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Eingabemaske" sheetId="3" r:id="rId1"/>
    <sheet name="Betriebsvergleich" sheetId="8" state="hidden" r:id="rId2"/>
    <sheet name="Kraftfutter" sheetId="5" state="hidden" r:id="rId3"/>
    <sheet name="Saftfutter" sheetId="6" state="hidden" r:id="rId4"/>
    <sheet name="Vergleich" sheetId="7" state="hidden" r:id="rId5"/>
    <sheet name="Basisdaten Futtermittel" sheetId="4" state="hidden" r:id="rId6"/>
  </sheets>
  <definedNames>
    <definedName name="_xlnm.Print_Area" localSheetId="1">Betriebsvergleich!$B$2:$I$18</definedName>
    <definedName name="_xlnm.Print_Area" localSheetId="0">Eingabemaske!$A$1:$I$24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3" l="1"/>
  <c r="D30" i="3"/>
  <c r="G10" i="3"/>
  <c r="E10" i="3"/>
  <c r="E4" i="3"/>
  <c r="G4" i="3" s="1"/>
  <c r="H19" i="3"/>
  <c r="H18" i="3"/>
  <c r="H16" i="3"/>
  <c r="H15" i="3"/>
  <c r="H14" i="3"/>
  <c r="H13" i="3"/>
  <c r="H12" i="3"/>
  <c r="F19" i="3"/>
  <c r="F18" i="3"/>
  <c r="F16" i="3"/>
  <c r="F15" i="3"/>
  <c r="F14" i="3"/>
  <c r="F13" i="3"/>
  <c r="F12" i="3"/>
  <c r="D19" i="3"/>
  <c r="D18" i="3"/>
  <c r="D13" i="3"/>
  <c r="D14" i="3"/>
  <c r="D15" i="3"/>
  <c r="D16" i="3"/>
  <c r="D12" i="3"/>
  <c r="J19" i="3"/>
  <c r="J18" i="3"/>
  <c r="E20" i="3" l="1"/>
  <c r="G20" i="3"/>
  <c r="G22" i="3" s="1"/>
  <c r="G23" i="3" s="1"/>
  <c r="E21" i="3"/>
  <c r="E22" i="3"/>
  <c r="E23" i="3" s="1"/>
  <c r="G21" i="3" l="1"/>
  <c r="C7" i="3"/>
  <c r="C10" i="3" l="1"/>
  <c r="C14" i="3"/>
  <c r="C12" i="3"/>
  <c r="C20" i="3" s="1"/>
  <c r="C21" i="3" s="1"/>
  <c r="D6" i="8"/>
  <c r="C12" i="8"/>
  <c r="D11" i="8"/>
  <c r="D10" i="8"/>
  <c r="D8" i="8"/>
  <c r="D7" i="8"/>
  <c r="C7" i="8"/>
  <c r="Q90" i="4"/>
  <c r="Q89" i="4"/>
  <c r="Q88" i="4"/>
  <c r="Q83" i="4"/>
  <c r="Q87" i="4"/>
  <c r="Q86" i="4"/>
  <c r="Q85" i="4"/>
  <c r="Q84" i="4"/>
  <c r="Q82" i="4"/>
  <c r="D5" i="6"/>
  <c r="D3" i="6"/>
  <c r="D43" i="5"/>
  <c r="D42" i="5"/>
  <c r="D41" i="5"/>
  <c r="D40" i="5"/>
  <c r="D38" i="5"/>
  <c r="C22" i="3" l="1"/>
  <c r="C23" i="3" s="1"/>
  <c r="A15" i="8"/>
  <c r="B15" i="8" s="1"/>
  <c r="C6" i="8"/>
  <c r="D29" i="3"/>
  <c r="D13" i="8"/>
  <c r="C10" i="8" l="1"/>
  <c r="C11" i="8"/>
  <c r="C13" i="8" s="1"/>
  <c r="C14" i="8" s="1"/>
  <c r="C15" i="8" s="1"/>
  <c r="C16" i="8" s="1"/>
  <c r="C8" i="8"/>
  <c r="C9" i="8" l="1"/>
</calcChain>
</file>

<file path=xl/sharedStrings.xml><?xml version="1.0" encoding="utf-8"?>
<sst xmlns="http://schemas.openxmlformats.org/spreadsheetml/2006/main" count="803" uniqueCount="205">
  <si>
    <t>Grobfutterleistung</t>
  </si>
  <si>
    <t>Ausgleichsfutter Soja</t>
  </si>
  <si>
    <t>Ausgleichsfutter Raps</t>
  </si>
  <si>
    <t>Propylenglykol</t>
  </si>
  <si>
    <t>Rohglycerin (80 %)</t>
  </si>
  <si>
    <t>MLF 18/3 oder 20/3</t>
  </si>
  <si>
    <t>Melasseschnitzel</t>
  </si>
  <si>
    <t>Biertrebersilage</t>
  </si>
  <si>
    <t>Getreide</t>
  </si>
  <si>
    <t>Körnermais</t>
  </si>
  <si>
    <t>MLF 20/4 bis 24/4</t>
  </si>
  <si>
    <t>Kraftfuttereffizienz</t>
  </si>
  <si>
    <t>Energiegehalt
MJ NEL / kg FM</t>
  </si>
  <si>
    <t>Energiegehalt in 
MJ NEL / kg FM</t>
  </si>
  <si>
    <t>Fett (geschützt)</t>
  </si>
  <si>
    <t>Milchleistung:</t>
  </si>
  <si>
    <t>Eiweiß:</t>
  </si>
  <si>
    <t>Fett:</t>
  </si>
  <si>
    <t>Milch (ECM):</t>
  </si>
  <si>
    <t>Anzahl Kühe:</t>
  </si>
  <si>
    <t>Kraftfutter</t>
  </si>
  <si>
    <t>Saftfutter</t>
  </si>
  <si>
    <t>1. Kraftfutterbereinigte Milchleistung:</t>
  </si>
  <si>
    <t>Verluste</t>
  </si>
  <si>
    <t>3. Kraftfuttereffizienz:</t>
  </si>
  <si>
    <t>2. Grobfutterleistung:</t>
  </si>
  <si>
    <t>TS</t>
  </si>
  <si>
    <t>Kraftfutter je Kuh**:</t>
  </si>
  <si>
    <t>Vergleich</t>
  </si>
  <si>
    <t>Milchleistung</t>
  </si>
  <si>
    <t>Fett</t>
  </si>
  <si>
    <t>IHR Betrieb</t>
  </si>
  <si>
    <t>Vergleich mit:</t>
  </si>
  <si>
    <t>Verluste
Basis FM</t>
  </si>
  <si>
    <t>Verluste
Basis TM</t>
  </si>
  <si>
    <t>Pressschnitzel</t>
  </si>
  <si>
    <t>Kartoffelpülpe</t>
  </si>
  <si>
    <t>Quelle:</t>
  </si>
  <si>
    <t>S. 555 ff.</t>
  </si>
  <si>
    <t>Erfolgreiche Milchviehfütterung, 5. Auflage 2009</t>
  </si>
  <si>
    <t>Energie- und Nährstoffgehalte in Futtermitteln für Milchkühe und Aufzuchtrinder, Gehalte je kg in Trocken- und Frischmasse</t>
  </si>
  <si>
    <t>Basis</t>
  </si>
  <si>
    <t>TM
g</t>
  </si>
  <si>
    <t>Inhaltstoffe
Einheit</t>
  </si>
  <si>
    <t>Grobfutter</t>
  </si>
  <si>
    <t>ME
MJ</t>
  </si>
  <si>
    <t>NEL
MJ</t>
  </si>
  <si>
    <t>XA
g</t>
  </si>
  <si>
    <t>Rohasche</t>
  </si>
  <si>
    <t>XP
g</t>
  </si>
  <si>
    <t>Protein</t>
  </si>
  <si>
    <t>UDP</t>
  </si>
  <si>
    <t>UDP
%</t>
  </si>
  <si>
    <t>nXP
g</t>
  </si>
  <si>
    <t>RNB
g</t>
  </si>
  <si>
    <t>XL
g</t>
  </si>
  <si>
    <t>XF
g</t>
  </si>
  <si>
    <t>Rohfaser</t>
  </si>
  <si>
    <t>SW</t>
  </si>
  <si>
    <t>XS
g</t>
  </si>
  <si>
    <t>Stärke</t>
  </si>
  <si>
    <t>bXS
g</t>
  </si>
  <si>
    <t>XZ</t>
  </si>
  <si>
    <t>Zucker</t>
  </si>
  <si>
    <t>XZ+XS-bXS</t>
  </si>
  <si>
    <t>NDF*</t>
  </si>
  <si>
    <t>NFC</t>
  </si>
  <si>
    <t>ADF*</t>
  </si>
  <si>
    <t>Ca
g</t>
  </si>
  <si>
    <t>P
g</t>
  </si>
  <si>
    <t>Na
g</t>
  </si>
  <si>
    <t>Mg
g</t>
  </si>
  <si>
    <t>K
g</t>
  </si>
  <si>
    <r>
      <t>* NDF</t>
    </r>
    <r>
      <rPr>
        <vertAlign val="subscript"/>
        <sz val="10"/>
        <rFont val="Arial"/>
        <family val="2"/>
      </rPr>
      <t>org</t>
    </r>
  </si>
  <si>
    <r>
      <t>* ADF</t>
    </r>
    <r>
      <rPr>
        <vertAlign val="subscript"/>
        <sz val="10"/>
        <rFont val="Arial"/>
        <family val="2"/>
      </rPr>
      <t>org</t>
    </r>
  </si>
  <si>
    <t>TM</t>
  </si>
  <si>
    <t>FM</t>
  </si>
  <si>
    <t>Feldgras, jung</t>
  </si>
  <si>
    <t>x</t>
  </si>
  <si>
    <t>Feldgras, Herbst</t>
  </si>
  <si>
    <t>Feldgrassilage, gut</t>
  </si>
  <si>
    <t>Feldgrassilage, mittel</t>
  </si>
  <si>
    <t>Futterraps</t>
  </si>
  <si>
    <t>GPS Gerste (50 % Kornanteil)</t>
  </si>
  <si>
    <t>GPS Weizen (50 % Kornanteil)</t>
  </si>
  <si>
    <t>Grassilage, 1. Schnitt, jung</t>
  </si>
  <si>
    <t>Grassilage, 1. Schnitt, mittel</t>
  </si>
  <si>
    <t>Grassilage, 1. Schnitt, überständig</t>
  </si>
  <si>
    <t>Grassilage, Sommer, jung</t>
  </si>
  <si>
    <t>Grassilage, Sommer, mittel</t>
  </si>
  <si>
    <t>Grassilage, Sommer, überständig</t>
  </si>
  <si>
    <t>Grassilage, Spätschnitt</t>
  </si>
  <si>
    <t>Grünmais, mittel</t>
  </si>
  <si>
    <t>Heu, gut</t>
  </si>
  <si>
    <t>Heu, mittel</t>
  </si>
  <si>
    <t>Heu, überständig</t>
  </si>
  <si>
    <t>Kleegras-Heu</t>
  </si>
  <si>
    <t>Maissilage, gut</t>
  </si>
  <si>
    <t>Maissilage, mittel</t>
  </si>
  <si>
    <t>Maissilage, mäßig</t>
  </si>
  <si>
    <t>Rapssilage</t>
  </si>
  <si>
    <t>Roggensilage</t>
  </si>
  <si>
    <t>Rotklee, jung</t>
  </si>
  <si>
    <t>Stoppelrüben</t>
  </si>
  <si>
    <t>Stoppelrübensilage</t>
  </si>
  <si>
    <t>Stroh, Weizen</t>
  </si>
  <si>
    <r>
      <t>Stroh, Weizen, NH</t>
    </r>
    <r>
      <rPr>
        <b/>
        <vertAlign val="subscript"/>
        <sz val="10"/>
        <rFont val="Arial"/>
        <family val="2"/>
      </rPr>
      <t>3</t>
    </r>
  </si>
  <si>
    <t>Weide, Frühjahr, jung</t>
  </si>
  <si>
    <t>Weide, Frühjahr, älter</t>
  </si>
  <si>
    <t>Weide, Sommer, jung</t>
  </si>
  <si>
    <t>Weide, Sommer, älter</t>
  </si>
  <si>
    <t>Weißklee, blühend</t>
  </si>
  <si>
    <t>Zuckerrübensilage</t>
  </si>
  <si>
    <t>Biertrebersilage, gepreßt (Preßtreber) (frisch 25% TM)</t>
  </si>
  <si>
    <t>Biertrebersilage, (frisch 21% TM)</t>
  </si>
  <si>
    <t>Futterrüben, Gehaltsrüben</t>
  </si>
  <si>
    <t>Kartoffeln, frisch</t>
  </si>
  <si>
    <t>Kartoffelpülpe, siliert</t>
  </si>
  <si>
    <t>Pressschnitzelsilage</t>
  </si>
  <si>
    <t>Schlempe, Kartoffel</t>
  </si>
  <si>
    <t>Schlempe, Weizen</t>
  </si>
  <si>
    <t>Zuckerrüben</t>
  </si>
  <si>
    <t>Ackerbohnen</t>
  </si>
  <si>
    <t>CCM</t>
  </si>
  <si>
    <t>Erbsen</t>
  </si>
  <si>
    <t>Gerste</t>
  </si>
  <si>
    <t>Hafer</t>
  </si>
  <si>
    <t>Leinextrationsschrot</t>
  </si>
  <si>
    <t>Leinkuchen</t>
  </si>
  <si>
    <t>Mais</t>
  </si>
  <si>
    <t>Maiskleberfutter</t>
  </si>
  <si>
    <t>Melasse, Zuckerrüben</t>
  </si>
  <si>
    <t>"Minipellets"</t>
  </si>
  <si>
    <t>Rapssaat, 00-Typ</t>
  </si>
  <si>
    <t>Rapsextraktionsschrot, 00-Typ</t>
  </si>
  <si>
    <t>Rapsöl</t>
  </si>
  <si>
    <t>nur TM</t>
  </si>
  <si>
    <t>Sojaöl</t>
  </si>
  <si>
    <t>Roggen</t>
  </si>
  <si>
    <t>Sojaextrationsschrot, schalenreich</t>
  </si>
  <si>
    <t>Sojaextrationsschrot, 44 % XP</t>
  </si>
  <si>
    <t>Sojaextrationsschrot, Formaldehyd behandelt</t>
  </si>
  <si>
    <t>Triticale</t>
  </si>
  <si>
    <t>Weizen</t>
  </si>
  <si>
    <t>energiereiche Saftfutter</t>
  </si>
  <si>
    <t>Gehalte des Grundfuttermittel pro kg T</t>
  </si>
  <si>
    <t>T (g/kg)</t>
  </si>
  <si>
    <t>Energiegehalt NEL</t>
  </si>
  <si>
    <t>Energiegehalt ME</t>
  </si>
  <si>
    <t>nXP (g)</t>
  </si>
  <si>
    <t>XA (g)</t>
  </si>
  <si>
    <t>XP Protein (g)</t>
  </si>
  <si>
    <t>XL</t>
  </si>
  <si>
    <t>XF</t>
  </si>
  <si>
    <t>RNB (g)</t>
  </si>
  <si>
    <t>XS (g)</t>
  </si>
  <si>
    <t>bXS (g)</t>
  </si>
  <si>
    <t>XZ (g)</t>
  </si>
  <si>
    <t>XZ+XS</t>
  </si>
  <si>
    <t>Ca (g)</t>
  </si>
  <si>
    <t>P (g)</t>
  </si>
  <si>
    <t>Mg (g)</t>
  </si>
  <si>
    <t>Na (g)</t>
  </si>
  <si>
    <t>K (g)</t>
  </si>
  <si>
    <t>MLF I 12% XP Est. 4</t>
  </si>
  <si>
    <t>MLF I 14% XP Est. 3</t>
  </si>
  <si>
    <t>MLF I 16% XP Est. 3</t>
  </si>
  <si>
    <t>MLF II 18% XP Est. 3</t>
  </si>
  <si>
    <t>MLF II 18% XP Est. 4 (UDP erhöht)</t>
  </si>
  <si>
    <t>MLF III 25% XP Est. 2</t>
  </si>
  <si>
    <t>MLF IV 40% XP Est. 3</t>
  </si>
  <si>
    <t>Quelle: LfL</t>
  </si>
  <si>
    <t>MLF Energiestufe 2</t>
  </si>
  <si>
    <t>MLF Energiestufe 3</t>
  </si>
  <si>
    <t>MLF Energiestufe 4</t>
  </si>
  <si>
    <t>Menge / Jahr
(to FM)</t>
  </si>
  <si>
    <t>Nutzungsrecht bis</t>
  </si>
  <si>
    <t xml:space="preserve"> Vergleich Sie Ihren Betrieb mit offiziellen BZA-Auswertungen:</t>
  </si>
  <si>
    <t>Basisdaten</t>
  </si>
  <si>
    <t>Betrieb</t>
  </si>
  <si>
    <t>Energiegehalt
MJ NEL/kg FM</t>
  </si>
  <si>
    <t>Preis je dt Kraftfutter*:</t>
  </si>
  <si>
    <t>* Kraftfutter der Energiestufe 3</t>
  </si>
  <si>
    <t>Kraftfutter je Kuh*:</t>
  </si>
  <si>
    <t>Kraftfutterkosten
je kg Milch:</t>
  </si>
  <si>
    <t>Kraftfutterkosten
je kg Milch</t>
  </si>
  <si>
    <t>Betriebsanalyse:</t>
  </si>
  <si>
    <t>Differenz Kraftfutterkosten
je kg Milch:</t>
  </si>
  <si>
    <t>3. Kraftfuttereffizienz
je kg Milch:</t>
  </si>
  <si>
    <t>Auswertung:</t>
  </si>
  <si>
    <t>Wo steht Ihr Betrieb im Vergleich? Gibt es Verbesserungspotenzial?</t>
  </si>
  <si>
    <t>Durch hochwertiges Grundfutter reduzieren Sie die Kraftfutterkosten je kg Milch teils deutlich.</t>
  </si>
  <si>
    <t>Schleswig-Holstein 2012/2013 + 25 %</t>
  </si>
  <si>
    <t>Schleswig-Holstein 2012/2013 Durchschnitt</t>
  </si>
  <si>
    <t>Schleswig-Holstein 2012/2013 - 25 %</t>
  </si>
  <si>
    <t>© Copyright Möller Agrarmarketing: Diese Datei ist urheberrechtlich geschützt.</t>
  </si>
  <si>
    <t>Berechne Grundfutterleistung &amp; Kraftfuttereffizienz</t>
  </si>
  <si>
    <t>entspricht Kraftfutter/Kuh mit Energiestufe 3</t>
  </si>
  <si>
    <t>Kraftfutteraufwand
mit Energiestufe 3</t>
  </si>
  <si>
    <t>Kraftfutterbereinigte Milchleistung</t>
  </si>
  <si>
    <t>Entwicklung</t>
  </si>
  <si>
    <t>Zur Vergleichbarkeit wird der Kraftfutteraufwand in Kraftfutter der Energiestufe 3 [6,7 MJ NEL] umgerechnet.</t>
  </si>
  <si>
    <t>Grobfutterleistung &gt;&gt;
[Saftfutter-Energie abgezogen]</t>
  </si>
  <si>
    <t xml:space="preserve">Biertrebersilage, gepreßt </t>
  </si>
  <si>
    <t>Biertrebersilage, frisch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</si>
</sst>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\ &quot;kg&quot;"/>
    <numFmt numFmtId="167" formatCode="0\ &quot;to&quot;"/>
    <numFmt numFmtId="168" formatCode="0.0\ &quot;dt&quot;"/>
    <numFmt numFmtId="169" formatCode="0\ &quot;%&quot;"/>
    <numFmt numFmtId="170" formatCode="0.0\ &quot;%&quot;"/>
    <numFmt numFmtId="171" formatCode="0\ &quot;g/kg Milch&quot;"/>
    <numFmt numFmtId="172" formatCode="0\ &quot;nXP&quot;"/>
    <numFmt numFmtId="173" formatCode="&quot;(noch&quot;\ 0\ &quot;Tage)&quot;"/>
    <numFmt numFmtId="174" formatCode="#,##0.00\ &quot;€&quot;"/>
    <numFmt numFmtId="175" formatCode="#,##0\ &quot;€&quot;"/>
    <numFmt numFmtId="176" formatCode="0.00\ &quot;cent&quot;"/>
    <numFmt numFmtId="177" formatCode="0\ &quot;g/kg&quot;"/>
    <numFmt numFmtId="178" formatCode="&quot;macht bei &quot;#,##0\ &quot;kg Milch:&quot;"/>
    <numFmt numFmtId="179" formatCode="0.0\ &quot;to&quot;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color theme="6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i/>
      <sz val="8"/>
      <color rgb="FFFF0000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8"/>
      <color rgb="FFFF0000"/>
      <name val="Arial"/>
      <family val="2"/>
    </font>
    <font>
      <sz val="12"/>
      <color theme="1"/>
      <name val="Arial"/>
      <family val="2"/>
    </font>
    <font>
      <b/>
      <sz val="10"/>
      <color rgb="FF90A52C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10"/>
      <color theme="1" tint="0.249977111117893"/>
      <name val="Arial"/>
      <family val="2"/>
    </font>
    <font>
      <b/>
      <sz val="12"/>
      <color theme="0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3" fillId="3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 applyAlignment="1">
      <alignment horizontal="center" vertical="center"/>
    </xf>
    <xf numFmtId="167" fontId="16" fillId="2" borderId="3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169" fontId="16" fillId="2" borderId="3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 wrapText="1"/>
    </xf>
    <xf numFmtId="0" fontId="3" fillId="2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6" borderId="1" xfId="0" applyFont="1" applyFill="1" applyBorder="1"/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164" fontId="20" fillId="7" borderId="1" xfId="0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2" fontId="20" fillId="7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69" fontId="16" fillId="2" borderId="1" xfId="0" applyNumberFormat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169" fontId="21" fillId="2" borderId="1" xfId="0" applyNumberFormat="1" applyFont="1" applyFill="1" applyBorder="1" applyAlignment="1">
      <alignment horizontal="center" vertical="center"/>
    </xf>
    <xf numFmtId="169" fontId="22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172" fontId="23" fillId="0" borderId="1" xfId="0" applyNumberFormat="1" applyFont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2" fontId="25" fillId="0" borderId="1" xfId="0" applyNumberFormat="1" applyFont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/>
    <xf numFmtId="0" fontId="2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5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1" fontId="31" fillId="2" borderId="0" xfId="0" applyNumberFormat="1" applyFont="1" applyFill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right" vertical="center"/>
    </xf>
    <xf numFmtId="166" fontId="3" fillId="6" borderId="2" xfId="1" applyNumberFormat="1" applyFont="1" applyFill="1" applyBorder="1" applyAlignment="1">
      <alignment horizontal="center" vertical="center"/>
    </xf>
    <xf numFmtId="166" fontId="3" fillId="6" borderId="1" xfId="1" applyNumberFormat="1" applyFont="1" applyFill="1" applyBorder="1" applyAlignment="1">
      <alignment horizontal="center" vertical="center"/>
    </xf>
    <xf numFmtId="1" fontId="3" fillId="6" borderId="1" xfId="1" applyNumberFormat="1" applyFont="1" applyFill="1" applyBorder="1" applyAlignment="1">
      <alignment horizontal="center" vertical="center"/>
    </xf>
    <xf numFmtId="168" fontId="3" fillId="6" borderId="1" xfId="0" applyNumberFormat="1" applyFont="1" applyFill="1" applyBorder="1" applyAlignment="1">
      <alignment horizontal="center" vertical="center"/>
    </xf>
    <xf numFmtId="168" fontId="3" fillId="6" borderId="2" xfId="0" applyNumberFormat="1" applyFont="1" applyFill="1" applyBorder="1" applyAlignment="1">
      <alignment horizontal="center" vertical="center"/>
    </xf>
    <xf numFmtId="177" fontId="3" fillId="6" borderId="2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right" vertical="center"/>
    </xf>
    <xf numFmtId="0" fontId="19" fillId="4" borderId="2" xfId="0" applyFont="1" applyFill="1" applyBorder="1" applyAlignment="1">
      <alignment horizontal="right" vertical="center" wrapText="1"/>
    </xf>
    <xf numFmtId="0" fontId="19" fillId="4" borderId="1" xfId="0" applyFont="1" applyFill="1" applyBorder="1" applyAlignment="1">
      <alignment horizontal="right" vertical="center" wrapText="1"/>
    </xf>
    <xf numFmtId="178" fontId="19" fillId="4" borderId="1" xfId="0" applyNumberFormat="1" applyFont="1" applyFill="1" applyBorder="1" applyAlignment="1">
      <alignment horizontal="right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left" vertical="center"/>
    </xf>
    <xf numFmtId="0" fontId="17" fillId="4" borderId="9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7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17" fillId="2" borderId="0" xfId="0" applyFont="1" applyFill="1" applyProtection="1"/>
    <xf numFmtId="0" fontId="0" fillId="2" borderId="0" xfId="0" applyFill="1" applyAlignment="1" applyProtection="1">
      <alignment horizontal="center" vertical="center"/>
    </xf>
    <xf numFmtId="0" fontId="36" fillId="2" borderId="0" xfId="0" applyFont="1" applyFill="1" applyProtection="1"/>
    <xf numFmtId="0" fontId="4" fillId="2" borderId="0" xfId="0" applyFont="1" applyFill="1" applyAlignment="1" applyProtection="1">
      <alignment wrapText="1"/>
    </xf>
    <xf numFmtId="0" fontId="18" fillId="2" borderId="0" xfId="0" applyFont="1" applyFill="1" applyAlignment="1" applyProtection="1">
      <alignment wrapText="1"/>
    </xf>
    <xf numFmtId="0" fontId="3" fillId="2" borderId="0" xfId="0" applyFont="1" applyFill="1" applyProtection="1"/>
    <xf numFmtId="0" fontId="0" fillId="0" borderId="0" xfId="0" applyProtection="1"/>
    <xf numFmtId="0" fontId="15" fillId="2" borderId="0" xfId="0" applyFont="1" applyFill="1" applyAlignment="1" applyProtection="1">
      <alignment horizontal="left" vertical="center" wrapText="1"/>
    </xf>
    <xf numFmtId="0" fontId="18" fillId="2" borderId="0" xfId="0" applyFont="1" applyFill="1" applyAlignment="1" applyProtection="1">
      <alignment horizontal="left" vertical="center" wrapText="1"/>
    </xf>
    <xf numFmtId="0" fontId="19" fillId="12" borderId="1" xfId="0" applyFont="1" applyFill="1" applyBorder="1" applyAlignment="1" applyProtection="1">
      <alignment horizontal="right" vertical="center"/>
    </xf>
    <xf numFmtId="0" fontId="6" fillId="2" borderId="0" xfId="0" applyFont="1" applyFill="1" applyAlignment="1" applyProtection="1">
      <alignment horizontal="center"/>
    </xf>
    <xf numFmtId="44" fontId="19" fillId="12" borderId="1" xfId="0" applyNumberFormat="1" applyFont="1" applyFill="1" applyBorder="1" applyAlignment="1" applyProtection="1">
      <alignment horizontal="right" vertical="center" wrapText="1"/>
    </xf>
    <xf numFmtId="0" fontId="19" fillId="12" borderId="1" xfId="0" applyFont="1" applyFill="1" applyBorder="1" applyAlignment="1" applyProtection="1">
      <alignment horizontal="right" vertical="center" wrapText="1"/>
    </xf>
    <xf numFmtId="0" fontId="30" fillId="2" borderId="0" xfId="0" applyFont="1" applyFill="1" applyAlignment="1" applyProtection="1">
      <alignment horizontal="center" vertical="center"/>
    </xf>
    <xf numFmtId="0" fontId="19" fillId="12" borderId="2" xfId="0" applyFont="1" applyFill="1" applyBorder="1" applyAlignment="1" applyProtection="1">
      <alignment horizontal="right" vertical="center"/>
    </xf>
    <xf numFmtId="165" fontId="0" fillId="2" borderId="0" xfId="0" applyNumberFormat="1" applyFill="1" applyProtection="1"/>
    <xf numFmtId="0" fontId="2" fillId="0" borderId="0" xfId="0" applyFont="1" applyAlignment="1" applyProtection="1">
      <alignment vertical="top" wrapText="1"/>
    </xf>
    <xf numFmtId="0" fontId="19" fillId="12" borderId="2" xfId="0" applyFont="1" applyFill="1" applyBorder="1" applyAlignment="1" applyProtection="1">
      <alignment horizontal="center" vertical="center" wrapText="1"/>
    </xf>
    <xf numFmtId="0" fontId="19" fillId="12" borderId="1" xfId="0" applyFont="1" applyFill="1" applyBorder="1" applyAlignment="1" applyProtection="1">
      <alignment horizontal="center" vertical="center" wrapText="1"/>
    </xf>
    <xf numFmtId="0" fontId="19" fillId="14" borderId="2" xfId="0" applyFont="1" applyFill="1" applyBorder="1" applyAlignment="1" applyProtection="1">
      <alignment horizontal="center" vertical="center" wrapText="1"/>
    </xf>
    <xf numFmtId="0" fontId="19" fillId="14" borderId="1" xfId="0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wrapText="1"/>
    </xf>
    <xf numFmtId="0" fontId="13" fillId="2" borderId="0" xfId="0" applyFont="1" applyFill="1" applyAlignment="1" applyProtection="1">
      <alignment wrapText="1"/>
    </xf>
    <xf numFmtId="0" fontId="32" fillId="2" borderId="0" xfId="0" applyFont="1" applyFill="1" applyAlignment="1" applyProtection="1">
      <alignment horizontal="center" vertical="center" wrapText="1"/>
    </xf>
    <xf numFmtId="0" fontId="19" fillId="12" borderId="1" xfId="0" applyFont="1" applyFill="1" applyBorder="1" applyAlignment="1" applyProtection="1">
      <alignment horizontal="center" vertical="center"/>
    </xf>
    <xf numFmtId="0" fontId="19" fillId="11" borderId="8" xfId="0" applyFont="1" applyFill="1" applyBorder="1" applyAlignment="1" applyProtection="1">
      <alignment horizontal="right" vertical="center" wrapText="1"/>
    </xf>
    <xf numFmtId="0" fontId="19" fillId="11" borderId="1" xfId="0" applyFont="1" applyFill="1" applyBorder="1" applyAlignment="1" applyProtection="1">
      <alignment horizontal="right" vertical="center" wrapText="1"/>
    </xf>
    <xf numFmtId="0" fontId="2" fillId="5" borderId="0" xfId="0" applyFont="1" applyFill="1" applyAlignment="1" applyProtection="1">
      <alignment vertical="top"/>
    </xf>
    <xf numFmtId="0" fontId="0" fillId="5" borderId="0" xfId="0" applyFill="1" applyProtection="1"/>
    <xf numFmtId="0" fontId="17" fillId="5" borderId="0" xfId="0" applyFont="1" applyFill="1" applyProtection="1"/>
    <xf numFmtId="0" fontId="34" fillId="2" borderId="0" xfId="0" applyFont="1" applyFill="1" applyAlignment="1" applyProtection="1">
      <alignment horizontal="right" vertical="center"/>
    </xf>
    <xf numFmtId="14" fontId="0" fillId="2" borderId="0" xfId="0" applyNumberForma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/>
    </xf>
    <xf numFmtId="0" fontId="25" fillId="2" borderId="0" xfId="0" applyFont="1" applyFill="1" applyAlignment="1" applyProtection="1">
      <alignment horizontal="center" vertical="center"/>
    </xf>
    <xf numFmtId="14" fontId="28" fillId="3" borderId="1" xfId="0" applyNumberFormat="1" applyFont="1" applyFill="1" applyBorder="1" applyAlignment="1" applyProtection="1">
      <alignment horizontal="center" vertical="center"/>
    </xf>
    <xf numFmtId="0" fontId="25" fillId="2" borderId="0" xfId="0" applyFont="1" applyFill="1" applyProtection="1"/>
    <xf numFmtId="164" fontId="3" fillId="13" borderId="1" xfId="0" applyNumberFormat="1" applyFont="1" applyFill="1" applyBorder="1" applyAlignment="1" applyProtection="1">
      <alignment horizontal="center" vertical="center"/>
      <protection locked="0"/>
    </xf>
    <xf numFmtId="169" fontId="3" fillId="13" borderId="1" xfId="0" applyNumberFormat="1" applyFont="1" applyFill="1" applyBorder="1" applyAlignment="1" applyProtection="1">
      <alignment horizontal="center" vertical="center"/>
      <protection locked="0"/>
    </xf>
    <xf numFmtId="166" fontId="19" fillId="15" borderId="1" xfId="1" applyNumberFormat="1" applyFont="1" applyFill="1" applyBorder="1" applyAlignment="1" applyProtection="1">
      <alignment horizontal="center" vertical="center"/>
    </xf>
    <xf numFmtId="166" fontId="19" fillId="11" borderId="1" xfId="1" applyNumberFormat="1" applyFont="1" applyFill="1" applyBorder="1" applyAlignment="1" applyProtection="1">
      <alignment horizontal="center" vertical="center"/>
    </xf>
    <xf numFmtId="0" fontId="32" fillId="2" borderId="6" xfId="0" applyFont="1" applyFill="1" applyBorder="1" applyAlignment="1" applyProtection="1">
      <alignment horizontal="center" vertical="center" wrapText="1"/>
    </xf>
    <xf numFmtId="168" fontId="19" fillId="15" borderId="1" xfId="0" applyNumberFormat="1" applyFont="1" applyFill="1" applyBorder="1" applyAlignment="1" applyProtection="1">
      <alignment horizontal="center" vertical="center"/>
    </xf>
    <xf numFmtId="168" fontId="19" fillId="11" borderId="1" xfId="0" applyNumberFormat="1" applyFont="1" applyFill="1" applyBorder="1" applyAlignment="1" applyProtection="1">
      <alignment horizontal="center" vertical="center"/>
    </xf>
    <xf numFmtId="171" fontId="19" fillId="15" borderId="1" xfId="0" applyNumberFormat="1" applyFont="1" applyFill="1" applyBorder="1" applyAlignment="1" applyProtection="1">
      <alignment horizontal="center" vertical="center"/>
    </xf>
    <xf numFmtId="171" fontId="19" fillId="11" borderId="1" xfId="0" applyNumberFormat="1" applyFont="1" applyFill="1" applyBorder="1" applyAlignment="1" applyProtection="1">
      <alignment horizontal="center" vertical="center"/>
    </xf>
    <xf numFmtId="0" fontId="35" fillId="2" borderId="1" xfId="0" applyFont="1" applyFill="1" applyBorder="1" applyAlignment="1" applyProtection="1">
      <alignment horizontal="center" vertical="center"/>
      <protection locked="0"/>
    </xf>
    <xf numFmtId="0" fontId="19" fillId="14" borderId="1" xfId="0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6" fontId="5" fillId="2" borderId="1" xfId="1" applyNumberFormat="1" applyFont="1" applyFill="1" applyBorder="1" applyAlignment="1" applyProtection="1">
      <alignment horizontal="center" vertical="center"/>
      <protection locked="0"/>
    </xf>
    <xf numFmtId="170" fontId="3" fillId="2" borderId="1" xfId="0" applyNumberFormat="1" applyFont="1" applyFill="1" applyBorder="1" applyAlignment="1" applyProtection="1">
      <alignment horizontal="center" vertical="center"/>
      <protection locked="0"/>
    </xf>
    <xf numFmtId="168" fontId="33" fillId="2" borderId="0" xfId="0" applyNumberFormat="1" applyFont="1" applyFill="1" applyAlignment="1" applyProtection="1">
      <alignment horizontal="center" vertical="center"/>
    </xf>
    <xf numFmtId="171" fontId="33" fillId="2" borderId="0" xfId="0" applyNumberFormat="1" applyFont="1" applyFill="1" applyAlignment="1" applyProtection="1">
      <alignment horizontal="center" vertical="center"/>
    </xf>
    <xf numFmtId="166" fontId="19" fillId="12" borderId="1" xfId="1" applyNumberFormat="1" applyFont="1" applyFill="1" applyBorder="1" applyAlignment="1" applyProtection="1">
      <alignment horizontal="center" vertical="center"/>
    </xf>
    <xf numFmtId="166" fontId="19" fillId="14" borderId="1" xfId="1" applyNumberFormat="1" applyFont="1" applyFill="1" applyBorder="1" applyAlignment="1" applyProtection="1">
      <alignment horizontal="center" vertical="center"/>
    </xf>
    <xf numFmtId="175" fontId="5" fillId="2" borderId="0" xfId="0" applyNumberFormat="1" applyFont="1" applyFill="1" applyAlignment="1">
      <alignment horizontal="center" vertical="top" wrapText="1"/>
    </xf>
    <xf numFmtId="174" fontId="3" fillId="6" borderId="2" xfId="2" applyNumberFormat="1" applyFont="1" applyFill="1" applyBorder="1" applyAlignment="1" applyProtection="1">
      <alignment horizontal="center" vertical="center"/>
      <protection locked="0"/>
    </xf>
    <xf numFmtId="174" fontId="3" fillId="6" borderId="4" xfId="2" applyNumberFormat="1" applyFont="1" applyFill="1" applyBorder="1" applyAlignment="1" applyProtection="1">
      <alignment horizontal="center" vertical="center"/>
      <protection locked="0"/>
    </xf>
    <xf numFmtId="175" fontId="5" fillId="6" borderId="1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center" vertical="center"/>
    </xf>
    <xf numFmtId="0" fontId="31" fillId="5" borderId="2" xfId="0" applyFont="1" applyFill="1" applyBorder="1" applyAlignment="1" applyProtection="1">
      <alignment horizontal="center" vertical="center"/>
      <protection locked="0"/>
    </xf>
    <xf numFmtId="0" fontId="31" fillId="5" borderId="9" xfId="0" applyFont="1" applyFill="1" applyBorder="1" applyAlignment="1" applyProtection="1">
      <alignment horizontal="center" vertical="center"/>
      <protection locked="0"/>
    </xf>
    <xf numFmtId="0" fontId="31" fillId="5" borderId="4" xfId="0" applyFont="1" applyFill="1" applyBorder="1" applyAlignment="1" applyProtection="1">
      <alignment horizontal="center" vertical="center"/>
      <protection locked="0"/>
    </xf>
    <xf numFmtId="173" fontId="37" fillId="2" borderId="0" xfId="0" applyNumberFormat="1" applyFont="1" applyFill="1" applyAlignment="1" applyProtection="1">
      <alignment horizontal="center" vertical="center" wrapText="1"/>
    </xf>
  </cellXfs>
  <cellStyles count="3">
    <cellStyle name="Komma" xfId="1" builtinId="3"/>
    <cellStyle name="Standard" xfId="0" builtinId="0"/>
    <cellStyle name="Währung" xfId="2" builtinId="4"/>
  </cellStyles>
  <dxfs count="7"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Betriebsvergleich!$C$10</c:f>
              <c:numCache>
                <c:formatCode>#,##0\ "kg"</c:formatCode>
                <c:ptCount val="1"/>
                <c:pt idx="0">
                  <c:v>5784.0018421052646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AD-4E57-9DC8-25EA056C5E2D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Betriebsvergleich!$D$10</c:f>
              <c:numCache>
                <c:formatCode>#,##0\ "kg"</c:formatCode>
                <c:ptCount val="1"/>
                <c:pt idx="0">
                  <c:v>3307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AD-4E57-9DC8-25EA056C5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77711104"/>
        <c:axId val="277799680"/>
      </c:barChart>
      <c:catAx>
        <c:axId val="277711104"/>
        <c:scaling>
          <c:orientation val="minMax"/>
        </c:scaling>
        <c:delete val="1"/>
        <c:axPos val="b"/>
        <c:majorTickMark val="out"/>
        <c:minorTickMark val="none"/>
        <c:tickLblPos val="nextTo"/>
        <c:crossAx val="277799680"/>
        <c:crosses val="autoZero"/>
        <c:auto val="1"/>
        <c:lblAlgn val="ctr"/>
        <c:lblOffset val="100"/>
        <c:noMultiLvlLbl val="0"/>
      </c:catAx>
      <c:valAx>
        <c:axId val="277799680"/>
        <c:scaling>
          <c:orientation val="minMax"/>
          <c:max val="5000"/>
          <c:min val="2000"/>
        </c:scaling>
        <c:delete val="0"/>
        <c:axPos val="l"/>
        <c:majorGridlines/>
        <c:numFmt formatCode="#,##0\ &quot;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77711104"/>
        <c:crosses val="autoZero"/>
        <c:crossBetween val="between"/>
        <c:majorUnit val="250"/>
        <c:minorUnit val="50"/>
      </c:valAx>
    </c:plotArea>
    <c:legend>
      <c:legendPos val="t"/>
      <c:layout>
        <c:manualLayout>
          <c:xMode val="edge"/>
          <c:yMode val="edge"/>
          <c:x val="2.8426655001458153E-3"/>
          <c:y val="1.5364154899631961E-2"/>
          <c:w val="0.9756445027704869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86784868674631"/>
          <c:y val="0.14306095071449401"/>
          <c:w val="0.4175680487491511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Betriebsvergleich!$C$6</c:f>
              <c:numCache>
                <c:formatCode>#,##0\ "kg"</c:formatCode>
                <c:ptCount val="1"/>
                <c:pt idx="0">
                  <c:v>11781.602316085713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1F-4B17-9B4A-EE635F5E35B1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Betriebsvergleich!$D$6</c:f>
              <c:numCache>
                <c:formatCode>#,##0\ "kg"</c:formatCode>
                <c:ptCount val="1"/>
                <c:pt idx="0">
                  <c:v>8228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1F-4B17-9B4A-EE635F5E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83359104"/>
        <c:axId val="290017280"/>
      </c:barChart>
      <c:catAx>
        <c:axId val="28335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290017280"/>
        <c:crosses val="autoZero"/>
        <c:auto val="1"/>
        <c:lblAlgn val="ctr"/>
        <c:lblOffset val="100"/>
        <c:noMultiLvlLbl val="0"/>
      </c:catAx>
      <c:valAx>
        <c:axId val="290017280"/>
        <c:scaling>
          <c:orientation val="minMax"/>
          <c:min val="6000"/>
        </c:scaling>
        <c:delete val="0"/>
        <c:axPos val="l"/>
        <c:majorGridlines/>
        <c:numFmt formatCode="#,##0\ &quot;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83359104"/>
        <c:crosses val="autoZero"/>
        <c:crossBetween val="between"/>
        <c:majorUnit val="500"/>
        <c:minorUnit val="50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Betriebsvergleich!$C$11</c:f>
              <c:numCache>
                <c:formatCode>0\ "g/kg"</c:formatCode>
                <c:ptCount val="1"/>
                <c:pt idx="0">
                  <c:v>226.66929783188945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98-413A-9EF0-38BE83665AB9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Betriebsvergleich!$D$11</c:f>
              <c:numCache>
                <c:formatCode>0\ "g/kg"</c:formatCode>
                <c:ptCount val="1"/>
                <c:pt idx="0">
                  <c:v>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98-413A-9EF0-38BE83665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91773056"/>
        <c:axId val="291818496"/>
      </c:barChart>
      <c:catAx>
        <c:axId val="291773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91818496"/>
        <c:crosses val="autoZero"/>
        <c:auto val="1"/>
        <c:lblAlgn val="ctr"/>
        <c:lblOffset val="100"/>
        <c:noMultiLvlLbl val="0"/>
      </c:catAx>
      <c:valAx>
        <c:axId val="291818496"/>
        <c:scaling>
          <c:orientation val="minMax"/>
          <c:min val="200"/>
        </c:scaling>
        <c:delete val="0"/>
        <c:axPos val="l"/>
        <c:majorGridlines/>
        <c:numFmt formatCode="0\ &quot;g/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91773056"/>
        <c:crosses val="autoZero"/>
        <c:crossBetween val="between"/>
        <c:majorUnit val="25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Betriebsvergleich!$C$13</c:f>
              <c:numCache>
                <c:formatCode>0.00\ "cent"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C4-40A0-A87C-FFDC29FE5D8E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Betriebsvergleich!$D$13</c:f>
              <c:numCache>
                <c:formatCode>0.00\ "cent"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C4-40A0-A87C-FFDC29FE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116544"/>
        <c:axId val="161118080"/>
      </c:barChart>
      <c:catAx>
        <c:axId val="16111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18080"/>
        <c:crosses val="autoZero"/>
        <c:auto val="1"/>
        <c:lblAlgn val="ctr"/>
        <c:lblOffset val="100"/>
        <c:noMultiLvlLbl val="0"/>
      </c:catAx>
      <c:valAx>
        <c:axId val="161118080"/>
        <c:scaling>
          <c:orientation val="minMax"/>
          <c:min val="5"/>
        </c:scaling>
        <c:delete val="0"/>
        <c:axPos val="l"/>
        <c:majorGridlines/>
        <c:numFmt formatCode="0.00\ &quot;cent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116544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4" dropStyle="combo" dx="16" fmlaLink="$B$12" fmlaRange="Kraftfutter!$C$3:$C$26" sel="11" val="0"/>
</file>

<file path=xl/ctrlProps/ctrlProp2.xml><?xml version="1.0" encoding="utf-8"?>
<formControlPr xmlns="http://schemas.microsoft.com/office/spreadsheetml/2009/9/main" objectType="Drop" dropLines="24" dropStyle="combo" dx="16" fmlaLink="$B$13" fmlaRange="Kraftfutter!$C$3:$C$26" sel="3" val="0"/>
</file>

<file path=xl/ctrlProps/ctrlProp3.xml><?xml version="1.0" encoding="utf-8"?>
<formControlPr xmlns="http://schemas.microsoft.com/office/spreadsheetml/2009/9/main" objectType="Drop" dropLines="24" dropStyle="combo" dx="16" fmlaLink="$B$14" fmlaRange="Kraftfutter!$C$3:$C$26" sel="15" val="0"/>
</file>

<file path=xl/ctrlProps/ctrlProp4.xml><?xml version="1.0" encoding="utf-8"?>
<formControlPr xmlns="http://schemas.microsoft.com/office/spreadsheetml/2009/9/main" objectType="Drop" dropLines="24" dropStyle="combo" dx="16" fmlaLink="$B$15" fmlaRange="Kraftfutter!$C$3:$C$26" val="0"/>
</file>

<file path=xl/ctrlProps/ctrlProp5.xml><?xml version="1.0" encoding="utf-8"?>
<formControlPr xmlns="http://schemas.microsoft.com/office/spreadsheetml/2009/9/main" objectType="Drop" dropLines="24" dropStyle="combo" dx="16" fmlaLink="$B$16" fmlaRange="Kraftfutter!$C$3:$C$26" sel="11" val="0"/>
</file>

<file path=xl/ctrlProps/ctrlProp6.xml><?xml version="1.0" encoding="utf-8"?>
<formControlPr xmlns="http://schemas.microsoft.com/office/spreadsheetml/2009/9/main" objectType="Drop" dropLines="9" dropStyle="combo" dx="16" fmlaLink="$B$18" fmlaRange="Saftfutter!$C$13:$C$21" sel="6" val="0"/>
</file>

<file path=xl/ctrlProps/ctrlProp7.xml><?xml version="1.0" encoding="utf-8"?>
<formControlPr xmlns="http://schemas.microsoft.com/office/spreadsheetml/2009/9/main" objectType="Drop" dropLines="9" dropStyle="combo" dx="16" fmlaLink="$B$19" fmlaRange="Saftfutter!$C$13:$C$21" val="0"/>
</file>

<file path=xl/ctrlProps/ctrlProp8.xml><?xml version="1.0" encoding="utf-8"?>
<formControlPr xmlns="http://schemas.microsoft.com/office/spreadsheetml/2009/9/main" objectType="Drop" dropLines="6" dropStyle="combo" dx="16" fmlaLink="$B$4" fmlaRange="Vergleich!$B$15:$B$17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www.moeller-agrarmarketing.de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5" Type="http://schemas.openxmlformats.org/officeDocument/2006/relationships/hyperlink" Target="#Eingabemaske!A1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342900</xdr:rowOff>
        </xdr:from>
        <xdr:to>
          <xdr:col>1</xdr:col>
          <xdr:colOff>2028825</xdr:colOff>
          <xdr:row>12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19050</xdr:rowOff>
        </xdr:from>
        <xdr:to>
          <xdr:col>1</xdr:col>
          <xdr:colOff>2038350</xdr:colOff>
          <xdr:row>12</xdr:row>
          <xdr:rowOff>371475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9525</xdr:rowOff>
        </xdr:from>
        <xdr:to>
          <xdr:col>1</xdr:col>
          <xdr:colOff>2038350</xdr:colOff>
          <xdr:row>13</xdr:row>
          <xdr:rowOff>361950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9525</xdr:rowOff>
        </xdr:from>
        <xdr:to>
          <xdr:col>1</xdr:col>
          <xdr:colOff>2038350</xdr:colOff>
          <xdr:row>14</xdr:row>
          <xdr:rowOff>361950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9525</xdr:rowOff>
        </xdr:from>
        <xdr:to>
          <xdr:col>1</xdr:col>
          <xdr:colOff>2038350</xdr:colOff>
          <xdr:row>15</xdr:row>
          <xdr:rowOff>361950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9525</xdr:rowOff>
        </xdr:from>
        <xdr:to>
          <xdr:col>1</xdr:col>
          <xdr:colOff>2038350</xdr:colOff>
          <xdr:row>17</xdr:row>
          <xdr:rowOff>361950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9525</xdr:rowOff>
        </xdr:from>
        <xdr:to>
          <xdr:col>1</xdr:col>
          <xdr:colOff>2038350</xdr:colOff>
          <xdr:row>18</xdr:row>
          <xdr:rowOff>361950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</xdr:col>
      <xdr:colOff>0</xdr:colOff>
      <xdr:row>6</xdr:row>
      <xdr:rowOff>323850</xdr:rowOff>
    </xdr:from>
    <xdr:ext cx="1162050" cy="1028700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975" y="2343150"/>
          <a:ext cx="1162050" cy="1028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de-DE" sz="8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Molkereianlieferung</a:t>
          </a:r>
        </a:p>
        <a:p>
          <a:r>
            <a:rPr lang="de-DE" sz="8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+</a:t>
          </a:r>
          <a:r>
            <a:rPr lang="de-DE" sz="8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Haushaltsmilch</a:t>
          </a:r>
        </a:p>
        <a:p>
          <a:r>
            <a:rPr lang="de-DE" sz="8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+</a:t>
          </a:r>
          <a:r>
            <a:rPr lang="de-DE" sz="8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Kälbermilch</a:t>
          </a:r>
        </a:p>
        <a:p>
          <a:r>
            <a:rPr lang="de-DE" sz="8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+ </a:t>
          </a:r>
          <a:r>
            <a:rPr lang="de-DE" sz="8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Ab-Hof-Verkauf</a:t>
          </a:r>
        </a:p>
        <a:p>
          <a:r>
            <a:rPr lang="de-DE" sz="800" b="1" u="sng">
              <a:solidFill>
                <a:schemeClr val="bg1"/>
              </a:solidFill>
              <a:latin typeface="Arial" pitchFamily="34" charset="0"/>
              <a:cs typeface="Arial" pitchFamily="34" charset="0"/>
            </a:rPr>
            <a:t>+ </a:t>
          </a:r>
          <a:r>
            <a:rPr lang="de-DE" sz="800" u="sng">
              <a:solidFill>
                <a:schemeClr val="bg1"/>
              </a:solidFill>
              <a:latin typeface="Arial" pitchFamily="34" charset="0"/>
              <a:cs typeface="Arial" pitchFamily="34" charset="0"/>
            </a:rPr>
            <a:t>Hemmstoffmilch                                     </a:t>
          </a:r>
        </a:p>
        <a:p>
          <a:r>
            <a:rPr lang="de-DE" sz="800" b="1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Milchmenge : Kühe = Leistung/Kuh</a:t>
          </a:r>
        </a:p>
      </xdr:txBody>
    </xdr:sp>
    <xdr:clientData/>
  </xdr:oneCellAnchor>
  <xdr:twoCellAnchor editAs="oneCell">
    <xdr:from>
      <xdr:col>7</xdr:col>
      <xdr:colOff>419100</xdr:colOff>
      <xdr:row>24</xdr:row>
      <xdr:rowOff>152400</xdr:rowOff>
    </xdr:from>
    <xdr:to>
      <xdr:col>7</xdr:col>
      <xdr:colOff>971550</xdr:colOff>
      <xdr:row>26</xdr:row>
      <xdr:rowOff>57150</xdr:rowOff>
    </xdr:to>
    <xdr:pic>
      <xdr:nvPicPr>
        <xdr:cNvPr id="1956" name="Grafik 3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9715500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638177</xdr:colOff>
      <xdr:row>1</xdr:row>
      <xdr:rowOff>47625</xdr:rowOff>
    </xdr:from>
    <xdr:to>
      <xdr:col>7</xdr:col>
      <xdr:colOff>976244</xdr:colOff>
      <xdr:row>2</xdr:row>
      <xdr:rowOff>7725</xdr:rowOff>
    </xdr:to>
    <xdr:pic>
      <xdr:nvPicPr>
        <xdr:cNvPr id="1957" name="Grafik 1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7" y="238125"/>
          <a:ext cx="1319142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19050</xdr:rowOff>
        </xdr:from>
        <xdr:to>
          <xdr:col>3</xdr:col>
          <xdr:colOff>838200</xdr:colOff>
          <xdr:row>3</xdr:row>
          <xdr:rowOff>323850</xdr:rowOff>
        </xdr:to>
        <xdr:sp macro="" textlink="">
          <xdr:nvSpPr>
            <xdr:cNvPr id="254977" name="Drop Down 1" hidden="1">
              <a:extLst>
                <a:ext uri="{63B3BB69-23CF-44E3-9099-C40C66FF867C}">
                  <a14:compatExt spid="_x0000_s254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9525</xdr:colOff>
      <xdr:row>5</xdr:row>
      <xdr:rowOff>0</xdr:rowOff>
    </xdr:from>
    <xdr:to>
      <xdr:col>7</xdr:col>
      <xdr:colOff>0</xdr:colOff>
      <xdr:row>14</xdr:row>
      <xdr:rowOff>323850</xdr:rowOff>
    </xdr:to>
    <xdr:graphicFrame macro="">
      <xdr:nvGraphicFramePr>
        <xdr:cNvPr id="255580" name="Diagramm 2">
          <a:extLst>
            <a:ext uri="{FF2B5EF4-FFF2-40B4-BE49-F238E27FC236}">
              <a16:creationId xmlns="" xmlns:a16="http://schemas.microsoft.com/office/drawing/2014/main" id="{00000000-0008-0000-0100-00005C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14</xdr:row>
      <xdr:rowOff>323850</xdr:rowOff>
    </xdr:to>
    <xdr:graphicFrame macro="">
      <xdr:nvGraphicFramePr>
        <xdr:cNvPr id="255581" name="Diagramm 10">
          <a:extLst>
            <a:ext uri="{FF2B5EF4-FFF2-40B4-BE49-F238E27FC236}">
              <a16:creationId xmlns="" xmlns:a16="http://schemas.microsoft.com/office/drawing/2014/main" id="{00000000-0008-0000-0100-00005D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14</xdr:row>
      <xdr:rowOff>323850</xdr:rowOff>
    </xdr:to>
    <xdr:graphicFrame macro="">
      <xdr:nvGraphicFramePr>
        <xdr:cNvPr id="255582" name="Diagramm 11">
          <a:extLst>
            <a:ext uri="{FF2B5EF4-FFF2-40B4-BE49-F238E27FC236}">
              <a16:creationId xmlns="" xmlns:a16="http://schemas.microsoft.com/office/drawing/2014/main" id="{00000000-0008-0000-0100-00005E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14</xdr:row>
      <xdr:rowOff>323850</xdr:rowOff>
    </xdr:to>
    <xdr:graphicFrame macro="">
      <xdr:nvGraphicFramePr>
        <xdr:cNvPr id="255583" name="Diagramm 12">
          <a:extLst>
            <a:ext uri="{FF2B5EF4-FFF2-40B4-BE49-F238E27FC236}">
              <a16:creationId xmlns="" xmlns:a16="http://schemas.microsoft.com/office/drawing/2014/main" id="{00000000-0008-0000-0100-00005F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57150</xdr:colOff>
      <xdr:row>16</xdr:row>
      <xdr:rowOff>85725</xdr:rowOff>
    </xdr:from>
    <xdr:to>
      <xdr:col>8</xdr:col>
      <xdr:colOff>1371601</xdr:colOff>
      <xdr:row>17</xdr:row>
      <xdr:rowOff>238389</xdr:rowOff>
    </xdr:to>
    <xdr:sp macro="" textlink="">
      <xdr:nvSpPr>
        <xdr:cNvPr id="15" name="Abgerundetes Rechteck 1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>
          <a:off x="7753350" y="6029325"/>
          <a:ext cx="2695576" cy="495564"/>
        </a:xfrm>
        <a:prstGeom prst="roundRect">
          <a:avLst/>
        </a:prstGeom>
        <a:solidFill>
          <a:srgbClr val="CED400"/>
        </a:solidFill>
        <a:ln>
          <a:solidFill>
            <a:srgbClr val="90A52C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zurück zur Eingabemaske</a:t>
          </a:r>
        </a:p>
      </xdr:txBody>
    </xdr:sp>
    <xdr:clientData/>
  </xdr:twoCellAnchor>
  <xdr:twoCellAnchor editAs="oneCell">
    <xdr:from>
      <xdr:col>7</xdr:col>
      <xdr:colOff>1104900</xdr:colOff>
      <xdr:row>1</xdr:row>
      <xdr:rowOff>57150</xdr:rowOff>
    </xdr:from>
    <xdr:to>
      <xdr:col>9</xdr:col>
      <xdr:colOff>142875</xdr:colOff>
      <xdr:row>2</xdr:row>
      <xdr:rowOff>85725</xdr:rowOff>
    </xdr:to>
    <xdr:pic>
      <xdr:nvPicPr>
        <xdr:cNvPr id="255585" name="Grafik 1">
          <a:extLst>
            <a:ext uri="{FF2B5EF4-FFF2-40B4-BE49-F238E27FC236}">
              <a16:creationId xmlns="" xmlns:a16="http://schemas.microsoft.com/office/drawing/2014/main" id="{00000000-0008-0000-0100-000061E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6225"/>
          <a:ext cx="1800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246"/>
  <sheetViews>
    <sheetView tabSelected="1" zoomScaleNormal="100" workbookViewId="0">
      <selection activeCell="C4" sqref="C4:D4"/>
    </sheetView>
  </sheetViews>
  <sheetFormatPr baseColWidth="10" defaultRowHeight="12.75" x14ac:dyDescent="0.2"/>
  <cols>
    <col min="1" max="1" width="2.7109375" style="114" customWidth="1"/>
    <col min="2" max="2" width="30.7109375" style="121" customWidth="1"/>
    <col min="3" max="3" width="14.7109375" style="121" customWidth="1"/>
    <col min="4" max="4" width="14.7109375" style="115" customWidth="1"/>
    <col min="5" max="8" width="14.7109375" style="114" customWidth="1"/>
    <col min="9" max="9" width="3" style="114" customWidth="1"/>
    <col min="10" max="10" width="8.7109375" style="114" customWidth="1"/>
    <col min="11" max="11" width="2.7109375" style="114" customWidth="1"/>
    <col min="12" max="12" width="25.7109375" style="116" customWidth="1"/>
    <col min="13" max="13" width="25.7109375" style="114" customWidth="1"/>
    <col min="14" max="14" width="2.7109375" style="114" customWidth="1"/>
    <col min="15" max="15" width="11.42578125" style="114" customWidth="1"/>
    <col min="16" max="17" width="7.28515625" style="114" customWidth="1"/>
    <col min="18" max="18" width="11.42578125" style="114" customWidth="1"/>
    <col min="19" max="19" width="16.85546875" style="114" bestFit="1" customWidth="1"/>
    <col min="20" max="43" width="11.42578125" style="114"/>
    <col min="44" max="16384" width="11.42578125" style="121"/>
  </cols>
  <sheetData>
    <row r="1" spans="2:19" s="114" customFormat="1" ht="15" customHeight="1" x14ac:dyDescent="0.2">
      <c r="D1" s="115"/>
      <c r="L1" s="116"/>
    </row>
    <row r="2" spans="2:19" ht="57" customHeight="1" x14ac:dyDescent="0.35">
      <c r="B2" s="117" t="s">
        <v>196</v>
      </c>
      <c r="C2" s="118"/>
      <c r="D2" s="119"/>
      <c r="O2" s="120"/>
    </row>
    <row r="3" spans="2:19" ht="15" customHeight="1" x14ac:dyDescent="0.2">
      <c r="B3" s="122"/>
      <c r="C3" s="122"/>
      <c r="D3" s="123"/>
    </row>
    <row r="4" spans="2:19" ht="27" customHeight="1" x14ac:dyDescent="0.2">
      <c r="B4" s="124" t="s">
        <v>200</v>
      </c>
      <c r="C4" s="161">
        <v>2025</v>
      </c>
      <c r="D4" s="161"/>
      <c r="E4" s="162">
        <f>C4+1</f>
        <v>2026</v>
      </c>
      <c r="F4" s="162"/>
      <c r="G4" s="163">
        <f>E4+1</f>
        <v>2027</v>
      </c>
      <c r="H4" s="163"/>
      <c r="Q4" s="125"/>
    </row>
    <row r="5" spans="2:19" ht="27" customHeight="1" x14ac:dyDescent="0.2">
      <c r="B5" s="126" t="s">
        <v>179</v>
      </c>
      <c r="C5" s="163" t="s">
        <v>178</v>
      </c>
      <c r="D5" s="163"/>
      <c r="E5" s="162" t="s">
        <v>178</v>
      </c>
      <c r="F5" s="162"/>
      <c r="G5" s="163" t="s">
        <v>178</v>
      </c>
      <c r="H5" s="163"/>
      <c r="O5" s="120"/>
      <c r="Q5" s="125"/>
    </row>
    <row r="6" spans="2:19" ht="27" customHeight="1" x14ac:dyDescent="0.2">
      <c r="B6" s="127" t="s">
        <v>19</v>
      </c>
      <c r="C6" s="164">
        <v>247</v>
      </c>
      <c r="D6" s="164"/>
      <c r="E6" s="164"/>
      <c r="F6" s="164"/>
      <c r="G6" s="164"/>
      <c r="H6" s="164"/>
      <c r="O6" s="128"/>
      <c r="Q6" s="125"/>
      <c r="S6" s="167"/>
    </row>
    <row r="7" spans="2:19" ht="27" customHeight="1" x14ac:dyDescent="0.2">
      <c r="B7" s="129" t="s">
        <v>15</v>
      </c>
      <c r="C7" s="165">
        <f>(1194558+1593779+65000)/C6</f>
        <v>11551.971659919029</v>
      </c>
      <c r="D7" s="165"/>
      <c r="E7" s="165"/>
      <c r="F7" s="165"/>
      <c r="G7" s="165"/>
      <c r="H7" s="165"/>
      <c r="Q7" s="125"/>
      <c r="S7" s="167"/>
    </row>
    <row r="8" spans="2:19" ht="27" customHeight="1" x14ac:dyDescent="0.2">
      <c r="B8" s="129" t="s">
        <v>16</v>
      </c>
      <c r="C8" s="166">
        <v>3.42</v>
      </c>
      <c r="D8" s="166"/>
      <c r="E8" s="166"/>
      <c r="F8" s="166"/>
      <c r="G8" s="166"/>
      <c r="H8" s="166"/>
      <c r="J8" s="130"/>
      <c r="K8" s="130"/>
      <c r="Q8" s="125"/>
      <c r="S8" s="168"/>
    </row>
    <row r="9" spans="2:19" ht="27" customHeight="1" x14ac:dyDescent="0.2">
      <c r="B9" s="129" t="s">
        <v>17</v>
      </c>
      <c r="C9" s="166">
        <v>4.1500000000000004</v>
      </c>
      <c r="D9" s="166"/>
      <c r="E9" s="166"/>
      <c r="F9" s="166"/>
      <c r="G9" s="166"/>
      <c r="H9" s="166"/>
      <c r="Q9" s="125"/>
      <c r="S9" s="168"/>
    </row>
    <row r="10" spans="2:19" ht="27" customHeight="1" x14ac:dyDescent="0.2">
      <c r="B10" s="129" t="s">
        <v>18</v>
      </c>
      <c r="C10" s="169">
        <f>C7*(0.38*(C9)+0.21*(C8)+1.05)/3.28</f>
        <v>11781.602316085713</v>
      </c>
      <c r="D10" s="169"/>
      <c r="E10" s="170">
        <f>E7*(0.38*(E9)+0.21*(E8)+1.05)/3.28</f>
        <v>0</v>
      </c>
      <c r="F10" s="170"/>
      <c r="G10" s="169">
        <f>G7*(0.38*(G9)+0.21*(G8)+1.05)/3.28</f>
        <v>0</v>
      </c>
      <c r="H10" s="169"/>
      <c r="P10" s="131"/>
      <c r="Q10" s="125"/>
    </row>
    <row r="11" spans="2:19" ht="27" customHeight="1" x14ac:dyDescent="0.2">
      <c r="B11" s="132" t="s">
        <v>20</v>
      </c>
      <c r="C11" s="132" t="s">
        <v>175</v>
      </c>
      <c r="D11" s="133" t="s">
        <v>180</v>
      </c>
      <c r="E11" s="134" t="s">
        <v>175</v>
      </c>
      <c r="F11" s="135" t="s">
        <v>180</v>
      </c>
      <c r="G11" s="132" t="s">
        <v>175</v>
      </c>
      <c r="H11" s="133" t="s">
        <v>180</v>
      </c>
      <c r="O11" s="136"/>
    </row>
    <row r="12" spans="2:19" ht="27" customHeight="1" x14ac:dyDescent="0.2">
      <c r="B12" s="81">
        <v>11</v>
      </c>
      <c r="C12" s="112">
        <f>194-9</f>
        <v>185</v>
      </c>
      <c r="D12" s="152">
        <f>INDEX(Kraftfutter!$F$3:$F$26,MATCH(Eingabemaske!$B12,Kraftfutter!$A$3:$A$26,0),1)</f>
        <v>7.3920000000000003</v>
      </c>
      <c r="E12" s="112"/>
      <c r="F12" s="152">
        <f>INDEX(Kraftfutter!$F$3:$F$26,MATCH(Eingabemaske!$B12,Kraftfutter!$A$3:$A$26,0),1)</f>
        <v>7.3920000000000003</v>
      </c>
      <c r="G12" s="112"/>
      <c r="H12" s="152">
        <f>INDEX(Kraftfutter!$F$3:$F$26,MATCH(Eingabemaske!$B12,Kraftfutter!$A$3:$A$26,0),1)</f>
        <v>7.3920000000000003</v>
      </c>
      <c r="O12" s="136"/>
    </row>
    <row r="13" spans="2:19" ht="30" customHeight="1" x14ac:dyDescent="0.2">
      <c r="B13" s="81">
        <v>3</v>
      </c>
      <c r="C13" s="112">
        <v>253</v>
      </c>
      <c r="D13" s="152">
        <f>INDEX(Kraftfutter!$F$3:$F$26,MATCH(Eingabemaske!$B13,Kraftfutter!$A$3:$A$26,0),1)</f>
        <v>7.2</v>
      </c>
      <c r="E13" s="112"/>
      <c r="F13" s="152">
        <f>INDEX(Kraftfutter!$F$3:$F$26,MATCH(Eingabemaske!$B13,Kraftfutter!$A$3:$A$26,0),1)</f>
        <v>7.2</v>
      </c>
      <c r="G13" s="112"/>
      <c r="H13" s="152">
        <f>INDEX(Kraftfutter!$F$3:$F$26,MATCH(Eingabemaske!$B13,Kraftfutter!$A$3:$A$26,0),1)</f>
        <v>7.2</v>
      </c>
      <c r="N13" s="137"/>
      <c r="O13" s="137"/>
      <c r="P13" s="137"/>
    </row>
    <row r="14" spans="2:19" ht="30" customHeight="1" x14ac:dyDescent="0.25">
      <c r="B14" s="81">
        <v>15</v>
      </c>
      <c r="C14" s="112">
        <f>208-16</f>
        <v>192</v>
      </c>
      <c r="D14" s="152">
        <f>INDEX(Kraftfutter!$F$3:$F$26,MATCH(Eingabemaske!$B14,Kraftfutter!$A$3:$A$26,0),1)</f>
        <v>6.4080000000000004</v>
      </c>
      <c r="E14" s="112"/>
      <c r="F14" s="152">
        <f>INDEX(Kraftfutter!$F$3:$F$26,MATCH(Eingabemaske!$B14,Kraftfutter!$A$3:$A$26,0),1)</f>
        <v>6.4080000000000004</v>
      </c>
      <c r="G14" s="112"/>
      <c r="H14" s="152">
        <f>INDEX(Kraftfutter!$F$3:$F$26,MATCH(Eingabemaske!$B14,Kraftfutter!$A$3:$A$26,0),1)</f>
        <v>6.4080000000000004</v>
      </c>
      <c r="I14" s="138"/>
      <c r="J14" s="138"/>
      <c r="L14" s="139"/>
      <c r="M14" s="139"/>
      <c r="N14" s="137"/>
      <c r="O14" s="137"/>
      <c r="P14" s="137"/>
    </row>
    <row r="15" spans="2:19" ht="30" customHeight="1" x14ac:dyDescent="0.25">
      <c r="B15" s="81">
        <v>1</v>
      </c>
      <c r="C15" s="112"/>
      <c r="D15" s="152">
        <f>INDEX(Kraftfutter!$F$3:$F$26,MATCH(Eingabemaske!$B15,Kraftfutter!$A$3:$A$26,0),1)</f>
        <v>6.2</v>
      </c>
      <c r="E15" s="112"/>
      <c r="F15" s="152">
        <f>INDEX(Kraftfutter!$F$3:$F$26,MATCH(Eingabemaske!$B15,Kraftfutter!$A$3:$A$26,0),1)</f>
        <v>6.2</v>
      </c>
      <c r="G15" s="112"/>
      <c r="H15" s="152">
        <f>INDEX(Kraftfutter!$F$3:$F$26,MATCH(Eingabemaske!$B15,Kraftfutter!$A$3:$A$26,0),1)</f>
        <v>6.2</v>
      </c>
      <c r="I15" s="138"/>
      <c r="J15" s="138"/>
      <c r="L15" s="139"/>
      <c r="M15" s="139"/>
      <c r="N15" s="137"/>
      <c r="O15" s="137"/>
      <c r="P15" s="137"/>
    </row>
    <row r="16" spans="2:19" ht="30" customHeight="1" x14ac:dyDescent="0.25">
      <c r="B16" s="81">
        <v>11</v>
      </c>
      <c r="C16" s="112"/>
      <c r="D16" s="152">
        <f>INDEX(Kraftfutter!$F$3:$F$26,MATCH(Eingabemaske!$B16,Kraftfutter!$A$3:$A$26,0),1)</f>
        <v>7.3920000000000003</v>
      </c>
      <c r="E16" s="112"/>
      <c r="F16" s="152">
        <f>INDEX(Kraftfutter!$F$3:$F$26,MATCH(Eingabemaske!$B16,Kraftfutter!$A$3:$A$26,0),1)</f>
        <v>7.3920000000000003</v>
      </c>
      <c r="G16" s="112"/>
      <c r="H16" s="152">
        <f>INDEX(Kraftfutter!$F$3:$F$26,MATCH(Eingabemaske!$B16,Kraftfutter!$A$3:$A$26,0),1)</f>
        <v>7.3920000000000003</v>
      </c>
      <c r="I16" s="138"/>
      <c r="J16" s="138"/>
      <c r="L16" s="139"/>
      <c r="M16" s="139"/>
      <c r="N16" s="137"/>
      <c r="O16" s="137"/>
      <c r="P16" s="137"/>
    </row>
    <row r="17" spans="2:16" ht="30" customHeight="1" x14ac:dyDescent="0.25">
      <c r="B17" s="132" t="s">
        <v>21</v>
      </c>
      <c r="C17" s="133" t="s">
        <v>175</v>
      </c>
      <c r="D17" s="133" t="s">
        <v>180</v>
      </c>
      <c r="E17" s="135" t="s">
        <v>175</v>
      </c>
      <c r="F17" s="135" t="s">
        <v>180</v>
      </c>
      <c r="G17" s="133" t="s">
        <v>175</v>
      </c>
      <c r="H17" s="133" t="s">
        <v>180</v>
      </c>
      <c r="I17" s="138"/>
      <c r="J17" s="140" t="s">
        <v>23</v>
      </c>
      <c r="L17" s="139"/>
      <c r="M17" s="139"/>
      <c r="N17" s="137"/>
      <c r="O17" s="137"/>
      <c r="P17" s="137"/>
    </row>
    <row r="18" spans="2:16" ht="30" customHeight="1" x14ac:dyDescent="0.25">
      <c r="B18" s="81">
        <v>6</v>
      </c>
      <c r="C18" s="113">
        <v>300</v>
      </c>
      <c r="D18" s="152">
        <f>INDEX(Saftfutter!$F$13:$F$21,MATCH(Eingabemaske!$B18,Saftfutter!$A$13:$A$21,0),1)</f>
        <v>1.6279999999999999</v>
      </c>
      <c r="E18" s="113"/>
      <c r="F18" s="152">
        <f>INDEX(Saftfutter!$F$13:$F$21,MATCH(Eingabemaske!$B18,Saftfutter!$A$13:$A$21,0),1)</f>
        <v>1.6279999999999999</v>
      </c>
      <c r="G18" s="113"/>
      <c r="H18" s="152">
        <f>INDEX(Saftfutter!$F$13:$F$21,MATCH(Eingabemaske!$B18,Saftfutter!$A$13:$A$21,0),1)</f>
        <v>1.6279999999999999</v>
      </c>
      <c r="I18" s="138"/>
      <c r="J18" s="153">
        <f>INDEX(Saftfutter!$AA$13:$AA$21,MATCH(Eingabemaske!B18,Saftfutter!$A$13:$A$21,0),1)</f>
        <v>10</v>
      </c>
      <c r="L18" s="139"/>
      <c r="M18" s="139"/>
      <c r="N18" s="137"/>
      <c r="O18" s="137"/>
      <c r="P18" s="137"/>
    </row>
    <row r="19" spans="2:16" ht="30" customHeight="1" x14ac:dyDescent="0.25">
      <c r="B19" s="81">
        <v>1</v>
      </c>
      <c r="C19" s="113"/>
      <c r="D19" s="152">
        <f>INDEX(Saftfutter!$F$13:$F$21,MATCH(Eingabemaske!$B19,Saftfutter!$A$13:$A$21,0),1)</f>
        <v>1.6559999999999999</v>
      </c>
      <c r="E19" s="113"/>
      <c r="F19" s="152">
        <f>INDEX(Saftfutter!$F$13:$F$21,MATCH(Eingabemaske!$B19,Saftfutter!$A$13:$A$21,0),1)</f>
        <v>1.6559999999999999</v>
      </c>
      <c r="G19" s="113"/>
      <c r="H19" s="152">
        <f>INDEX(Saftfutter!$F$13:$F$21,MATCH(Eingabemaske!$B19,Saftfutter!$A$13:$A$21,0),1)</f>
        <v>1.6559999999999999</v>
      </c>
      <c r="I19" s="138"/>
      <c r="J19" s="153">
        <f>INDEX(Saftfutter!$AA$13:$AA$21,MATCH(Eingabemaske!B19,Saftfutter!$A$13:$A$21,0),1)</f>
        <v>20</v>
      </c>
      <c r="L19" s="139"/>
      <c r="M19" s="139"/>
      <c r="N19" s="137"/>
      <c r="O19" s="137"/>
      <c r="P19" s="137"/>
    </row>
    <row r="20" spans="2:16" ht="30" customHeight="1" x14ac:dyDescent="0.25">
      <c r="B20" s="141" t="s">
        <v>197</v>
      </c>
      <c r="C20" s="158">
        <f>SUMPRODUCT(C12:C16,D12:D16)*10/6.7/C6</f>
        <v>26.705275243217113</v>
      </c>
      <c r="D20" s="158"/>
      <c r="E20" s="157" t="str">
        <f>IFERROR(SUMPRODUCT(E12:E16,F12:F16)*10/6.7/E6,"-")</f>
        <v>-</v>
      </c>
      <c r="F20" s="157"/>
      <c r="G20" s="158" t="str">
        <f>IFERROR(SUMPRODUCT(G12:G16,H12:H16)*10/6.7/G6,"-")</f>
        <v>-</v>
      </c>
      <c r="H20" s="158"/>
      <c r="I20" s="138"/>
      <c r="J20" s="138"/>
      <c r="L20" s="139"/>
      <c r="M20" s="139"/>
      <c r="N20" s="137"/>
      <c r="O20" s="137"/>
      <c r="P20" s="137"/>
    </row>
    <row r="21" spans="2:16" ht="30" customHeight="1" x14ac:dyDescent="0.25">
      <c r="B21" s="142" t="s">
        <v>198</v>
      </c>
      <c r="C21" s="160">
        <f>Eingabemaske!C20*100/Eingabemaske!C$10*1000</f>
        <v>226.66929783188945</v>
      </c>
      <c r="D21" s="160"/>
      <c r="E21" s="159" t="str">
        <f>IFERROR(Eingabemaske!E20*100/Eingabemaske!E$10*1000,"-")</f>
        <v>-</v>
      </c>
      <c r="F21" s="159"/>
      <c r="G21" s="160" t="str">
        <f>IFERROR(Eingabemaske!G20*100/Eingabemaske!G$10*1000,"-")</f>
        <v>-</v>
      </c>
      <c r="H21" s="160"/>
      <c r="I21" s="138"/>
      <c r="J21" s="138"/>
      <c r="L21" s="139"/>
      <c r="M21" s="139"/>
      <c r="N21" s="137"/>
      <c r="O21" s="137"/>
      <c r="P21" s="137"/>
    </row>
    <row r="22" spans="2:16" ht="30" customHeight="1" x14ac:dyDescent="0.25">
      <c r="B22" s="142" t="s">
        <v>199</v>
      </c>
      <c r="C22" s="155">
        <f>Eingabemaske!C10-(Eingabemaske!C20*100*6.7/3.28)</f>
        <v>6326.5613365261197</v>
      </c>
      <c r="D22" s="155"/>
      <c r="E22" s="154" t="str">
        <f>IFERROR(Eingabemaske!E10-(Eingabemaske!E20*100*6.7/3.28),"-")</f>
        <v>-</v>
      </c>
      <c r="F22" s="154"/>
      <c r="G22" s="155" t="str">
        <f>IFERROR(Eingabemaske!G10-(Eingabemaske!G20*100*6.7/3.28),"-")</f>
        <v>-</v>
      </c>
      <c r="H22" s="155"/>
      <c r="I22" s="138"/>
      <c r="J22" s="138"/>
      <c r="L22" s="139"/>
      <c r="M22" s="139"/>
      <c r="N22" s="137"/>
      <c r="O22" s="137"/>
      <c r="P22" s="137"/>
    </row>
    <row r="23" spans="2:16" ht="30" customHeight="1" x14ac:dyDescent="0.25">
      <c r="B23" s="142" t="s">
        <v>202</v>
      </c>
      <c r="C23" s="155">
        <f>Eingabemaske!C22-(((Eingabemaske!C18*1000*Eingabemaske!D18)*(1-Eingabemaske!$J18/100)+(Eingabemaske!C19*1000*Eingabemaske!D19)*(1-Eingabemaske!$J19/100))/3.28/Eingabemaske!C6)</f>
        <v>5784.0018421052646</v>
      </c>
      <c r="D23" s="155"/>
      <c r="E23" s="154" t="str">
        <f>IFERROR(Eingabemaske!E22-(((Eingabemaske!E18*1000*Eingabemaske!F18)*(1-Eingabemaske!$J18/100)+(Eingabemaske!E19*1000*Eingabemaske!F19)*(1-Eingabemaske!$J19/100))/3.28/Eingabemaske!E6),"-")</f>
        <v>-</v>
      </c>
      <c r="F23" s="154"/>
      <c r="G23" s="155" t="str">
        <f>IFERROR(Eingabemaske!G22-(((Eingabemaske!G18*1000*Eingabemaske!H18)*(1-Eingabemaske!$J18/100)+(Eingabemaske!G19*1000*Eingabemaske!H19)*(1-Eingabemaske!$J19/100))/3.28/Eingabemaske!G6),"-")</f>
        <v>-</v>
      </c>
      <c r="H23" s="155"/>
      <c r="I23" s="138"/>
      <c r="J23" s="138"/>
      <c r="L23" s="139"/>
      <c r="M23" s="139"/>
      <c r="N23" s="137"/>
      <c r="O23" s="137"/>
      <c r="P23" s="137"/>
    </row>
    <row r="24" spans="2:16" ht="15" customHeight="1" x14ac:dyDescent="0.25">
      <c r="B24" s="156" t="s">
        <v>201</v>
      </c>
      <c r="C24" s="156"/>
      <c r="D24" s="156"/>
      <c r="E24" s="156"/>
      <c r="F24" s="156"/>
      <c r="G24" s="156"/>
      <c r="H24" s="156"/>
      <c r="I24" s="138"/>
      <c r="J24" s="138"/>
      <c r="L24" s="139"/>
      <c r="M24" s="139"/>
      <c r="N24" s="137"/>
      <c r="O24" s="137"/>
      <c r="P24" s="137"/>
    </row>
    <row r="25" spans="2:16" ht="15" customHeight="1" x14ac:dyDescent="0.25">
      <c r="B25" s="114"/>
      <c r="C25" s="114"/>
      <c r="E25" s="138"/>
      <c r="F25" s="138"/>
      <c r="G25" s="138"/>
      <c r="H25" s="138"/>
      <c r="I25" s="138"/>
      <c r="J25" s="138"/>
      <c r="L25" s="139"/>
      <c r="M25" s="139"/>
      <c r="N25" s="137"/>
      <c r="O25" s="137"/>
      <c r="P25" s="137"/>
    </row>
    <row r="26" spans="2:16" s="114" customFormat="1" ht="15" customHeight="1" x14ac:dyDescent="0.25">
      <c r="B26" s="143" t="s">
        <v>195</v>
      </c>
      <c r="C26" s="144"/>
      <c r="D26" s="145"/>
      <c r="E26" s="144"/>
      <c r="F26" s="144"/>
      <c r="G26" s="144"/>
      <c r="H26" s="144"/>
      <c r="I26" s="138"/>
      <c r="J26" s="138"/>
      <c r="L26" s="139"/>
      <c r="M26" s="139"/>
    </row>
    <row r="27" spans="2:16" s="114" customFormat="1" ht="15" customHeight="1" x14ac:dyDescent="0.2">
      <c r="D27" s="115"/>
      <c r="L27" s="116"/>
    </row>
    <row r="28" spans="2:16" s="114" customFormat="1" x14ac:dyDescent="0.2">
      <c r="C28" s="146" t="s">
        <v>176</v>
      </c>
      <c r="D28" s="147">
        <v>47664</v>
      </c>
    </row>
    <row r="29" spans="2:16" s="114" customFormat="1" ht="15" x14ac:dyDescent="0.25">
      <c r="B29" s="148"/>
      <c r="C29" s="148"/>
      <c r="D29" s="180">
        <f ca="1">IF(D31-D30&gt;=0,D31-D30,"abgelaufen")</f>
        <v>1635</v>
      </c>
      <c r="G29" s="149"/>
      <c r="L29" s="116"/>
    </row>
    <row r="30" spans="2:16" s="114" customFormat="1" ht="15" hidden="1" x14ac:dyDescent="0.25">
      <c r="B30" s="148"/>
      <c r="C30" s="148"/>
      <c r="D30" s="150">
        <f ca="1">TODAY()</f>
        <v>46029</v>
      </c>
      <c r="G30" s="149"/>
      <c r="L30" s="116"/>
    </row>
    <row r="31" spans="2:16" s="114" customFormat="1" ht="15" hidden="1" x14ac:dyDescent="0.2">
      <c r="B31" s="151"/>
      <c r="C31" s="151"/>
      <c r="D31" s="150">
        <f>D28</f>
        <v>47664</v>
      </c>
      <c r="G31" s="149"/>
      <c r="L31" s="116"/>
    </row>
    <row r="32" spans="2:16" s="114" customFormat="1" x14ac:dyDescent="0.2">
      <c r="D32" s="115"/>
      <c r="L32" s="116"/>
    </row>
    <row r="33" spans="4:12" s="114" customFormat="1" x14ac:dyDescent="0.2">
      <c r="D33" s="115"/>
      <c r="L33" s="116"/>
    </row>
    <row r="34" spans="4:12" s="114" customFormat="1" x14ac:dyDescent="0.2">
      <c r="D34" s="115"/>
      <c r="L34" s="116"/>
    </row>
    <row r="35" spans="4:12" s="114" customFormat="1" x14ac:dyDescent="0.2">
      <c r="D35" s="115"/>
      <c r="L35" s="116"/>
    </row>
    <row r="36" spans="4:12" s="114" customFormat="1" x14ac:dyDescent="0.2">
      <c r="D36" s="115"/>
      <c r="L36" s="116"/>
    </row>
    <row r="37" spans="4:12" s="114" customFormat="1" x14ac:dyDescent="0.2">
      <c r="D37" s="115"/>
      <c r="L37" s="116"/>
    </row>
    <row r="38" spans="4:12" s="114" customFormat="1" x14ac:dyDescent="0.2">
      <c r="D38" s="115"/>
      <c r="L38" s="116"/>
    </row>
    <row r="39" spans="4:12" s="114" customFormat="1" x14ac:dyDescent="0.2">
      <c r="D39" s="115"/>
      <c r="L39" s="116"/>
    </row>
    <row r="40" spans="4:12" s="114" customFormat="1" x14ac:dyDescent="0.2">
      <c r="D40" s="115"/>
      <c r="L40" s="116"/>
    </row>
    <row r="41" spans="4:12" s="114" customFormat="1" x14ac:dyDescent="0.2">
      <c r="D41" s="115"/>
      <c r="L41" s="116"/>
    </row>
    <row r="42" spans="4:12" s="114" customFormat="1" x14ac:dyDescent="0.2">
      <c r="D42" s="115"/>
      <c r="L42" s="116"/>
    </row>
    <row r="43" spans="4:12" s="114" customFormat="1" x14ac:dyDescent="0.2">
      <c r="D43" s="115"/>
      <c r="L43" s="116"/>
    </row>
    <row r="44" spans="4:12" s="114" customFormat="1" x14ac:dyDescent="0.2">
      <c r="D44" s="115"/>
      <c r="L44" s="116"/>
    </row>
    <row r="45" spans="4:12" s="114" customFormat="1" x14ac:dyDescent="0.2">
      <c r="D45" s="115"/>
      <c r="L45" s="116"/>
    </row>
    <row r="46" spans="4:12" s="114" customFormat="1" x14ac:dyDescent="0.2">
      <c r="D46" s="115"/>
      <c r="L46" s="116"/>
    </row>
    <row r="47" spans="4:12" s="114" customFormat="1" x14ac:dyDescent="0.2">
      <c r="D47" s="115"/>
      <c r="L47" s="116"/>
    </row>
    <row r="48" spans="4:12" s="114" customFormat="1" x14ac:dyDescent="0.2">
      <c r="D48" s="115"/>
      <c r="L48" s="116"/>
    </row>
    <row r="49" spans="4:12" s="114" customFormat="1" x14ac:dyDescent="0.2">
      <c r="D49" s="115"/>
      <c r="L49" s="116"/>
    </row>
    <row r="50" spans="4:12" s="114" customFormat="1" x14ac:dyDescent="0.2">
      <c r="D50" s="115"/>
      <c r="L50" s="116"/>
    </row>
    <row r="51" spans="4:12" s="114" customFormat="1" x14ac:dyDescent="0.2">
      <c r="D51" s="115"/>
      <c r="L51" s="116"/>
    </row>
    <row r="52" spans="4:12" s="114" customFormat="1" x14ac:dyDescent="0.2">
      <c r="D52" s="115"/>
      <c r="L52" s="116"/>
    </row>
    <row r="53" spans="4:12" s="114" customFormat="1" x14ac:dyDescent="0.2">
      <c r="D53" s="115"/>
      <c r="L53" s="116"/>
    </row>
    <row r="54" spans="4:12" s="114" customFormat="1" x14ac:dyDescent="0.2">
      <c r="D54" s="115"/>
      <c r="L54" s="116"/>
    </row>
    <row r="55" spans="4:12" s="114" customFormat="1" x14ac:dyDescent="0.2">
      <c r="D55" s="115"/>
      <c r="L55" s="116"/>
    </row>
    <row r="56" spans="4:12" s="114" customFormat="1" x14ac:dyDescent="0.2">
      <c r="D56" s="115"/>
      <c r="L56" s="116"/>
    </row>
    <row r="57" spans="4:12" s="114" customFormat="1" x14ac:dyDescent="0.2">
      <c r="D57" s="115"/>
      <c r="L57" s="116"/>
    </row>
    <row r="58" spans="4:12" s="114" customFormat="1" x14ac:dyDescent="0.2">
      <c r="D58" s="115"/>
      <c r="L58" s="116"/>
    </row>
    <row r="59" spans="4:12" s="114" customFormat="1" x14ac:dyDescent="0.2">
      <c r="D59" s="115"/>
      <c r="L59" s="116"/>
    </row>
    <row r="60" spans="4:12" s="114" customFormat="1" x14ac:dyDescent="0.2">
      <c r="D60" s="115"/>
      <c r="L60" s="116"/>
    </row>
    <row r="61" spans="4:12" s="114" customFormat="1" x14ac:dyDescent="0.2">
      <c r="D61" s="115"/>
      <c r="L61" s="116"/>
    </row>
    <row r="62" spans="4:12" s="114" customFormat="1" x14ac:dyDescent="0.2">
      <c r="D62" s="115"/>
      <c r="L62" s="116"/>
    </row>
    <row r="63" spans="4:12" s="114" customFormat="1" x14ac:dyDescent="0.2">
      <c r="D63" s="115"/>
      <c r="L63" s="116"/>
    </row>
    <row r="64" spans="4:12" s="114" customFormat="1" x14ac:dyDescent="0.2">
      <c r="D64" s="115"/>
      <c r="L64" s="116"/>
    </row>
    <row r="65" spans="4:12" s="114" customFormat="1" x14ac:dyDescent="0.2">
      <c r="D65" s="115"/>
      <c r="L65" s="116"/>
    </row>
    <row r="66" spans="4:12" s="114" customFormat="1" x14ac:dyDescent="0.2">
      <c r="D66" s="115"/>
      <c r="L66" s="116"/>
    </row>
    <row r="67" spans="4:12" s="114" customFormat="1" x14ac:dyDescent="0.2">
      <c r="D67" s="115"/>
      <c r="L67" s="116"/>
    </row>
    <row r="68" spans="4:12" s="114" customFormat="1" x14ac:dyDescent="0.2">
      <c r="D68" s="115"/>
      <c r="L68" s="116"/>
    </row>
    <row r="69" spans="4:12" s="114" customFormat="1" x14ac:dyDescent="0.2">
      <c r="D69" s="115"/>
      <c r="L69" s="116"/>
    </row>
    <row r="70" spans="4:12" s="114" customFormat="1" x14ac:dyDescent="0.2">
      <c r="D70" s="115"/>
      <c r="L70" s="116"/>
    </row>
    <row r="71" spans="4:12" s="114" customFormat="1" x14ac:dyDescent="0.2">
      <c r="D71" s="115"/>
      <c r="L71" s="116"/>
    </row>
    <row r="72" spans="4:12" s="114" customFormat="1" x14ac:dyDescent="0.2">
      <c r="D72" s="115"/>
      <c r="L72" s="116"/>
    </row>
    <row r="73" spans="4:12" s="114" customFormat="1" x14ac:dyDescent="0.2">
      <c r="D73" s="115"/>
      <c r="L73" s="116"/>
    </row>
    <row r="74" spans="4:12" s="114" customFormat="1" x14ac:dyDescent="0.2">
      <c r="D74" s="115"/>
      <c r="L74" s="116"/>
    </row>
    <row r="75" spans="4:12" s="114" customFormat="1" x14ac:dyDescent="0.2">
      <c r="D75" s="115"/>
      <c r="L75" s="116"/>
    </row>
    <row r="76" spans="4:12" s="114" customFormat="1" x14ac:dyDescent="0.2">
      <c r="D76" s="115"/>
      <c r="L76" s="116"/>
    </row>
    <row r="77" spans="4:12" s="114" customFormat="1" x14ac:dyDescent="0.2">
      <c r="D77" s="115"/>
      <c r="L77" s="116"/>
    </row>
    <row r="78" spans="4:12" s="114" customFormat="1" x14ac:dyDescent="0.2">
      <c r="D78" s="115"/>
      <c r="L78" s="116"/>
    </row>
    <row r="79" spans="4:12" s="114" customFormat="1" x14ac:dyDescent="0.2">
      <c r="D79" s="115"/>
      <c r="L79" s="116"/>
    </row>
    <row r="80" spans="4:12" s="114" customFormat="1" x14ac:dyDescent="0.2">
      <c r="D80" s="115"/>
      <c r="L80" s="116"/>
    </row>
    <row r="81" spans="4:12" s="114" customFormat="1" x14ac:dyDescent="0.2">
      <c r="D81" s="115"/>
      <c r="L81" s="116"/>
    </row>
    <row r="82" spans="4:12" s="114" customFormat="1" x14ac:dyDescent="0.2">
      <c r="D82" s="115"/>
      <c r="L82" s="116"/>
    </row>
    <row r="83" spans="4:12" s="114" customFormat="1" x14ac:dyDescent="0.2">
      <c r="D83" s="115"/>
      <c r="L83" s="116"/>
    </row>
    <row r="84" spans="4:12" s="114" customFormat="1" x14ac:dyDescent="0.2">
      <c r="D84" s="115"/>
      <c r="L84" s="116"/>
    </row>
    <row r="85" spans="4:12" s="114" customFormat="1" x14ac:dyDescent="0.2">
      <c r="D85" s="115"/>
      <c r="L85" s="116"/>
    </row>
    <row r="86" spans="4:12" s="114" customFormat="1" x14ac:dyDescent="0.2">
      <c r="D86" s="115"/>
      <c r="L86" s="116"/>
    </row>
    <row r="87" spans="4:12" s="114" customFormat="1" x14ac:dyDescent="0.2">
      <c r="D87" s="115"/>
      <c r="L87" s="116"/>
    </row>
    <row r="88" spans="4:12" s="114" customFormat="1" x14ac:dyDescent="0.2">
      <c r="D88" s="115"/>
      <c r="L88" s="116"/>
    </row>
    <row r="89" spans="4:12" s="114" customFormat="1" x14ac:dyDescent="0.2">
      <c r="D89" s="115"/>
      <c r="L89" s="116"/>
    </row>
    <row r="90" spans="4:12" s="114" customFormat="1" x14ac:dyDescent="0.2">
      <c r="D90" s="115"/>
      <c r="L90" s="116"/>
    </row>
    <row r="91" spans="4:12" s="114" customFormat="1" x14ac:dyDescent="0.2">
      <c r="D91" s="115"/>
      <c r="L91" s="116"/>
    </row>
    <row r="92" spans="4:12" s="114" customFormat="1" x14ac:dyDescent="0.2">
      <c r="D92" s="115"/>
      <c r="L92" s="116"/>
    </row>
    <row r="93" spans="4:12" s="114" customFormat="1" x14ac:dyDescent="0.2">
      <c r="D93" s="115"/>
      <c r="L93" s="116"/>
    </row>
    <row r="94" spans="4:12" s="114" customFormat="1" x14ac:dyDescent="0.2">
      <c r="D94" s="115"/>
      <c r="L94" s="116"/>
    </row>
    <row r="95" spans="4:12" s="114" customFormat="1" x14ac:dyDescent="0.2">
      <c r="D95" s="115"/>
      <c r="L95" s="116"/>
    </row>
    <row r="96" spans="4:12" s="114" customFormat="1" x14ac:dyDescent="0.2">
      <c r="D96" s="115"/>
      <c r="L96" s="116"/>
    </row>
    <row r="97" spans="4:12" s="114" customFormat="1" x14ac:dyDescent="0.2">
      <c r="D97" s="115"/>
      <c r="L97" s="116"/>
    </row>
    <row r="98" spans="4:12" s="114" customFormat="1" x14ac:dyDescent="0.2">
      <c r="D98" s="115"/>
      <c r="L98" s="116"/>
    </row>
    <row r="99" spans="4:12" s="114" customFormat="1" x14ac:dyDescent="0.2">
      <c r="D99" s="115"/>
      <c r="L99" s="116"/>
    </row>
    <row r="100" spans="4:12" s="114" customFormat="1" x14ac:dyDescent="0.2">
      <c r="D100" s="115"/>
      <c r="L100" s="116"/>
    </row>
    <row r="101" spans="4:12" s="114" customFormat="1" x14ac:dyDescent="0.2">
      <c r="D101" s="115"/>
      <c r="L101" s="116"/>
    </row>
    <row r="102" spans="4:12" s="114" customFormat="1" x14ac:dyDescent="0.2">
      <c r="D102" s="115"/>
      <c r="L102" s="116"/>
    </row>
    <row r="103" spans="4:12" s="114" customFormat="1" x14ac:dyDescent="0.2">
      <c r="D103" s="115"/>
      <c r="L103" s="116"/>
    </row>
    <row r="104" spans="4:12" s="114" customFormat="1" x14ac:dyDescent="0.2">
      <c r="D104" s="115"/>
      <c r="L104" s="116"/>
    </row>
    <row r="105" spans="4:12" s="114" customFormat="1" x14ac:dyDescent="0.2">
      <c r="D105" s="115"/>
      <c r="L105" s="116"/>
    </row>
    <row r="106" spans="4:12" s="114" customFormat="1" x14ac:dyDescent="0.2">
      <c r="D106" s="115"/>
      <c r="L106" s="116"/>
    </row>
    <row r="107" spans="4:12" s="114" customFormat="1" x14ac:dyDescent="0.2">
      <c r="D107" s="115"/>
      <c r="L107" s="116"/>
    </row>
    <row r="108" spans="4:12" s="114" customFormat="1" x14ac:dyDescent="0.2">
      <c r="D108" s="115"/>
      <c r="L108" s="116"/>
    </row>
    <row r="109" spans="4:12" s="114" customFormat="1" x14ac:dyDescent="0.2">
      <c r="D109" s="115"/>
      <c r="L109" s="116"/>
    </row>
    <row r="110" spans="4:12" s="114" customFormat="1" x14ac:dyDescent="0.2">
      <c r="D110" s="115"/>
      <c r="L110" s="116"/>
    </row>
    <row r="111" spans="4:12" s="114" customFormat="1" x14ac:dyDescent="0.2">
      <c r="D111" s="115"/>
      <c r="L111" s="116"/>
    </row>
    <row r="112" spans="4:12" s="114" customFormat="1" x14ac:dyDescent="0.2">
      <c r="D112" s="115"/>
      <c r="L112" s="116"/>
    </row>
    <row r="113" spans="4:12" s="114" customFormat="1" x14ac:dyDescent="0.2">
      <c r="D113" s="115"/>
      <c r="L113" s="116"/>
    </row>
    <row r="114" spans="4:12" s="114" customFormat="1" x14ac:dyDescent="0.2">
      <c r="D114" s="115"/>
      <c r="L114" s="116"/>
    </row>
    <row r="115" spans="4:12" s="114" customFormat="1" x14ac:dyDescent="0.2">
      <c r="D115" s="115"/>
      <c r="L115" s="116"/>
    </row>
    <row r="116" spans="4:12" s="114" customFormat="1" x14ac:dyDescent="0.2">
      <c r="D116" s="115"/>
      <c r="L116" s="116"/>
    </row>
    <row r="117" spans="4:12" s="114" customFormat="1" x14ac:dyDescent="0.2">
      <c r="D117" s="115"/>
      <c r="L117" s="116"/>
    </row>
    <row r="118" spans="4:12" s="114" customFormat="1" x14ac:dyDescent="0.2">
      <c r="D118" s="115"/>
      <c r="L118" s="116"/>
    </row>
    <row r="119" spans="4:12" s="114" customFormat="1" x14ac:dyDescent="0.2">
      <c r="D119" s="115"/>
      <c r="L119" s="116"/>
    </row>
    <row r="120" spans="4:12" s="114" customFormat="1" x14ac:dyDescent="0.2">
      <c r="D120" s="115"/>
      <c r="L120" s="116"/>
    </row>
    <row r="121" spans="4:12" s="114" customFormat="1" x14ac:dyDescent="0.2">
      <c r="D121" s="115"/>
      <c r="L121" s="116"/>
    </row>
    <row r="122" spans="4:12" s="114" customFormat="1" x14ac:dyDescent="0.2">
      <c r="D122" s="115"/>
      <c r="L122" s="116"/>
    </row>
    <row r="123" spans="4:12" s="114" customFormat="1" x14ac:dyDescent="0.2">
      <c r="D123" s="115"/>
      <c r="L123" s="116"/>
    </row>
    <row r="124" spans="4:12" s="114" customFormat="1" x14ac:dyDescent="0.2">
      <c r="D124" s="115"/>
      <c r="L124" s="116"/>
    </row>
    <row r="125" spans="4:12" s="114" customFormat="1" x14ac:dyDescent="0.2">
      <c r="D125" s="115"/>
      <c r="L125" s="116"/>
    </row>
    <row r="126" spans="4:12" s="114" customFormat="1" x14ac:dyDescent="0.2">
      <c r="D126" s="115"/>
      <c r="L126" s="116"/>
    </row>
    <row r="127" spans="4:12" s="114" customFormat="1" x14ac:dyDescent="0.2">
      <c r="D127" s="115"/>
      <c r="L127" s="116"/>
    </row>
    <row r="128" spans="4:12" s="114" customFormat="1" x14ac:dyDescent="0.2">
      <c r="D128" s="115"/>
      <c r="L128" s="116"/>
    </row>
    <row r="129" spans="4:12" s="114" customFormat="1" x14ac:dyDescent="0.2">
      <c r="D129" s="115"/>
      <c r="L129" s="116"/>
    </row>
    <row r="130" spans="4:12" s="114" customFormat="1" x14ac:dyDescent="0.2">
      <c r="D130" s="115"/>
      <c r="L130" s="116"/>
    </row>
    <row r="131" spans="4:12" s="114" customFormat="1" x14ac:dyDescent="0.2">
      <c r="D131" s="115"/>
      <c r="L131" s="116"/>
    </row>
    <row r="132" spans="4:12" s="114" customFormat="1" x14ac:dyDescent="0.2">
      <c r="D132" s="115"/>
      <c r="L132" s="116"/>
    </row>
    <row r="133" spans="4:12" s="114" customFormat="1" x14ac:dyDescent="0.2">
      <c r="D133" s="115"/>
      <c r="L133" s="116"/>
    </row>
    <row r="134" spans="4:12" s="114" customFormat="1" x14ac:dyDescent="0.2">
      <c r="D134" s="115"/>
      <c r="L134" s="116"/>
    </row>
    <row r="135" spans="4:12" s="114" customFormat="1" x14ac:dyDescent="0.2">
      <c r="D135" s="115"/>
      <c r="L135" s="116"/>
    </row>
    <row r="136" spans="4:12" s="114" customFormat="1" x14ac:dyDescent="0.2">
      <c r="D136" s="115"/>
      <c r="L136" s="116"/>
    </row>
    <row r="137" spans="4:12" s="114" customFormat="1" x14ac:dyDescent="0.2">
      <c r="D137" s="115"/>
      <c r="L137" s="116"/>
    </row>
    <row r="138" spans="4:12" s="114" customFormat="1" x14ac:dyDescent="0.2">
      <c r="D138" s="115"/>
      <c r="L138" s="116"/>
    </row>
    <row r="139" spans="4:12" s="114" customFormat="1" x14ac:dyDescent="0.2">
      <c r="D139" s="115"/>
      <c r="L139" s="116"/>
    </row>
    <row r="140" spans="4:12" s="114" customFormat="1" x14ac:dyDescent="0.2">
      <c r="D140" s="115"/>
      <c r="L140" s="116"/>
    </row>
    <row r="141" spans="4:12" s="114" customFormat="1" x14ac:dyDescent="0.2">
      <c r="D141" s="115"/>
      <c r="L141" s="116"/>
    </row>
    <row r="142" spans="4:12" s="114" customFormat="1" x14ac:dyDescent="0.2">
      <c r="D142" s="115"/>
      <c r="L142" s="116"/>
    </row>
    <row r="143" spans="4:12" s="114" customFormat="1" x14ac:dyDescent="0.2">
      <c r="D143" s="115"/>
      <c r="L143" s="116"/>
    </row>
    <row r="144" spans="4:12" s="114" customFormat="1" x14ac:dyDescent="0.2">
      <c r="D144" s="115"/>
      <c r="L144" s="116"/>
    </row>
    <row r="145" spans="4:12" s="114" customFormat="1" x14ac:dyDescent="0.2">
      <c r="D145" s="115"/>
      <c r="L145" s="116"/>
    </row>
    <row r="146" spans="4:12" s="114" customFormat="1" x14ac:dyDescent="0.2">
      <c r="D146" s="115"/>
      <c r="L146" s="116"/>
    </row>
    <row r="147" spans="4:12" s="114" customFormat="1" x14ac:dyDescent="0.2">
      <c r="D147" s="115"/>
      <c r="L147" s="116"/>
    </row>
    <row r="148" spans="4:12" s="114" customFormat="1" x14ac:dyDescent="0.2">
      <c r="D148" s="115"/>
      <c r="L148" s="116"/>
    </row>
    <row r="149" spans="4:12" s="114" customFormat="1" x14ac:dyDescent="0.2">
      <c r="D149" s="115"/>
      <c r="L149" s="116"/>
    </row>
    <row r="150" spans="4:12" s="114" customFormat="1" x14ac:dyDescent="0.2">
      <c r="D150" s="115"/>
      <c r="L150" s="116"/>
    </row>
    <row r="151" spans="4:12" s="114" customFormat="1" x14ac:dyDescent="0.2">
      <c r="D151" s="115"/>
      <c r="L151" s="116"/>
    </row>
    <row r="152" spans="4:12" s="114" customFormat="1" x14ac:dyDescent="0.2">
      <c r="D152" s="115"/>
      <c r="L152" s="116"/>
    </row>
    <row r="153" spans="4:12" s="114" customFormat="1" x14ac:dyDescent="0.2">
      <c r="D153" s="115"/>
      <c r="L153" s="116"/>
    </row>
    <row r="154" spans="4:12" s="114" customFormat="1" x14ac:dyDescent="0.2">
      <c r="D154" s="115"/>
      <c r="L154" s="116"/>
    </row>
    <row r="155" spans="4:12" s="114" customFormat="1" x14ac:dyDescent="0.2">
      <c r="D155" s="115"/>
      <c r="L155" s="116"/>
    </row>
    <row r="156" spans="4:12" s="114" customFormat="1" x14ac:dyDescent="0.2">
      <c r="D156" s="115"/>
      <c r="L156" s="116"/>
    </row>
    <row r="157" spans="4:12" s="114" customFormat="1" x14ac:dyDescent="0.2">
      <c r="D157" s="115"/>
      <c r="L157" s="116"/>
    </row>
    <row r="158" spans="4:12" s="114" customFormat="1" x14ac:dyDescent="0.2">
      <c r="D158" s="115"/>
      <c r="L158" s="116"/>
    </row>
    <row r="159" spans="4:12" s="114" customFormat="1" x14ac:dyDescent="0.2">
      <c r="D159" s="115"/>
      <c r="L159" s="116"/>
    </row>
    <row r="160" spans="4:12" s="114" customFormat="1" x14ac:dyDescent="0.2">
      <c r="D160" s="115"/>
      <c r="L160" s="116"/>
    </row>
    <row r="161" spans="4:12" s="114" customFormat="1" x14ac:dyDescent="0.2">
      <c r="D161" s="115"/>
      <c r="L161" s="116"/>
    </row>
    <row r="162" spans="4:12" s="114" customFormat="1" x14ac:dyDescent="0.2">
      <c r="D162" s="115"/>
      <c r="L162" s="116"/>
    </row>
    <row r="163" spans="4:12" s="114" customFormat="1" x14ac:dyDescent="0.2">
      <c r="D163" s="115"/>
      <c r="L163" s="116"/>
    </row>
    <row r="164" spans="4:12" s="114" customFormat="1" x14ac:dyDescent="0.2">
      <c r="D164" s="115"/>
      <c r="L164" s="116"/>
    </row>
    <row r="165" spans="4:12" s="114" customFormat="1" x14ac:dyDescent="0.2">
      <c r="D165" s="115"/>
      <c r="L165" s="116"/>
    </row>
    <row r="166" spans="4:12" s="114" customFormat="1" x14ac:dyDescent="0.2">
      <c r="D166" s="115"/>
      <c r="L166" s="116"/>
    </row>
    <row r="167" spans="4:12" s="114" customFormat="1" x14ac:dyDescent="0.2">
      <c r="D167" s="115"/>
      <c r="L167" s="116"/>
    </row>
    <row r="168" spans="4:12" s="114" customFormat="1" x14ac:dyDescent="0.2">
      <c r="D168" s="115"/>
      <c r="L168" s="116"/>
    </row>
    <row r="169" spans="4:12" s="114" customFormat="1" x14ac:dyDescent="0.2">
      <c r="D169" s="115"/>
      <c r="L169" s="116"/>
    </row>
    <row r="170" spans="4:12" s="114" customFormat="1" x14ac:dyDescent="0.2">
      <c r="D170" s="115"/>
      <c r="L170" s="116"/>
    </row>
    <row r="171" spans="4:12" s="114" customFormat="1" x14ac:dyDescent="0.2">
      <c r="D171" s="115"/>
      <c r="L171" s="116"/>
    </row>
    <row r="172" spans="4:12" s="114" customFormat="1" x14ac:dyDescent="0.2">
      <c r="D172" s="115"/>
      <c r="L172" s="116"/>
    </row>
    <row r="173" spans="4:12" s="114" customFormat="1" x14ac:dyDescent="0.2">
      <c r="D173" s="115"/>
      <c r="L173" s="116"/>
    </row>
    <row r="174" spans="4:12" s="114" customFormat="1" x14ac:dyDescent="0.2">
      <c r="D174" s="115"/>
      <c r="L174" s="116"/>
    </row>
    <row r="175" spans="4:12" s="114" customFormat="1" x14ac:dyDescent="0.2">
      <c r="D175" s="115"/>
      <c r="L175" s="116"/>
    </row>
    <row r="176" spans="4:12" s="114" customFormat="1" x14ac:dyDescent="0.2">
      <c r="D176" s="115"/>
      <c r="L176" s="116"/>
    </row>
    <row r="177" spans="4:12" s="114" customFormat="1" x14ac:dyDescent="0.2">
      <c r="D177" s="115"/>
      <c r="L177" s="116"/>
    </row>
    <row r="178" spans="4:12" s="114" customFormat="1" x14ac:dyDescent="0.2">
      <c r="D178" s="115"/>
      <c r="L178" s="116"/>
    </row>
    <row r="179" spans="4:12" s="114" customFormat="1" x14ac:dyDescent="0.2">
      <c r="D179" s="115"/>
      <c r="L179" s="116"/>
    </row>
    <row r="180" spans="4:12" s="114" customFormat="1" x14ac:dyDescent="0.2">
      <c r="D180" s="115"/>
      <c r="L180" s="116"/>
    </row>
    <row r="181" spans="4:12" s="114" customFormat="1" x14ac:dyDescent="0.2">
      <c r="D181" s="115"/>
      <c r="L181" s="116"/>
    </row>
    <row r="182" spans="4:12" s="114" customFormat="1" x14ac:dyDescent="0.2">
      <c r="D182" s="115"/>
      <c r="L182" s="116"/>
    </row>
    <row r="183" spans="4:12" s="114" customFormat="1" x14ac:dyDescent="0.2">
      <c r="D183" s="115"/>
      <c r="L183" s="116"/>
    </row>
    <row r="184" spans="4:12" s="114" customFormat="1" x14ac:dyDescent="0.2">
      <c r="D184" s="115"/>
      <c r="L184" s="116"/>
    </row>
    <row r="185" spans="4:12" s="114" customFormat="1" x14ac:dyDescent="0.2">
      <c r="D185" s="115"/>
      <c r="L185" s="116"/>
    </row>
    <row r="186" spans="4:12" s="114" customFormat="1" x14ac:dyDescent="0.2">
      <c r="D186" s="115"/>
      <c r="L186" s="116"/>
    </row>
    <row r="187" spans="4:12" s="114" customFormat="1" x14ac:dyDescent="0.2">
      <c r="D187" s="115"/>
      <c r="L187" s="116"/>
    </row>
    <row r="188" spans="4:12" s="114" customFormat="1" x14ac:dyDescent="0.2">
      <c r="D188" s="115"/>
      <c r="L188" s="116"/>
    </row>
    <row r="189" spans="4:12" s="114" customFormat="1" x14ac:dyDescent="0.2">
      <c r="D189" s="115"/>
      <c r="L189" s="116"/>
    </row>
    <row r="190" spans="4:12" s="114" customFormat="1" x14ac:dyDescent="0.2">
      <c r="D190" s="115"/>
      <c r="L190" s="116"/>
    </row>
    <row r="191" spans="4:12" s="114" customFormat="1" x14ac:dyDescent="0.2">
      <c r="D191" s="115"/>
      <c r="L191" s="116"/>
    </row>
    <row r="192" spans="4:12" s="114" customFormat="1" x14ac:dyDescent="0.2">
      <c r="D192" s="115"/>
      <c r="L192" s="116"/>
    </row>
    <row r="193" spans="4:12" s="114" customFormat="1" x14ac:dyDescent="0.2">
      <c r="D193" s="115"/>
      <c r="L193" s="116"/>
    </row>
    <row r="194" spans="4:12" s="114" customFormat="1" x14ac:dyDescent="0.2">
      <c r="D194" s="115"/>
      <c r="L194" s="116"/>
    </row>
    <row r="195" spans="4:12" s="114" customFormat="1" x14ac:dyDescent="0.2">
      <c r="D195" s="115"/>
      <c r="L195" s="116"/>
    </row>
    <row r="196" spans="4:12" s="114" customFormat="1" x14ac:dyDescent="0.2">
      <c r="D196" s="115"/>
      <c r="L196" s="116"/>
    </row>
    <row r="197" spans="4:12" s="114" customFormat="1" x14ac:dyDescent="0.2">
      <c r="D197" s="115"/>
      <c r="L197" s="116"/>
    </row>
    <row r="198" spans="4:12" s="114" customFormat="1" x14ac:dyDescent="0.2">
      <c r="D198" s="115"/>
      <c r="L198" s="116"/>
    </row>
    <row r="199" spans="4:12" s="114" customFormat="1" x14ac:dyDescent="0.2">
      <c r="D199" s="115"/>
      <c r="L199" s="116"/>
    </row>
    <row r="200" spans="4:12" s="114" customFormat="1" x14ac:dyDescent="0.2">
      <c r="D200" s="115"/>
      <c r="L200" s="116"/>
    </row>
    <row r="201" spans="4:12" s="114" customFormat="1" x14ac:dyDescent="0.2">
      <c r="D201" s="115"/>
      <c r="L201" s="116"/>
    </row>
    <row r="202" spans="4:12" s="114" customFormat="1" x14ac:dyDescent="0.2">
      <c r="D202" s="115"/>
      <c r="L202" s="116"/>
    </row>
    <row r="203" spans="4:12" s="114" customFormat="1" x14ac:dyDescent="0.2">
      <c r="D203" s="115"/>
      <c r="L203" s="116"/>
    </row>
    <row r="204" spans="4:12" s="114" customFormat="1" x14ac:dyDescent="0.2">
      <c r="D204" s="115"/>
      <c r="L204" s="116"/>
    </row>
    <row r="205" spans="4:12" s="114" customFormat="1" x14ac:dyDescent="0.2">
      <c r="D205" s="115"/>
      <c r="L205" s="116"/>
    </row>
    <row r="206" spans="4:12" s="114" customFormat="1" x14ac:dyDescent="0.2">
      <c r="D206" s="115"/>
      <c r="L206" s="116"/>
    </row>
    <row r="207" spans="4:12" s="114" customFormat="1" x14ac:dyDescent="0.2">
      <c r="D207" s="115"/>
      <c r="L207" s="116"/>
    </row>
    <row r="208" spans="4:12" s="114" customFormat="1" x14ac:dyDescent="0.2">
      <c r="D208" s="115"/>
      <c r="L208" s="116"/>
    </row>
    <row r="209" spans="4:12" s="114" customFormat="1" x14ac:dyDescent="0.2">
      <c r="D209" s="115"/>
      <c r="L209" s="116"/>
    </row>
    <row r="210" spans="4:12" s="114" customFormat="1" x14ac:dyDescent="0.2">
      <c r="D210" s="115"/>
      <c r="L210" s="116"/>
    </row>
    <row r="211" spans="4:12" s="114" customFormat="1" x14ac:dyDescent="0.2">
      <c r="D211" s="115"/>
      <c r="L211" s="116"/>
    </row>
    <row r="212" spans="4:12" s="114" customFormat="1" x14ac:dyDescent="0.2">
      <c r="D212" s="115"/>
      <c r="L212" s="116"/>
    </row>
    <row r="213" spans="4:12" s="114" customFormat="1" x14ac:dyDescent="0.2">
      <c r="D213" s="115"/>
      <c r="L213" s="116"/>
    </row>
    <row r="214" spans="4:12" s="114" customFormat="1" x14ac:dyDescent="0.2">
      <c r="D214" s="115"/>
      <c r="L214" s="116"/>
    </row>
    <row r="215" spans="4:12" s="114" customFormat="1" x14ac:dyDescent="0.2">
      <c r="D215" s="115"/>
      <c r="L215" s="116"/>
    </row>
    <row r="216" spans="4:12" s="114" customFormat="1" x14ac:dyDescent="0.2">
      <c r="D216" s="115"/>
      <c r="L216" s="116"/>
    </row>
    <row r="217" spans="4:12" s="114" customFormat="1" x14ac:dyDescent="0.2">
      <c r="D217" s="115"/>
      <c r="L217" s="116"/>
    </row>
    <row r="218" spans="4:12" s="114" customFormat="1" x14ac:dyDescent="0.2">
      <c r="D218" s="115"/>
      <c r="L218" s="116"/>
    </row>
    <row r="219" spans="4:12" s="114" customFormat="1" x14ac:dyDescent="0.2">
      <c r="D219" s="115"/>
      <c r="L219" s="116"/>
    </row>
    <row r="220" spans="4:12" s="114" customFormat="1" x14ac:dyDescent="0.2">
      <c r="D220" s="115"/>
      <c r="L220" s="116"/>
    </row>
    <row r="221" spans="4:12" s="114" customFormat="1" x14ac:dyDescent="0.2">
      <c r="D221" s="115"/>
      <c r="L221" s="116"/>
    </row>
    <row r="222" spans="4:12" s="114" customFormat="1" x14ac:dyDescent="0.2">
      <c r="D222" s="115"/>
      <c r="L222" s="116"/>
    </row>
    <row r="223" spans="4:12" s="114" customFormat="1" x14ac:dyDescent="0.2">
      <c r="D223" s="115"/>
      <c r="L223" s="116"/>
    </row>
    <row r="224" spans="4:12" s="114" customFormat="1" x14ac:dyDescent="0.2">
      <c r="D224" s="115"/>
      <c r="L224" s="116"/>
    </row>
    <row r="225" spans="4:12" s="114" customFormat="1" x14ac:dyDescent="0.2">
      <c r="D225" s="115"/>
      <c r="L225" s="116"/>
    </row>
    <row r="226" spans="4:12" s="114" customFormat="1" x14ac:dyDescent="0.2">
      <c r="D226" s="115"/>
      <c r="L226" s="116"/>
    </row>
    <row r="227" spans="4:12" s="114" customFormat="1" x14ac:dyDescent="0.2">
      <c r="D227" s="115"/>
      <c r="L227" s="116"/>
    </row>
    <row r="228" spans="4:12" s="114" customFormat="1" x14ac:dyDescent="0.2">
      <c r="D228" s="115"/>
      <c r="L228" s="116"/>
    </row>
    <row r="229" spans="4:12" s="114" customFormat="1" x14ac:dyDescent="0.2">
      <c r="D229" s="115"/>
      <c r="L229" s="116"/>
    </row>
    <row r="230" spans="4:12" s="114" customFormat="1" x14ac:dyDescent="0.2">
      <c r="D230" s="115"/>
      <c r="L230" s="116"/>
    </row>
    <row r="231" spans="4:12" s="114" customFormat="1" x14ac:dyDescent="0.2">
      <c r="D231" s="115"/>
      <c r="L231" s="116"/>
    </row>
    <row r="232" spans="4:12" s="114" customFormat="1" x14ac:dyDescent="0.2">
      <c r="D232" s="115"/>
      <c r="L232" s="116"/>
    </row>
    <row r="233" spans="4:12" s="114" customFormat="1" x14ac:dyDescent="0.2">
      <c r="D233" s="115"/>
      <c r="L233" s="116"/>
    </row>
    <row r="234" spans="4:12" s="114" customFormat="1" x14ac:dyDescent="0.2">
      <c r="D234" s="115"/>
      <c r="L234" s="116"/>
    </row>
    <row r="235" spans="4:12" s="114" customFormat="1" x14ac:dyDescent="0.2">
      <c r="D235" s="115"/>
      <c r="L235" s="116"/>
    </row>
    <row r="236" spans="4:12" s="114" customFormat="1" x14ac:dyDescent="0.2">
      <c r="D236" s="115"/>
      <c r="L236" s="116"/>
    </row>
    <row r="237" spans="4:12" s="114" customFormat="1" x14ac:dyDescent="0.2">
      <c r="D237" s="115"/>
      <c r="L237" s="116"/>
    </row>
    <row r="238" spans="4:12" s="114" customFormat="1" x14ac:dyDescent="0.2">
      <c r="D238" s="115"/>
      <c r="L238" s="116"/>
    </row>
    <row r="239" spans="4:12" s="114" customFormat="1" x14ac:dyDescent="0.2">
      <c r="D239" s="115"/>
      <c r="L239" s="116"/>
    </row>
    <row r="240" spans="4:12" s="114" customFormat="1" x14ac:dyDescent="0.2">
      <c r="D240" s="115"/>
      <c r="L240" s="116"/>
    </row>
    <row r="241" spans="4:12" s="114" customFormat="1" x14ac:dyDescent="0.2">
      <c r="D241" s="115"/>
      <c r="L241" s="116"/>
    </row>
    <row r="242" spans="4:12" s="114" customFormat="1" x14ac:dyDescent="0.2">
      <c r="D242" s="115"/>
      <c r="L242" s="116"/>
    </row>
    <row r="243" spans="4:12" s="114" customFormat="1" x14ac:dyDescent="0.2">
      <c r="D243" s="115"/>
      <c r="L243" s="116"/>
    </row>
    <row r="244" spans="4:12" s="114" customFormat="1" x14ac:dyDescent="0.2">
      <c r="D244" s="115"/>
      <c r="L244" s="116"/>
    </row>
    <row r="245" spans="4:12" s="114" customFormat="1" x14ac:dyDescent="0.2">
      <c r="D245" s="115"/>
      <c r="L245" s="116"/>
    </row>
    <row r="246" spans="4:12" s="114" customFormat="1" x14ac:dyDescent="0.2">
      <c r="D246" s="115"/>
      <c r="L246" s="116"/>
    </row>
  </sheetData>
  <sheetProtection password="CF35" sheet="1" objects="1" scenarios="1" insertHyperlinks="0" selectLockedCells="1"/>
  <mergeCells count="36">
    <mergeCell ref="C10:D10"/>
    <mergeCell ref="E10:F10"/>
    <mergeCell ref="G10:H10"/>
    <mergeCell ref="C20:D20"/>
    <mergeCell ref="C21:D21"/>
    <mergeCell ref="C7:D7"/>
    <mergeCell ref="C8:D8"/>
    <mergeCell ref="C9:D9"/>
    <mergeCell ref="S6:S7"/>
    <mergeCell ref="S8:S9"/>
    <mergeCell ref="E7:F7"/>
    <mergeCell ref="E8:F8"/>
    <mergeCell ref="E9:F9"/>
    <mergeCell ref="G7:H7"/>
    <mergeCell ref="G8:H8"/>
    <mergeCell ref="G9:H9"/>
    <mergeCell ref="C4:D4"/>
    <mergeCell ref="E4:F4"/>
    <mergeCell ref="G4:H4"/>
    <mergeCell ref="C5:D5"/>
    <mergeCell ref="C6:D6"/>
    <mergeCell ref="E5:F5"/>
    <mergeCell ref="E6:F6"/>
    <mergeCell ref="G5:H5"/>
    <mergeCell ref="G6:H6"/>
    <mergeCell ref="E23:F23"/>
    <mergeCell ref="G23:H23"/>
    <mergeCell ref="B24:H24"/>
    <mergeCell ref="E20:F20"/>
    <mergeCell ref="G20:H20"/>
    <mergeCell ref="E21:F21"/>
    <mergeCell ref="G21:H21"/>
    <mergeCell ref="E22:F22"/>
    <mergeCell ref="G22:H22"/>
    <mergeCell ref="C22:D22"/>
    <mergeCell ref="C23:D23"/>
  </mergeCells>
  <phoneticPr fontId="2" type="noConversion"/>
  <conditionalFormatting sqref="B5:B6">
    <cfRule type="expression" dxfId="6" priority="14">
      <formula>$E$39&gt;$E$40</formula>
    </cfRule>
  </conditionalFormatting>
  <conditionalFormatting sqref="P10 B24 J17:J19 J5:K10 K11:K12 K4 B4:C10 J11:J13 B20:C23 S6 S8 B11:H19 E4:E10 G4:G10 E20:E23 G20:G23 L14:L26">
    <cfRule type="expression" dxfId="5" priority="31" stopIfTrue="1">
      <formula>$D$30&gt;$D$31</formula>
    </cfRule>
  </conditionalFormatting>
  <printOptions horizontalCentered="1"/>
  <pageMargins left="0.39370078740157483" right="0.39370078740157483" top="0.70866141732283472" bottom="0.55118110236220474" header="0.51181102362204722" footer="0.51181102362204722"/>
  <pageSetup paperSize="9" scale="7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9525</xdr:colOff>
                    <xdr:row>10</xdr:row>
                    <xdr:rowOff>342900</xdr:rowOff>
                  </from>
                  <to>
                    <xdr:col>1</xdr:col>
                    <xdr:colOff>2028825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12</xdr:row>
                    <xdr:rowOff>19050</xdr:rowOff>
                  </from>
                  <to>
                    <xdr:col>1</xdr:col>
                    <xdr:colOff>2038350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</xdr:col>
                    <xdr:colOff>19050</xdr:colOff>
                    <xdr:row>13</xdr:row>
                    <xdr:rowOff>9525</xdr:rowOff>
                  </from>
                  <to>
                    <xdr:col>1</xdr:col>
                    <xdr:colOff>2038350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1</xdr:col>
                    <xdr:colOff>19050</xdr:colOff>
                    <xdr:row>14</xdr:row>
                    <xdr:rowOff>9525</xdr:rowOff>
                  </from>
                  <to>
                    <xdr:col>1</xdr:col>
                    <xdr:colOff>2038350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 moveWithCells="1">
                  <from>
                    <xdr:col>1</xdr:col>
                    <xdr:colOff>19050</xdr:colOff>
                    <xdr:row>15</xdr:row>
                    <xdr:rowOff>9525</xdr:rowOff>
                  </from>
                  <to>
                    <xdr:col>1</xdr:col>
                    <xdr:colOff>2038350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 moveWithCells="1">
                  <from>
                    <xdr:col>1</xdr:col>
                    <xdr:colOff>19050</xdr:colOff>
                    <xdr:row>17</xdr:row>
                    <xdr:rowOff>9525</xdr:rowOff>
                  </from>
                  <to>
                    <xdr:col>1</xdr:col>
                    <xdr:colOff>2038350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 moveWithCells="1">
                  <from>
                    <xdr:col>1</xdr:col>
                    <xdr:colOff>19050</xdr:colOff>
                    <xdr:row>18</xdr:row>
                    <xdr:rowOff>9525</xdr:rowOff>
                  </from>
                  <to>
                    <xdr:col>1</xdr:col>
                    <xdr:colOff>2038350</xdr:colOff>
                    <xdr:row>18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="90" zoomScaleNormal="90" workbookViewId="0">
      <selection activeCell="C12" sqref="C12:D12"/>
    </sheetView>
  </sheetViews>
  <sheetFormatPr baseColWidth="10" defaultColWidth="11.42578125" defaultRowHeight="12.75" x14ac:dyDescent="0.2"/>
  <cols>
    <col min="1" max="1" width="13" style="13" customWidth="1"/>
    <col min="2" max="2" width="28.5703125" style="13" customWidth="1"/>
    <col min="3" max="3" width="14" style="13" customWidth="1"/>
    <col min="4" max="4" width="12.85546875" style="13" customWidth="1"/>
    <col min="5" max="5" width="11.140625" style="13" customWidth="1"/>
    <col min="6" max="9" width="20.7109375" style="13" customWidth="1"/>
    <col min="10" max="16384" width="11.42578125" style="13"/>
  </cols>
  <sheetData>
    <row r="1" spans="1:9" ht="17.25" customHeight="1" x14ac:dyDescent="0.2"/>
    <row r="2" spans="1:9" ht="71.25" customHeight="1" x14ac:dyDescent="0.25">
      <c r="B2" s="93" t="s">
        <v>177</v>
      </c>
    </row>
    <row r="3" spans="1:9" ht="16.5" customHeight="1" x14ac:dyDescent="0.2"/>
    <row r="4" spans="1:9" ht="27" customHeight="1" x14ac:dyDescent="0.2">
      <c r="B4" s="177">
        <v>2</v>
      </c>
      <c r="C4" s="178"/>
      <c r="D4" s="179"/>
    </row>
    <row r="5" spans="1:9" ht="27" customHeight="1" x14ac:dyDescent="0.2">
      <c r="B5" s="96" t="s">
        <v>189</v>
      </c>
      <c r="C5" s="108" t="s">
        <v>31</v>
      </c>
      <c r="D5" s="108" t="s">
        <v>28</v>
      </c>
      <c r="F5" s="95" t="s">
        <v>186</v>
      </c>
      <c r="G5" s="109" t="s">
        <v>190</v>
      </c>
      <c r="H5" s="110"/>
      <c r="I5" s="111"/>
    </row>
    <row r="6" spans="1:9" ht="27" customHeight="1" x14ac:dyDescent="0.2">
      <c r="B6" s="104" t="s">
        <v>15</v>
      </c>
      <c r="C6" s="97">
        <f>Eingabemaske!C10</f>
        <v>11781.602316085713</v>
      </c>
      <c r="D6" s="98">
        <f>INDEX(Vergleich!C3:E3,1,MATCH(Betriebsvergleich!$B$4,Vergleich!$C$1:$E$1,0))</f>
        <v>8228</v>
      </c>
      <c r="E6" s="21"/>
      <c r="F6" s="87"/>
      <c r="G6" s="82"/>
      <c r="H6" s="87"/>
      <c r="I6" s="87"/>
    </row>
    <row r="7" spans="1:9" ht="27" customHeight="1" x14ac:dyDescent="0.2">
      <c r="B7" s="104" t="s">
        <v>19</v>
      </c>
      <c r="C7" s="99">
        <f>Eingabemaske!C6</f>
        <v>247</v>
      </c>
      <c r="D7" s="99">
        <f>INDEX(Vergleich!C4:E4,1,MATCH(Betriebsvergleich!$B$4,Vergleich!$C$1:$E$1,0))</f>
        <v>118</v>
      </c>
      <c r="E7" s="21"/>
      <c r="F7" s="88"/>
      <c r="G7" s="87"/>
      <c r="H7" s="88"/>
      <c r="I7" s="88"/>
    </row>
    <row r="8" spans="1:9" ht="27" customHeight="1" x14ac:dyDescent="0.2">
      <c r="B8" s="104" t="s">
        <v>183</v>
      </c>
      <c r="C8" s="100">
        <f>Eingabemaske!C20</f>
        <v>26.705275243217113</v>
      </c>
      <c r="D8" s="100">
        <f>INDEX(Vergleich!C5:E5,1,MATCH(Betriebsvergleich!$B$4,Vergleich!$C$1:$E$1,0))</f>
        <v>23.3</v>
      </c>
      <c r="E8" s="20"/>
      <c r="F8" s="88"/>
      <c r="G8" s="88"/>
      <c r="H8" s="88"/>
      <c r="I8" s="88"/>
    </row>
    <row r="9" spans="1:9" ht="27" customHeight="1" x14ac:dyDescent="0.2">
      <c r="B9" s="105" t="s">
        <v>22</v>
      </c>
      <c r="C9" s="97">
        <f>Eingabemaske!C22</f>
        <v>6326.5613365261197</v>
      </c>
      <c r="D9" s="101"/>
      <c r="E9" s="20"/>
      <c r="F9" s="88"/>
      <c r="G9" s="88"/>
      <c r="H9" s="88"/>
      <c r="I9" s="88"/>
    </row>
    <row r="10" spans="1:9" ht="27" customHeight="1" x14ac:dyDescent="0.2">
      <c r="B10" s="105" t="s">
        <v>25</v>
      </c>
      <c r="C10" s="97">
        <f>Eingabemaske!C23</f>
        <v>5784.0018421052646</v>
      </c>
      <c r="D10" s="97">
        <f>INDEX(Vergleich!C6:E6,1,MATCH(Betriebsvergleich!$B$4,Vergleich!$C$1:$E$1,0))</f>
        <v>3307</v>
      </c>
      <c r="E10" s="20"/>
      <c r="F10" s="88"/>
      <c r="G10" s="88"/>
      <c r="H10" s="88"/>
      <c r="I10" s="88"/>
    </row>
    <row r="11" spans="1:9" ht="27" customHeight="1" x14ac:dyDescent="0.2">
      <c r="B11" s="106" t="s">
        <v>188</v>
      </c>
      <c r="C11" s="102">
        <f>Eingabemaske!C21</f>
        <v>226.66929783188945</v>
      </c>
      <c r="D11" s="102">
        <f>INDEX(Vergleich!C7:E7,1,MATCH(Betriebsvergleich!$B$4,Vergleich!$C$1:$E$1,0))</f>
        <v>284</v>
      </c>
      <c r="E11" s="20"/>
      <c r="F11" s="88"/>
      <c r="G11" s="88"/>
      <c r="H11" s="88"/>
      <c r="I11" s="88"/>
    </row>
    <row r="12" spans="1:9" ht="27" customHeight="1" x14ac:dyDescent="0.2">
      <c r="B12" s="106" t="s">
        <v>181</v>
      </c>
      <c r="C12" s="172">
        <f>Eingabemaske!$C$24</f>
        <v>0</v>
      </c>
      <c r="D12" s="173"/>
      <c r="E12" s="20"/>
      <c r="F12" s="88"/>
      <c r="G12" s="88"/>
      <c r="H12" s="88"/>
      <c r="I12" s="88"/>
    </row>
    <row r="13" spans="1:9" ht="27" customHeight="1" x14ac:dyDescent="0.2">
      <c r="B13" s="106" t="s">
        <v>184</v>
      </c>
      <c r="C13" s="103">
        <f>C11*C12/1000</f>
        <v>0</v>
      </c>
      <c r="D13" s="103">
        <f>D11*C12/1000</f>
        <v>0</v>
      </c>
      <c r="E13" s="20"/>
      <c r="F13" s="89"/>
      <c r="G13" s="88"/>
      <c r="H13" s="89"/>
      <c r="I13" s="89"/>
    </row>
    <row r="14" spans="1:9" ht="27" customHeight="1" x14ac:dyDescent="0.2">
      <c r="B14" s="106" t="s">
        <v>187</v>
      </c>
      <c r="C14" s="175">
        <f>C13-D13</f>
        <v>0</v>
      </c>
      <c r="D14" s="176"/>
      <c r="E14" s="20"/>
      <c r="F14" s="88"/>
      <c r="G14" s="89"/>
      <c r="H14" s="88"/>
      <c r="I14" s="88"/>
    </row>
    <row r="15" spans="1:9" ht="27" customHeight="1" x14ac:dyDescent="0.2">
      <c r="A15" s="94">
        <f>ROUND(Eingabemaske!C6*Eingabemaske!C10/10000,0)</f>
        <v>291</v>
      </c>
      <c r="B15" s="107">
        <f>A15*10000</f>
        <v>2910000</v>
      </c>
      <c r="C15" s="174">
        <f>C14*A15*10000/100</f>
        <v>0</v>
      </c>
      <c r="D15" s="174"/>
      <c r="E15" s="21"/>
      <c r="F15" s="90"/>
      <c r="G15" s="90"/>
      <c r="H15" s="90"/>
      <c r="I15" s="90"/>
    </row>
    <row r="16" spans="1:9" ht="39" customHeight="1" x14ac:dyDescent="0.2">
      <c r="B16" s="83" t="s">
        <v>182</v>
      </c>
      <c r="C16" s="171" t="str">
        <f>IF(C15&lt;0,"geringere Kraftfutterkosten durch bessere Kraftfuttereffizienz","höhere Kraftfutterkosten durch geringere Kraftfuttereffizienz")</f>
        <v>höhere Kraftfutterkosten durch geringere Kraftfuttereffizienz</v>
      </c>
      <c r="D16" s="171"/>
      <c r="E16" s="21"/>
      <c r="F16" s="84" t="s">
        <v>29</v>
      </c>
      <c r="G16" s="84" t="s">
        <v>0</v>
      </c>
      <c r="H16" s="84" t="s">
        <v>11</v>
      </c>
      <c r="I16" s="85" t="s">
        <v>185</v>
      </c>
    </row>
    <row r="17" spans="2:9" ht="27" customHeight="1" x14ac:dyDescent="0.25">
      <c r="B17" s="92" t="s">
        <v>191</v>
      </c>
      <c r="E17" s="21"/>
      <c r="I17" s="86"/>
    </row>
    <row r="18" spans="2:9" ht="21" customHeight="1" x14ac:dyDescent="0.2">
      <c r="E18" s="21"/>
    </row>
    <row r="19" spans="2:9" ht="21" customHeight="1" x14ac:dyDescent="0.2">
      <c r="E19" s="21"/>
    </row>
    <row r="20" spans="2:9" ht="21" customHeight="1" x14ac:dyDescent="0.2">
      <c r="B20" s="91"/>
      <c r="E20" s="21"/>
    </row>
    <row r="21" spans="2:9" ht="21" customHeight="1" x14ac:dyDescent="0.2">
      <c r="E21" s="21"/>
    </row>
    <row r="22" spans="2:9" ht="21" customHeight="1" x14ac:dyDescent="0.2">
      <c r="E22" s="21"/>
    </row>
    <row r="23" spans="2:9" ht="21" customHeight="1" x14ac:dyDescent="0.2">
      <c r="E23" s="21"/>
    </row>
    <row r="24" spans="2:9" ht="21" customHeight="1" x14ac:dyDescent="0.2">
      <c r="E24" s="21"/>
    </row>
    <row r="25" spans="2:9" ht="21" customHeight="1" x14ac:dyDescent="0.2">
      <c r="H25" s="22"/>
      <c r="I25" s="22"/>
    </row>
    <row r="26" spans="2:9" ht="21" customHeight="1" x14ac:dyDescent="0.2"/>
    <row r="27" spans="2:9" ht="21" customHeight="1" x14ac:dyDescent="0.2"/>
    <row r="28" spans="2:9" ht="21" customHeight="1" x14ac:dyDescent="0.2"/>
    <row r="29" spans="2:9" ht="21" customHeight="1" x14ac:dyDescent="0.2"/>
    <row r="30" spans="2:9" ht="21" customHeight="1" x14ac:dyDescent="0.2"/>
    <row r="31" spans="2:9" ht="21" customHeight="1" x14ac:dyDescent="0.2"/>
    <row r="32" spans="2:9" ht="21" customHeight="1" x14ac:dyDescent="0.2"/>
    <row r="33" ht="21" customHeight="1" x14ac:dyDescent="0.2"/>
    <row r="34" ht="21" customHeight="1" x14ac:dyDescent="0.2"/>
  </sheetData>
  <sheetProtection password="CF35" sheet="1" insertHyperlinks="0" selectLockedCells="1"/>
  <mergeCells count="5">
    <mergeCell ref="C16:D16"/>
    <mergeCell ref="C12:D12"/>
    <mergeCell ref="C15:D15"/>
    <mergeCell ref="C14:D14"/>
    <mergeCell ref="B4:D4"/>
  </mergeCells>
  <conditionalFormatting sqref="C14:D15">
    <cfRule type="cellIs" dxfId="4" priority="7" stopIfTrue="1" operator="greaterThan">
      <formula>0</formula>
    </cfRule>
  </conditionalFormatting>
  <conditionalFormatting sqref="C16:D16">
    <cfRule type="expression" dxfId="3" priority="6" stopIfTrue="1">
      <formula>$C$15&gt;0</formula>
    </cfRule>
  </conditionalFormatting>
  <conditionalFormatting sqref="G6:G15">
    <cfRule type="expression" dxfId="2" priority="12" stopIfTrue="1">
      <formula>$F$32&gt;$F$33</formula>
    </cfRule>
  </conditionalFormatting>
  <conditionalFormatting sqref="H6:I14">
    <cfRule type="expression" dxfId="1" priority="10" stopIfTrue="1">
      <formula>$F$32&gt;$F$33</formula>
    </cfRule>
  </conditionalFormatting>
  <conditionalFormatting sqref="I16">
    <cfRule type="expression" dxfId="0" priority="13" stopIfTrue="1">
      <formula>$F$32&gt;$F$33</formula>
    </cfRule>
  </conditionalFormatting>
  <pageMargins left="0.70866141732283472" right="0.70866141732283472" top="0.78740157480314965" bottom="0.78740157480314965" header="0.31496062992125984" footer="0.31496062992125984"/>
  <pageSetup paperSize="9" scale="9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4977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3</xdr:row>
                    <xdr:rowOff>19050</xdr:rowOff>
                  </from>
                  <to>
                    <xdr:col>3</xdr:col>
                    <xdr:colOff>838200</xdr:colOff>
                    <xdr:row>3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activeCell="H29" sqref="H29"/>
    </sheetView>
  </sheetViews>
  <sheetFormatPr baseColWidth="10" defaultRowHeight="12.75" x14ac:dyDescent="0.2"/>
  <cols>
    <col min="1" max="1" width="6.28515625" customWidth="1"/>
    <col min="2" max="2" width="7.28515625" customWidth="1"/>
    <col min="3" max="3" width="43.28515625" customWidth="1"/>
    <col min="4" max="4" width="15.5703125" customWidth="1"/>
    <col min="5" max="5" width="11.42578125" customWidth="1"/>
    <col min="6" max="6" width="11.42578125" style="17" customWidth="1"/>
    <col min="7" max="26" width="11.42578125" customWidth="1"/>
  </cols>
  <sheetData>
    <row r="1" spans="1:26" s="15" customFormat="1" ht="15" customHeight="1" x14ac:dyDescent="0.2">
      <c r="B1" s="43"/>
      <c r="C1" s="47" t="s">
        <v>20</v>
      </c>
      <c r="D1" s="43"/>
      <c r="E1" s="43"/>
      <c r="F1" s="47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s="29" customFormat="1" ht="25.5" x14ac:dyDescent="0.2">
      <c r="B2" s="31" t="s">
        <v>41</v>
      </c>
      <c r="C2" s="24" t="s">
        <v>43</v>
      </c>
      <c r="D2" s="24" t="s">
        <v>42</v>
      </c>
      <c r="E2" s="24" t="s">
        <v>45</v>
      </c>
      <c r="F2" s="24" t="s">
        <v>46</v>
      </c>
      <c r="G2" s="24" t="s">
        <v>47</v>
      </c>
      <c r="H2" s="24" t="s">
        <v>49</v>
      </c>
      <c r="I2" s="24" t="s">
        <v>52</v>
      </c>
      <c r="J2" s="24" t="s">
        <v>53</v>
      </c>
      <c r="K2" s="24" t="s">
        <v>54</v>
      </c>
      <c r="L2" s="24" t="s">
        <v>55</v>
      </c>
      <c r="M2" s="24" t="s">
        <v>56</v>
      </c>
      <c r="N2" s="31" t="s">
        <v>58</v>
      </c>
      <c r="O2" s="24" t="s">
        <v>59</v>
      </c>
      <c r="P2" s="24" t="s">
        <v>61</v>
      </c>
      <c r="Q2" s="31" t="s">
        <v>62</v>
      </c>
      <c r="R2" s="31" t="s">
        <v>64</v>
      </c>
      <c r="S2" s="31" t="s">
        <v>65</v>
      </c>
      <c r="T2" s="31" t="s">
        <v>66</v>
      </c>
      <c r="U2" s="31" t="s">
        <v>67</v>
      </c>
      <c r="V2" s="24" t="s">
        <v>68</v>
      </c>
      <c r="W2" s="24" t="s">
        <v>69</v>
      </c>
      <c r="X2" s="24" t="s">
        <v>70</v>
      </c>
      <c r="Y2" s="24" t="s">
        <v>71</v>
      </c>
      <c r="Z2" s="24" t="s">
        <v>72</v>
      </c>
    </row>
    <row r="3" spans="1:26" s="15" customFormat="1" ht="21" customHeight="1" x14ac:dyDescent="0.2">
      <c r="A3" s="16">
        <v>1</v>
      </c>
      <c r="B3" s="46"/>
      <c r="C3" s="31" t="s">
        <v>172</v>
      </c>
      <c r="D3" s="33">
        <v>880</v>
      </c>
      <c r="E3" s="51">
        <v>10.130000000000001</v>
      </c>
      <c r="F3" s="62">
        <v>6.2</v>
      </c>
      <c r="G3" s="55"/>
      <c r="H3" s="55">
        <v>455</v>
      </c>
      <c r="I3" s="56">
        <v>25</v>
      </c>
      <c r="J3" s="55">
        <v>168</v>
      </c>
      <c r="K3" s="51">
        <v>13</v>
      </c>
      <c r="L3" s="55">
        <v>30</v>
      </c>
      <c r="M3" s="55">
        <v>120</v>
      </c>
      <c r="N3" s="59">
        <v>0.21</v>
      </c>
      <c r="O3" s="55"/>
      <c r="P3" s="55">
        <v>25</v>
      </c>
      <c r="Q3" s="55"/>
      <c r="R3" s="57"/>
      <c r="S3" s="55"/>
      <c r="T3" s="55"/>
      <c r="U3" s="55"/>
      <c r="V3" s="51">
        <v>15</v>
      </c>
      <c r="W3" s="51">
        <v>6</v>
      </c>
      <c r="X3" s="51">
        <v>3</v>
      </c>
      <c r="Y3" s="51">
        <v>1.8</v>
      </c>
      <c r="Z3" s="51">
        <v>9</v>
      </c>
    </row>
    <row r="4" spans="1:26" s="15" customFormat="1" ht="21" customHeight="1" x14ac:dyDescent="0.2">
      <c r="A4" s="16">
        <v>2</v>
      </c>
      <c r="B4" s="46"/>
      <c r="C4" s="31" t="s">
        <v>173</v>
      </c>
      <c r="D4" s="33">
        <v>880</v>
      </c>
      <c r="E4" s="51">
        <v>10.73</v>
      </c>
      <c r="F4" s="62">
        <v>6.7</v>
      </c>
      <c r="G4" s="55"/>
      <c r="H4" s="55">
        <v>140</v>
      </c>
      <c r="I4" s="56">
        <v>20</v>
      </c>
      <c r="J4" s="55">
        <v>142</v>
      </c>
      <c r="K4" s="51">
        <v>0</v>
      </c>
      <c r="L4" s="55">
        <v>40</v>
      </c>
      <c r="M4" s="55">
        <v>75</v>
      </c>
      <c r="N4" s="59">
        <v>0.11</v>
      </c>
      <c r="O4" s="55"/>
      <c r="P4" s="55">
        <v>60</v>
      </c>
      <c r="Q4" s="55"/>
      <c r="R4" s="57"/>
      <c r="S4" s="55"/>
      <c r="T4" s="55"/>
      <c r="U4" s="55"/>
      <c r="V4" s="51">
        <v>7</v>
      </c>
      <c r="W4" s="51">
        <v>4</v>
      </c>
      <c r="X4" s="51">
        <v>1.5</v>
      </c>
      <c r="Y4" s="51">
        <v>1.5</v>
      </c>
      <c r="Z4" s="51">
        <v>9</v>
      </c>
    </row>
    <row r="5" spans="1:26" s="15" customFormat="1" ht="21" customHeight="1" x14ac:dyDescent="0.2">
      <c r="A5" s="16">
        <v>3</v>
      </c>
      <c r="B5" s="46"/>
      <c r="C5" s="31" t="s">
        <v>174</v>
      </c>
      <c r="D5" s="33">
        <v>880</v>
      </c>
      <c r="E5" s="51">
        <v>11.43</v>
      </c>
      <c r="F5" s="62">
        <v>7.2</v>
      </c>
      <c r="G5" s="55"/>
      <c r="H5" s="55">
        <v>180</v>
      </c>
      <c r="I5" s="56">
        <v>35</v>
      </c>
      <c r="J5" s="55">
        <v>174</v>
      </c>
      <c r="K5" s="51">
        <v>1</v>
      </c>
      <c r="L5" s="55">
        <v>38</v>
      </c>
      <c r="M5" s="55">
        <v>75</v>
      </c>
      <c r="N5" s="59">
        <v>0.15</v>
      </c>
      <c r="O5" s="55"/>
      <c r="P5" s="55">
        <v>92</v>
      </c>
      <c r="Q5" s="55"/>
      <c r="R5" s="57"/>
      <c r="S5" s="55"/>
      <c r="T5" s="55"/>
      <c r="U5" s="55"/>
      <c r="V5" s="51">
        <v>7</v>
      </c>
      <c r="W5" s="51">
        <v>4</v>
      </c>
      <c r="X5" s="51">
        <v>2</v>
      </c>
      <c r="Y5" s="51">
        <v>2</v>
      </c>
      <c r="Z5" s="51">
        <v>10</v>
      </c>
    </row>
    <row r="6" spans="1:26" s="15" customFormat="1" ht="21" customHeight="1" x14ac:dyDescent="0.2">
      <c r="A6" s="16">
        <v>4</v>
      </c>
      <c r="B6" s="46" t="s">
        <v>76</v>
      </c>
      <c r="C6" s="31" t="s">
        <v>122</v>
      </c>
      <c r="D6" s="33">
        <v>880</v>
      </c>
      <c r="E6" s="51">
        <v>11.968</v>
      </c>
      <c r="F6" s="62">
        <v>7.5679999999999996</v>
      </c>
      <c r="G6" s="55">
        <v>34.32</v>
      </c>
      <c r="H6" s="55">
        <v>262.24</v>
      </c>
      <c r="I6" s="56">
        <v>15</v>
      </c>
      <c r="J6" s="55">
        <v>171.6</v>
      </c>
      <c r="K6" s="51">
        <v>14.52</v>
      </c>
      <c r="L6" s="55">
        <v>14.08</v>
      </c>
      <c r="M6" s="55">
        <v>78.319999999999993</v>
      </c>
      <c r="N6" s="59">
        <v>0.12</v>
      </c>
      <c r="O6" s="55">
        <v>371.36</v>
      </c>
      <c r="P6" s="55">
        <v>73.92</v>
      </c>
      <c r="Q6" s="55">
        <v>36.08</v>
      </c>
      <c r="R6" s="57">
        <v>333.52</v>
      </c>
      <c r="S6" s="55">
        <v>145.19999999999999</v>
      </c>
      <c r="T6" s="55">
        <v>422.4</v>
      </c>
      <c r="U6" s="55">
        <v>110</v>
      </c>
      <c r="V6" s="51">
        <v>1.232</v>
      </c>
      <c r="W6" s="51">
        <v>5.1040000000000001</v>
      </c>
      <c r="X6" s="51">
        <v>0.17599999999999999</v>
      </c>
      <c r="Y6" s="51">
        <v>1.056</v>
      </c>
      <c r="Z6" s="51">
        <v>12.32</v>
      </c>
    </row>
    <row r="7" spans="1:26" s="15" customFormat="1" ht="21" customHeight="1" x14ac:dyDescent="0.2">
      <c r="A7" s="16">
        <v>5</v>
      </c>
      <c r="B7" s="46" t="s">
        <v>76</v>
      </c>
      <c r="C7" s="31" t="s">
        <v>123</v>
      </c>
      <c r="D7" s="33">
        <v>600</v>
      </c>
      <c r="E7" s="51">
        <v>7.74</v>
      </c>
      <c r="F7" s="62">
        <v>4.8600000000000003</v>
      </c>
      <c r="G7" s="55">
        <v>12.6</v>
      </c>
      <c r="H7" s="55">
        <v>63</v>
      </c>
      <c r="I7" s="56">
        <v>35</v>
      </c>
      <c r="J7" s="55">
        <v>95.4</v>
      </c>
      <c r="K7" s="51">
        <v>-5.16</v>
      </c>
      <c r="L7" s="55">
        <v>25.8</v>
      </c>
      <c r="M7" s="55">
        <v>31.2</v>
      </c>
      <c r="N7" s="59">
        <v>0.5</v>
      </c>
      <c r="O7" s="55">
        <v>380.4</v>
      </c>
      <c r="P7" s="55">
        <v>101.4</v>
      </c>
      <c r="Q7" s="55">
        <v>2.4</v>
      </c>
      <c r="R7" s="57">
        <v>281.39999999999998</v>
      </c>
      <c r="S7" s="55">
        <v>99</v>
      </c>
      <c r="T7" s="55">
        <v>399</v>
      </c>
      <c r="U7" s="55">
        <v>36</v>
      </c>
      <c r="V7" s="51">
        <v>0.24</v>
      </c>
      <c r="W7" s="51">
        <v>1.92</v>
      </c>
      <c r="X7" s="51">
        <v>0.12</v>
      </c>
      <c r="Y7" s="51">
        <v>0.66</v>
      </c>
      <c r="Z7" s="51">
        <v>2.88</v>
      </c>
    </row>
    <row r="8" spans="1:26" s="15" customFormat="1" ht="21" customHeight="1" x14ac:dyDescent="0.2">
      <c r="A8" s="16">
        <v>6</v>
      </c>
      <c r="B8" s="46" t="s">
        <v>76</v>
      </c>
      <c r="C8" s="31" t="s">
        <v>124</v>
      </c>
      <c r="D8" s="33">
        <v>880</v>
      </c>
      <c r="E8" s="51">
        <v>11.88</v>
      </c>
      <c r="F8" s="62">
        <v>7.48</v>
      </c>
      <c r="G8" s="55">
        <v>29.92</v>
      </c>
      <c r="H8" s="55">
        <v>220.88</v>
      </c>
      <c r="I8" s="56">
        <v>15</v>
      </c>
      <c r="J8" s="55">
        <v>164.56</v>
      </c>
      <c r="K8" s="51">
        <v>8.9760000000000009</v>
      </c>
      <c r="L8" s="55">
        <v>13.2</v>
      </c>
      <c r="M8" s="55">
        <v>58.96</v>
      </c>
      <c r="N8" s="59">
        <v>0.08</v>
      </c>
      <c r="O8" s="55">
        <v>420.64</v>
      </c>
      <c r="P8" s="55">
        <v>101.2</v>
      </c>
      <c r="Q8" s="55">
        <v>53.68</v>
      </c>
      <c r="R8" s="57">
        <v>373.12</v>
      </c>
      <c r="S8" s="55">
        <v>105.6</v>
      </c>
      <c r="T8" s="55">
        <v>510.4</v>
      </c>
      <c r="U8" s="55">
        <v>70.400000000000006</v>
      </c>
      <c r="V8" s="51">
        <v>0.88</v>
      </c>
      <c r="W8" s="51">
        <v>4.1360000000000001</v>
      </c>
      <c r="X8" s="51">
        <v>0.17599999999999999</v>
      </c>
      <c r="Y8" s="51">
        <v>1.232</v>
      </c>
      <c r="Z8" s="51">
        <v>10.032</v>
      </c>
    </row>
    <row r="9" spans="1:26" s="15" customFormat="1" ht="21" customHeight="1" x14ac:dyDescent="0.2">
      <c r="A9" s="16">
        <v>7</v>
      </c>
      <c r="B9" s="46" t="s">
        <v>76</v>
      </c>
      <c r="C9" s="31" t="s">
        <v>125</v>
      </c>
      <c r="D9" s="33">
        <v>880</v>
      </c>
      <c r="E9" s="51">
        <v>11.263999999999999</v>
      </c>
      <c r="F9" s="62">
        <v>7.1280000000000001</v>
      </c>
      <c r="G9" s="55">
        <v>23.76</v>
      </c>
      <c r="H9" s="55">
        <v>109.12</v>
      </c>
      <c r="I9" s="56">
        <v>25</v>
      </c>
      <c r="J9" s="55">
        <v>144.32</v>
      </c>
      <c r="K9" s="51">
        <v>-5.6319999999999997</v>
      </c>
      <c r="L9" s="55">
        <v>23.76</v>
      </c>
      <c r="M9" s="55">
        <v>50.16</v>
      </c>
      <c r="N9" s="59">
        <v>-0.06</v>
      </c>
      <c r="O9" s="55">
        <v>527.12</v>
      </c>
      <c r="P9" s="55">
        <v>79.2</v>
      </c>
      <c r="Q9" s="55">
        <v>15.84</v>
      </c>
      <c r="R9" s="57">
        <v>463.76</v>
      </c>
      <c r="S9" s="55">
        <v>162.80000000000001</v>
      </c>
      <c r="T9" s="55">
        <v>563.20000000000005</v>
      </c>
      <c r="U9" s="55">
        <v>57.2</v>
      </c>
      <c r="V9" s="51">
        <v>0.61599999999999999</v>
      </c>
      <c r="W9" s="51">
        <v>3.4319999999999999</v>
      </c>
      <c r="X9" s="51">
        <v>0.17599999999999999</v>
      </c>
      <c r="Y9" s="51">
        <v>1.1439999999999999</v>
      </c>
      <c r="Z9" s="51">
        <v>4.4000000000000004</v>
      </c>
    </row>
    <row r="10" spans="1:26" s="15" customFormat="1" ht="21" customHeight="1" x14ac:dyDescent="0.2">
      <c r="A10" s="16">
        <v>8</v>
      </c>
      <c r="B10" s="46" t="s">
        <v>76</v>
      </c>
      <c r="C10" s="31" t="s">
        <v>126</v>
      </c>
      <c r="D10" s="33">
        <v>880</v>
      </c>
      <c r="E10" s="51">
        <v>10.119999999999999</v>
      </c>
      <c r="F10" s="62">
        <v>6.16</v>
      </c>
      <c r="G10" s="55">
        <v>29.04</v>
      </c>
      <c r="H10" s="55">
        <v>106.48</v>
      </c>
      <c r="I10" s="56">
        <v>15</v>
      </c>
      <c r="J10" s="55">
        <v>123.2</v>
      </c>
      <c r="K10" s="51">
        <v>-2.64</v>
      </c>
      <c r="L10" s="55">
        <v>46.64</v>
      </c>
      <c r="M10" s="55">
        <v>102.08</v>
      </c>
      <c r="N10" s="59">
        <v>0.04</v>
      </c>
      <c r="O10" s="55">
        <v>397.76</v>
      </c>
      <c r="P10" s="55">
        <v>39.6</v>
      </c>
      <c r="Q10" s="55">
        <v>14.08</v>
      </c>
      <c r="R10" s="57">
        <v>372.23999999999995</v>
      </c>
      <c r="S10" s="55">
        <v>281.60000000000002</v>
      </c>
      <c r="T10" s="55">
        <v>413.6</v>
      </c>
      <c r="U10" s="55">
        <v>140.80000000000001</v>
      </c>
      <c r="V10" s="51">
        <v>1.056</v>
      </c>
      <c r="W10" s="51">
        <v>3.2559999999999998</v>
      </c>
      <c r="X10" s="51">
        <v>0.17599999999999999</v>
      </c>
      <c r="Y10" s="51">
        <v>0.96800000000000008</v>
      </c>
      <c r="Z10" s="51">
        <v>4.1360000000000001</v>
      </c>
    </row>
    <row r="11" spans="1:26" s="15" customFormat="1" ht="21" customHeight="1" x14ac:dyDescent="0.2">
      <c r="A11" s="16">
        <v>9</v>
      </c>
      <c r="B11" s="46" t="s">
        <v>76</v>
      </c>
      <c r="C11" s="31" t="s">
        <v>127</v>
      </c>
      <c r="D11" s="33">
        <v>890</v>
      </c>
      <c r="E11" s="51">
        <v>10.68</v>
      </c>
      <c r="F11" s="62">
        <v>6.4969999999999999</v>
      </c>
      <c r="G11" s="55">
        <v>58.74</v>
      </c>
      <c r="H11" s="55">
        <v>342.65</v>
      </c>
      <c r="I11" s="56">
        <v>30</v>
      </c>
      <c r="J11" s="55">
        <v>206.48</v>
      </c>
      <c r="K11" s="51">
        <v>21.805</v>
      </c>
      <c r="L11" s="55">
        <v>24.03</v>
      </c>
      <c r="M11" s="55">
        <v>91.67</v>
      </c>
      <c r="N11" s="59">
        <v>0.35</v>
      </c>
      <c r="O11" s="55">
        <v>17.8</v>
      </c>
      <c r="P11" s="55">
        <v>1.78</v>
      </c>
      <c r="Q11" s="55">
        <v>40.049999999999997</v>
      </c>
      <c r="R11" s="57">
        <v>56.069999999999993</v>
      </c>
      <c r="S11" s="55">
        <v>275.89999999999998</v>
      </c>
      <c r="T11" s="55">
        <v>186.9</v>
      </c>
      <c r="U11" s="55">
        <v>164.65</v>
      </c>
      <c r="V11" s="51">
        <v>3.56</v>
      </c>
      <c r="W11" s="51">
        <v>8.6329999999999991</v>
      </c>
      <c r="X11" s="51">
        <v>0.89</v>
      </c>
      <c r="Y11" s="51">
        <v>5.0730000000000004</v>
      </c>
      <c r="Z11" s="51">
        <v>10.858000000000001</v>
      </c>
    </row>
    <row r="12" spans="1:26" s="15" customFormat="1" ht="21" customHeight="1" x14ac:dyDescent="0.2">
      <c r="A12" s="16">
        <v>10</v>
      </c>
      <c r="B12" s="46" t="s">
        <v>76</v>
      </c>
      <c r="C12" s="31" t="s">
        <v>128</v>
      </c>
      <c r="D12" s="33">
        <v>900</v>
      </c>
      <c r="E12" s="51">
        <v>11.7</v>
      </c>
      <c r="F12" s="62">
        <v>7.11</v>
      </c>
      <c r="G12" s="55">
        <v>57.6</v>
      </c>
      <c r="H12" s="55">
        <v>321.3</v>
      </c>
      <c r="I12" s="56">
        <v>35</v>
      </c>
      <c r="J12" s="55">
        <v>201.6</v>
      </c>
      <c r="K12" s="51">
        <v>19.170000000000002</v>
      </c>
      <c r="L12" s="55">
        <v>88.2</v>
      </c>
      <c r="M12" s="55">
        <v>90</v>
      </c>
      <c r="N12" s="59">
        <v>0.28999999999999998</v>
      </c>
      <c r="O12" s="55">
        <v>0</v>
      </c>
      <c r="P12" s="55">
        <v>0</v>
      </c>
      <c r="Q12" s="55">
        <v>40.5</v>
      </c>
      <c r="R12" s="57">
        <v>40.5</v>
      </c>
      <c r="S12" s="55" t="s">
        <v>78</v>
      </c>
      <c r="T12" s="55" t="s">
        <v>78</v>
      </c>
      <c r="U12" s="55" t="s">
        <v>78</v>
      </c>
      <c r="V12" s="51">
        <v>3.33</v>
      </c>
      <c r="W12" s="51">
        <v>7.9200000000000008</v>
      </c>
      <c r="X12" s="51">
        <v>0.9900000000000001</v>
      </c>
      <c r="Y12" s="51">
        <v>4.68</v>
      </c>
      <c r="Z12" s="51">
        <v>11.7</v>
      </c>
    </row>
    <row r="13" spans="1:26" s="15" customFormat="1" ht="21" customHeight="1" x14ac:dyDescent="0.2">
      <c r="A13" s="16">
        <v>11</v>
      </c>
      <c r="B13" s="46" t="s">
        <v>76</v>
      </c>
      <c r="C13" s="31" t="s">
        <v>129</v>
      </c>
      <c r="D13" s="33">
        <v>880</v>
      </c>
      <c r="E13" s="51">
        <v>11.704000000000001</v>
      </c>
      <c r="F13" s="62">
        <v>7.3920000000000003</v>
      </c>
      <c r="G13" s="55">
        <v>14.96</v>
      </c>
      <c r="H13" s="55">
        <v>93.28</v>
      </c>
      <c r="I13" s="56">
        <v>50</v>
      </c>
      <c r="J13" s="55">
        <v>144.32</v>
      </c>
      <c r="K13" s="51">
        <v>-8.1840000000000011</v>
      </c>
      <c r="L13" s="55">
        <v>39.6</v>
      </c>
      <c r="M13" s="55">
        <v>22.88</v>
      </c>
      <c r="N13" s="59">
        <v>0.22</v>
      </c>
      <c r="O13" s="55">
        <v>610.72</v>
      </c>
      <c r="P13" s="55">
        <v>256.08</v>
      </c>
      <c r="Q13" s="55">
        <v>16.72</v>
      </c>
      <c r="R13" s="57">
        <v>371.36</v>
      </c>
      <c r="S13" s="55">
        <v>101.2</v>
      </c>
      <c r="T13" s="55">
        <v>633.6</v>
      </c>
      <c r="U13" s="55">
        <v>26.4</v>
      </c>
      <c r="V13" s="51">
        <v>0.44</v>
      </c>
      <c r="W13" s="51">
        <v>2.8159999999999998</v>
      </c>
      <c r="X13" s="51">
        <v>0.17599999999999999</v>
      </c>
      <c r="Y13" s="51">
        <v>0.96800000000000008</v>
      </c>
      <c r="Z13" s="51">
        <v>2.992</v>
      </c>
    </row>
    <row r="14" spans="1:26" s="15" customFormat="1" ht="21" customHeight="1" x14ac:dyDescent="0.2">
      <c r="A14" s="16">
        <v>12</v>
      </c>
      <c r="B14" s="46" t="s">
        <v>76</v>
      </c>
      <c r="C14" s="31" t="s">
        <v>130</v>
      </c>
      <c r="D14" s="33">
        <v>890</v>
      </c>
      <c r="E14" s="51">
        <v>11.125</v>
      </c>
      <c r="F14" s="62">
        <v>6.8529999999999998</v>
      </c>
      <c r="G14" s="55">
        <v>53.4</v>
      </c>
      <c r="H14" s="55">
        <v>229.62</v>
      </c>
      <c r="I14" s="56">
        <v>25</v>
      </c>
      <c r="J14" s="55">
        <v>168.21</v>
      </c>
      <c r="K14" s="51">
        <v>9.7899999999999991</v>
      </c>
      <c r="L14" s="55">
        <v>36.49</v>
      </c>
      <c r="M14" s="55">
        <v>80.099999999999994</v>
      </c>
      <c r="N14" s="59">
        <v>0.27</v>
      </c>
      <c r="O14" s="55">
        <v>178.89</v>
      </c>
      <c r="P14" s="55">
        <v>37.380000000000003</v>
      </c>
      <c r="Q14" s="55">
        <v>20.47</v>
      </c>
      <c r="R14" s="57">
        <v>161.97999999999999</v>
      </c>
      <c r="S14" s="55">
        <v>342.65</v>
      </c>
      <c r="T14" s="55">
        <v>226.95</v>
      </c>
      <c r="U14" s="55">
        <v>102.35</v>
      </c>
      <c r="V14" s="51">
        <v>1.0680000000000001</v>
      </c>
      <c r="W14" s="51">
        <v>8.0990000000000002</v>
      </c>
      <c r="X14" s="51">
        <v>2.1360000000000001</v>
      </c>
      <c r="Y14" s="51">
        <v>3.827</v>
      </c>
      <c r="Z14" s="51">
        <v>12.282</v>
      </c>
    </row>
    <row r="15" spans="1:26" s="15" customFormat="1" ht="21" customHeight="1" x14ac:dyDescent="0.2">
      <c r="A15" s="16">
        <v>13</v>
      </c>
      <c r="B15" s="46" t="s">
        <v>76</v>
      </c>
      <c r="C15" s="31" t="s">
        <v>131</v>
      </c>
      <c r="D15" s="33">
        <v>770</v>
      </c>
      <c r="E15" s="51">
        <v>9.4710000000000001</v>
      </c>
      <c r="F15" s="62">
        <v>6.0830000000000002</v>
      </c>
      <c r="G15" s="55">
        <v>80.849999999999994</v>
      </c>
      <c r="H15" s="55">
        <v>104.72</v>
      </c>
      <c r="I15" s="56">
        <v>20</v>
      </c>
      <c r="J15" s="55">
        <v>123.2</v>
      </c>
      <c r="K15" s="51">
        <v>-2.9260000000000002</v>
      </c>
      <c r="L15" s="55">
        <v>1.54</v>
      </c>
      <c r="M15" s="55">
        <v>0</v>
      </c>
      <c r="N15" s="59">
        <v>0.45</v>
      </c>
      <c r="O15" s="55">
        <v>0</v>
      </c>
      <c r="P15" s="55">
        <v>0</v>
      </c>
      <c r="Q15" s="55">
        <v>484.33</v>
      </c>
      <c r="R15" s="57">
        <v>484.33</v>
      </c>
      <c r="S15" s="55">
        <v>0</v>
      </c>
      <c r="T15" s="55">
        <v>577.5</v>
      </c>
      <c r="U15" s="55">
        <v>0</v>
      </c>
      <c r="V15" s="51">
        <v>1.6940000000000002</v>
      </c>
      <c r="W15" s="51">
        <v>0.23100000000000001</v>
      </c>
      <c r="X15" s="51">
        <v>6.7760000000000007</v>
      </c>
      <c r="Y15" s="51">
        <v>0.23100000000000001</v>
      </c>
      <c r="Z15" s="51">
        <v>37.191000000000003</v>
      </c>
    </row>
    <row r="16" spans="1:26" s="15" customFormat="1" ht="21" customHeight="1" x14ac:dyDescent="0.2">
      <c r="A16" s="16">
        <v>14</v>
      </c>
      <c r="B16" s="46" t="s">
        <v>76</v>
      </c>
      <c r="C16" s="31" t="s">
        <v>6</v>
      </c>
      <c r="D16" s="33">
        <v>910</v>
      </c>
      <c r="E16" s="51">
        <v>10.829000000000001</v>
      </c>
      <c r="F16" s="62">
        <v>6.8250000000000002</v>
      </c>
      <c r="G16" s="55">
        <v>77.349999999999994</v>
      </c>
      <c r="H16" s="55">
        <v>113.75</v>
      </c>
      <c r="I16" s="56">
        <v>30</v>
      </c>
      <c r="J16" s="55">
        <v>147.41999999999999</v>
      </c>
      <c r="K16" s="51">
        <v>-5.3689999999999998</v>
      </c>
      <c r="L16" s="55">
        <v>7.28</v>
      </c>
      <c r="M16" s="55">
        <v>130.13</v>
      </c>
      <c r="N16" s="59">
        <v>0.16</v>
      </c>
      <c r="O16" s="55">
        <v>0</v>
      </c>
      <c r="P16" s="55">
        <v>0</v>
      </c>
      <c r="Q16" s="55">
        <v>222.95</v>
      </c>
      <c r="R16" s="57">
        <v>222.95</v>
      </c>
      <c r="S16" s="55">
        <v>295.75</v>
      </c>
      <c r="T16" s="55">
        <v>414.05</v>
      </c>
      <c r="U16" s="55">
        <v>163.80000000000001</v>
      </c>
      <c r="V16" s="51">
        <v>7.0979999999999999</v>
      </c>
      <c r="W16" s="51">
        <v>0.72799999999999998</v>
      </c>
      <c r="X16" s="51">
        <v>1.911</v>
      </c>
      <c r="Y16" s="51">
        <v>1.365</v>
      </c>
      <c r="Z16" s="51">
        <v>18.109000000000002</v>
      </c>
    </row>
    <row r="17" spans="1:26" s="15" customFormat="1" ht="21" customHeight="1" x14ac:dyDescent="0.2">
      <c r="A17" s="16">
        <v>15</v>
      </c>
      <c r="B17" s="46" t="s">
        <v>76</v>
      </c>
      <c r="C17" s="31" t="s">
        <v>134</v>
      </c>
      <c r="D17" s="33">
        <v>890</v>
      </c>
      <c r="E17" s="51">
        <v>10.502000000000001</v>
      </c>
      <c r="F17" s="62">
        <v>6.4080000000000004</v>
      </c>
      <c r="G17" s="55">
        <v>67.64</v>
      </c>
      <c r="H17" s="55">
        <v>348.88</v>
      </c>
      <c r="I17" s="56">
        <v>30</v>
      </c>
      <c r="J17" s="55">
        <v>206.48</v>
      </c>
      <c r="K17" s="51">
        <v>22.873000000000001</v>
      </c>
      <c r="L17" s="55">
        <v>31.15</v>
      </c>
      <c r="M17" s="55">
        <v>127.27</v>
      </c>
      <c r="N17" s="59">
        <v>0.33</v>
      </c>
      <c r="O17" s="55">
        <v>10.68</v>
      </c>
      <c r="P17" s="55">
        <v>0.89</v>
      </c>
      <c r="Q17" s="55">
        <v>87.22</v>
      </c>
      <c r="R17" s="57">
        <v>97.009999999999991</v>
      </c>
      <c r="S17" s="55">
        <v>262.55</v>
      </c>
      <c r="T17" s="55">
        <v>178</v>
      </c>
      <c r="U17" s="55">
        <v>209.15</v>
      </c>
      <c r="V17" s="51">
        <v>8.01</v>
      </c>
      <c r="W17" s="51">
        <v>12.46</v>
      </c>
      <c r="X17" s="51">
        <v>0.44500000000000001</v>
      </c>
      <c r="Y17" s="51">
        <v>5.0730000000000004</v>
      </c>
      <c r="Z17" s="51">
        <v>13.884</v>
      </c>
    </row>
    <row r="18" spans="1:26" s="15" customFormat="1" ht="21" customHeight="1" x14ac:dyDescent="0.2">
      <c r="A18" s="16">
        <v>16</v>
      </c>
      <c r="B18" s="46" t="s">
        <v>76</v>
      </c>
      <c r="C18" s="31" t="s">
        <v>133</v>
      </c>
      <c r="D18" s="33">
        <v>880</v>
      </c>
      <c r="E18" s="51">
        <v>15.488000000000001</v>
      </c>
      <c r="F18" s="62">
        <v>9.68</v>
      </c>
      <c r="G18" s="55">
        <v>39.6</v>
      </c>
      <c r="H18" s="55">
        <v>199.76</v>
      </c>
      <c r="I18" s="56">
        <v>20</v>
      </c>
      <c r="J18" s="55">
        <v>88</v>
      </c>
      <c r="K18" s="51">
        <v>17.864000000000001</v>
      </c>
      <c r="L18" s="55">
        <v>390.72</v>
      </c>
      <c r="M18" s="55">
        <v>66</v>
      </c>
      <c r="N18" s="59">
        <v>0.3</v>
      </c>
      <c r="O18" s="55">
        <v>33.44</v>
      </c>
      <c r="P18" s="55">
        <v>3.52</v>
      </c>
      <c r="Q18" s="55">
        <v>45.76</v>
      </c>
      <c r="R18" s="57">
        <v>75.679999999999993</v>
      </c>
      <c r="S18" s="55">
        <v>158.4</v>
      </c>
      <c r="T18" s="55">
        <v>61.6</v>
      </c>
      <c r="U18" s="55">
        <v>105.6</v>
      </c>
      <c r="V18" s="51">
        <v>4.4000000000000004</v>
      </c>
      <c r="W18" s="51">
        <v>6.6</v>
      </c>
      <c r="X18" s="51">
        <v>0.44</v>
      </c>
      <c r="Y18" s="51">
        <v>2.64</v>
      </c>
      <c r="Z18" s="51">
        <v>8.0079999999999991</v>
      </c>
    </row>
    <row r="19" spans="1:26" s="15" customFormat="1" ht="21" customHeight="1" x14ac:dyDescent="0.2">
      <c r="A19" s="16">
        <v>17</v>
      </c>
      <c r="B19" s="46" t="s">
        <v>76</v>
      </c>
      <c r="C19" s="31" t="s">
        <v>138</v>
      </c>
      <c r="D19" s="33">
        <v>880</v>
      </c>
      <c r="E19" s="51">
        <v>11.704000000000001</v>
      </c>
      <c r="F19" s="62">
        <v>7.48</v>
      </c>
      <c r="G19" s="55">
        <v>18.48</v>
      </c>
      <c r="H19" s="55">
        <v>98.56</v>
      </c>
      <c r="I19" s="56">
        <v>15</v>
      </c>
      <c r="J19" s="55">
        <v>146.96</v>
      </c>
      <c r="K19" s="51">
        <v>-7.7440000000000007</v>
      </c>
      <c r="L19" s="55">
        <v>15.84</v>
      </c>
      <c r="M19" s="55">
        <v>23.76</v>
      </c>
      <c r="N19" s="59">
        <v>-0.17</v>
      </c>
      <c r="O19" s="55">
        <v>556.16</v>
      </c>
      <c r="P19" s="55">
        <v>83.6</v>
      </c>
      <c r="Q19" s="55">
        <v>59.84</v>
      </c>
      <c r="R19" s="57">
        <v>532.4</v>
      </c>
      <c r="S19" s="55">
        <v>114.4</v>
      </c>
      <c r="T19" s="55">
        <v>633.6</v>
      </c>
      <c r="U19" s="55">
        <v>35.200000000000003</v>
      </c>
      <c r="V19" s="51">
        <v>0.52800000000000002</v>
      </c>
      <c r="W19" s="51">
        <v>3.08</v>
      </c>
      <c r="X19" s="51">
        <v>8.7999999999999995E-2</v>
      </c>
      <c r="Y19" s="51">
        <v>1.056</v>
      </c>
      <c r="Z19" s="51">
        <v>4.9279999999999999</v>
      </c>
    </row>
    <row r="20" spans="1:26" s="15" customFormat="1" ht="21" customHeight="1" x14ac:dyDescent="0.2">
      <c r="A20" s="16">
        <v>18</v>
      </c>
      <c r="B20" s="46" t="s">
        <v>76</v>
      </c>
      <c r="C20" s="31" t="s">
        <v>140</v>
      </c>
      <c r="D20" s="33">
        <v>880</v>
      </c>
      <c r="E20" s="51">
        <v>12.055999999999999</v>
      </c>
      <c r="F20" s="62">
        <v>7.5679999999999996</v>
      </c>
      <c r="G20" s="55">
        <v>58.96</v>
      </c>
      <c r="H20" s="55">
        <v>448.8</v>
      </c>
      <c r="I20" s="56">
        <v>30</v>
      </c>
      <c r="J20" s="55">
        <v>253.44</v>
      </c>
      <c r="K20" s="51">
        <v>31.327999999999999</v>
      </c>
      <c r="L20" s="55">
        <v>13.2</v>
      </c>
      <c r="M20" s="55">
        <v>58.96</v>
      </c>
      <c r="N20" s="59">
        <v>0.2</v>
      </c>
      <c r="O20" s="55">
        <v>60.72</v>
      </c>
      <c r="P20" s="55">
        <v>6.16</v>
      </c>
      <c r="Q20" s="55">
        <v>95.04</v>
      </c>
      <c r="R20" s="57">
        <v>149.60000000000002</v>
      </c>
      <c r="S20" s="55">
        <v>132</v>
      </c>
      <c r="T20" s="55">
        <v>228.8</v>
      </c>
      <c r="U20" s="55">
        <v>79.2</v>
      </c>
      <c r="V20" s="51">
        <v>2.992</v>
      </c>
      <c r="W20" s="51">
        <v>6.4240000000000004</v>
      </c>
      <c r="X20" s="51">
        <v>0.17599999999999999</v>
      </c>
      <c r="Y20" s="51">
        <v>2.8159999999999998</v>
      </c>
      <c r="Z20" s="51">
        <v>21.472000000000001</v>
      </c>
    </row>
    <row r="21" spans="1:26" s="15" customFormat="1" ht="21" customHeight="1" x14ac:dyDescent="0.2">
      <c r="A21" s="16">
        <v>19</v>
      </c>
      <c r="B21" s="46" t="s">
        <v>76</v>
      </c>
      <c r="C21" s="31" t="s">
        <v>141</v>
      </c>
      <c r="D21" s="33">
        <v>890</v>
      </c>
      <c r="E21" s="51">
        <v>12.193</v>
      </c>
      <c r="F21" s="62">
        <v>7.6539999999999999</v>
      </c>
      <c r="G21" s="55">
        <v>51.62</v>
      </c>
      <c r="H21" s="55">
        <v>451.23</v>
      </c>
      <c r="I21" s="56">
        <v>65</v>
      </c>
      <c r="J21" s="55">
        <v>388.04</v>
      </c>
      <c r="K21" s="51">
        <v>10.146000000000001</v>
      </c>
      <c r="L21" s="55">
        <v>10.68</v>
      </c>
      <c r="M21" s="55">
        <v>47.17</v>
      </c>
      <c r="N21" s="59">
        <v>0.23</v>
      </c>
      <c r="O21" s="55">
        <v>19.579999999999998</v>
      </c>
      <c r="P21" s="55">
        <v>1.78</v>
      </c>
      <c r="Q21" s="55">
        <v>91.67</v>
      </c>
      <c r="R21" s="57">
        <v>109.47</v>
      </c>
      <c r="S21" s="55">
        <v>133.5</v>
      </c>
      <c r="T21" s="55">
        <v>240.3</v>
      </c>
      <c r="U21" s="55">
        <v>80.099999999999994</v>
      </c>
      <c r="V21" s="51">
        <v>3.0259999999999998</v>
      </c>
      <c r="W21" s="51">
        <v>6.4969999999999999</v>
      </c>
      <c r="X21" s="51">
        <v>0.17799999999999999</v>
      </c>
      <c r="Y21" s="51">
        <v>2.8479999999999999</v>
      </c>
      <c r="Z21" s="51">
        <v>20.381</v>
      </c>
    </row>
    <row r="22" spans="1:26" s="15" customFormat="1" ht="21" customHeight="1" x14ac:dyDescent="0.2">
      <c r="A22" s="16">
        <v>20</v>
      </c>
      <c r="B22" s="46" t="s">
        <v>76</v>
      </c>
      <c r="C22" s="31" t="s">
        <v>139</v>
      </c>
      <c r="D22" s="33">
        <v>880</v>
      </c>
      <c r="E22" s="51">
        <v>11.88</v>
      </c>
      <c r="F22" s="62">
        <v>7.3920000000000003</v>
      </c>
      <c r="G22" s="55">
        <v>60.72</v>
      </c>
      <c r="H22" s="55">
        <v>426.8</v>
      </c>
      <c r="I22" s="56">
        <v>30</v>
      </c>
      <c r="J22" s="55">
        <v>245.52</v>
      </c>
      <c r="K22" s="51">
        <v>29.04</v>
      </c>
      <c r="L22" s="55">
        <v>14.96</v>
      </c>
      <c r="M22" s="55">
        <v>81.84</v>
      </c>
      <c r="N22" s="59">
        <v>0.23</v>
      </c>
      <c r="O22" s="55">
        <v>57.2</v>
      </c>
      <c r="P22" s="55">
        <v>6.16</v>
      </c>
      <c r="Q22" s="55">
        <v>93.28</v>
      </c>
      <c r="R22" s="57">
        <v>144.32</v>
      </c>
      <c r="S22" s="55">
        <v>202.4</v>
      </c>
      <c r="T22" s="55">
        <v>176</v>
      </c>
      <c r="U22" s="55">
        <v>110</v>
      </c>
      <c r="V22" s="51">
        <v>3.3439999999999999</v>
      </c>
      <c r="W22" s="51">
        <v>6.3360000000000003</v>
      </c>
      <c r="X22" s="51">
        <v>0.26400000000000001</v>
      </c>
      <c r="Y22" s="51">
        <v>3.08</v>
      </c>
      <c r="Z22" s="51">
        <v>20.943999999999999</v>
      </c>
    </row>
    <row r="23" spans="1:26" s="15" customFormat="1" ht="21" customHeight="1" x14ac:dyDescent="0.2">
      <c r="A23" s="16">
        <v>21</v>
      </c>
      <c r="B23" s="46" t="s">
        <v>76</v>
      </c>
      <c r="C23" s="31" t="s">
        <v>142</v>
      </c>
      <c r="D23" s="33">
        <v>880</v>
      </c>
      <c r="E23" s="51">
        <v>11.528</v>
      </c>
      <c r="F23" s="62">
        <v>7.3040000000000012</v>
      </c>
      <c r="G23" s="55">
        <v>19.36</v>
      </c>
      <c r="H23" s="55">
        <v>127.6</v>
      </c>
      <c r="I23" s="56">
        <v>15</v>
      </c>
      <c r="J23" s="55">
        <v>149.6</v>
      </c>
      <c r="K23" s="51">
        <v>-3.52</v>
      </c>
      <c r="L23" s="55">
        <v>15.84</v>
      </c>
      <c r="M23" s="55">
        <v>24.64</v>
      </c>
      <c r="N23" s="59">
        <v>-0.14000000000000001</v>
      </c>
      <c r="O23" s="55">
        <v>563.20000000000005</v>
      </c>
      <c r="P23" s="55">
        <v>84.48</v>
      </c>
      <c r="Q23" s="55">
        <v>35.200000000000003</v>
      </c>
      <c r="R23" s="57">
        <v>513.92000000000007</v>
      </c>
      <c r="S23" s="55">
        <v>105.6</v>
      </c>
      <c r="T23" s="55">
        <v>611.6</v>
      </c>
      <c r="U23" s="55">
        <v>30.8</v>
      </c>
      <c r="V23" s="51">
        <v>0.44</v>
      </c>
      <c r="W23" s="51">
        <v>3.7839999999999998</v>
      </c>
      <c r="X23" s="51">
        <v>8.7999999999999995E-2</v>
      </c>
      <c r="Y23" s="51">
        <v>0.96800000000000008</v>
      </c>
      <c r="Z23" s="51">
        <v>4.6639999999999997</v>
      </c>
    </row>
    <row r="24" spans="1:26" s="15" customFormat="1" ht="21" customHeight="1" x14ac:dyDescent="0.2">
      <c r="A24" s="16">
        <v>22</v>
      </c>
      <c r="B24" s="46" t="s">
        <v>76</v>
      </c>
      <c r="C24" s="31" t="s">
        <v>143</v>
      </c>
      <c r="D24" s="33">
        <v>880</v>
      </c>
      <c r="E24" s="51">
        <v>11.792</v>
      </c>
      <c r="F24" s="62">
        <v>7.48</v>
      </c>
      <c r="G24" s="55">
        <v>16.72</v>
      </c>
      <c r="H24" s="55">
        <v>121.44</v>
      </c>
      <c r="I24" s="56">
        <v>20</v>
      </c>
      <c r="J24" s="55">
        <v>151.36000000000001</v>
      </c>
      <c r="K24" s="51">
        <v>-4.7519999999999998</v>
      </c>
      <c r="L24" s="55">
        <v>17.600000000000001</v>
      </c>
      <c r="M24" s="55">
        <v>25.52</v>
      </c>
      <c r="N24" s="59">
        <v>-0.15</v>
      </c>
      <c r="O24" s="55">
        <v>582.55999999999995</v>
      </c>
      <c r="P24" s="55">
        <v>87.12</v>
      </c>
      <c r="Q24" s="55">
        <v>29.04</v>
      </c>
      <c r="R24" s="57">
        <v>524.4799999999999</v>
      </c>
      <c r="S24" s="55">
        <v>105.6</v>
      </c>
      <c r="T24" s="55">
        <v>620.4</v>
      </c>
      <c r="U24" s="55">
        <v>26.4</v>
      </c>
      <c r="V24" s="51">
        <v>0.44</v>
      </c>
      <c r="W24" s="51">
        <v>3.3439999999999999</v>
      </c>
      <c r="X24" s="51">
        <v>8.7999999999999995E-2</v>
      </c>
      <c r="Y24" s="51">
        <v>1.1439999999999999</v>
      </c>
      <c r="Z24" s="51">
        <v>4.4000000000000004</v>
      </c>
    </row>
    <row r="25" spans="1:26" s="15" customFormat="1" ht="21" customHeight="1" x14ac:dyDescent="0.2">
      <c r="A25" s="16">
        <v>23</v>
      </c>
      <c r="B25" s="46" t="s">
        <v>136</v>
      </c>
      <c r="C25" s="31" t="s">
        <v>135</v>
      </c>
      <c r="D25" s="14">
        <v>1000</v>
      </c>
      <c r="E25" s="25">
        <v>30</v>
      </c>
      <c r="F25" s="50">
        <v>19.3</v>
      </c>
      <c r="G25" s="14">
        <v>1</v>
      </c>
      <c r="H25" s="14">
        <v>0</v>
      </c>
      <c r="I25" s="14">
        <v>0</v>
      </c>
      <c r="J25" s="14">
        <v>0</v>
      </c>
      <c r="K25" s="25">
        <v>0</v>
      </c>
      <c r="L25" s="14">
        <v>999</v>
      </c>
      <c r="M25" s="14">
        <v>0</v>
      </c>
      <c r="N25" s="34">
        <v>0</v>
      </c>
      <c r="O25" s="14">
        <v>0</v>
      </c>
      <c r="P25" s="14">
        <v>0</v>
      </c>
      <c r="Q25" s="14">
        <v>0</v>
      </c>
      <c r="R25" s="33">
        <v>0</v>
      </c>
      <c r="S25" s="32">
        <v>0</v>
      </c>
      <c r="T25" s="32">
        <v>0</v>
      </c>
      <c r="U25" s="32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</row>
    <row r="26" spans="1:26" s="15" customFormat="1" ht="21" customHeight="1" x14ac:dyDescent="0.2">
      <c r="A26" s="16">
        <v>24</v>
      </c>
      <c r="B26" s="46" t="s">
        <v>136</v>
      </c>
      <c r="C26" s="31" t="s">
        <v>137</v>
      </c>
      <c r="D26" s="14">
        <v>1000</v>
      </c>
      <c r="E26" s="25">
        <v>30.6</v>
      </c>
      <c r="F26" s="50">
        <v>19.8</v>
      </c>
      <c r="G26" s="14">
        <v>1</v>
      </c>
      <c r="H26" s="14">
        <v>0</v>
      </c>
      <c r="I26" s="14">
        <v>0</v>
      </c>
      <c r="J26" s="14">
        <v>0</v>
      </c>
      <c r="K26" s="25">
        <v>0</v>
      </c>
      <c r="L26" s="14">
        <v>999</v>
      </c>
      <c r="M26" s="14">
        <v>0</v>
      </c>
      <c r="N26" s="34">
        <v>0</v>
      </c>
      <c r="O26" s="14">
        <v>0</v>
      </c>
      <c r="P26" s="14">
        <v>0</v>
      </c>
      <c r="Q26" s="14">
        <v>0</v>
      </c>
      <c r="R26" s="33">
        <v>0</v>
      </c>
      <c r="S26" s="32">
        <v>0</v>
      </c>
      <c r="T26" s="32">
        <v>0</v>
      </c>
      <c r="U26" s="32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</row>
    <row r="27" spans="1:26" s="79" customFormat="1" ht="22.5" x14ac:dyDescent="0.2">
      <c r="B27" s="77"/>
      <c r="C27" s="78" t="s">
        <v>145</v>
      </c>
      <c r="D27" s="78" t="s">
        <v>146</v>
      </c>
      <c r="E27" s="78" t="s">
        <v>148</v>
      </c>
      <c r="F27" s="78" t="s">
        <v>147</v>
      </c>
      <c r="G27" s="78" t="s">
        <v>150</v>
      </c>
      <c r="H27" s="78" t="s">
        <v>151</v>
      </c>
      <c r="I27" s="78" t="s">
        <v>51</v>
      </c>
      <c r="J27" s="78" t="s">
        <v>149</v>
      </c>
      <c r="K27" s="77" t="s">
        <v>154</v>
      </c>
      <c r="L27" s="78" t="s">
        <v>152</v>
      </c>
      <c r="M27" s="78" t="s">
        <v>153</v>
      </c>
      <c r="N27" s="78" t="s">
        <v>58</v>
      </c>
      <c r="O27" s="78" t="s">
        <v>155</v>
      </c>
      <c r="P27" s="78" t="s">
        <v>156</v>
      </c>
      <c r="Q27" s="77" t="s">
        <v>157</v>
      </c>
      <c r="R27" s="80" t="s">
        <v>158</v>
      </c>
      <c r="S27" s="77" t="s">
        <v>65</v>
      </c>
      <c r="T27" s="77" t="s">
        <v>66</v>
      </c>
      <c r="U27" s="77" t="s">
        <v>67</v>
      </c>
      <c r="V27" s="78" t="s">
        <v>159</v>
      </c>
      <c r="W27" s="78" t="s">
        <v>160</v>
      </c>
      <c r="X27" s="78" t="s">
        <v>162</v>
      </c>
      <c r="Y27" s="78" t="s">
        <v>161</v>
      </c>
      <c r="Z27" s="78" t="s">
        <v>163</v>
      </c>
    </row>
    <row r="36" spans="3:4" ht="25.5" hidden="1" x14ac:dyDescent="0.2">
      <c r="C36" s="5" t="s">
        <v>20</v>
      </c>
      <c r="D36" s="5" t="s">
        <v>12</v>
      </c>
    </row>
    <row r="37" spans="3:4" hidden="1" x14ac:dyDescent="0.2">
      <c r="C37" s="1" t="s">
        <v>6</v>
      </c>
      <c r="D37" s="2">
        <v>6.6</v>
      </c>
    </row>
    <row r="38" spans="3:4" hidden="1" x14ac:dyDescent="0.2">
      <c r="C38" s="1" t="s">
        <v>5</v>
      </c>
      <c r="D38" s="2">
        <f>6.7</f>
        <v>6.7</v>
      </c>
    </row>
    <row r="39" spans="3:4" hidden="1" x14ac:dyDescent="0.2">
      <c r="C39" s="1" t="s">
        <v>10</v>
      </c>
      <c r="D39" s="2">
        <v>6.7</v>
      </c>
    </row>
    <row r="40" spans="3:4" hidden="1" x14ac:dyDescent="0.2">
      <c r="C40" s="1" t="s">
        <v>1</v>
      </c>
      <c r="D40" s="2">
        <f>8.63*0.88</f>
        <v>7.5944000000000011</v>
      </c>
    </row>
    <row r="41" spans="3:4" hidden="1" x14ac:dyDescent="0.2">
      <c r="C41" s="1" t="s">
        <v>2</v>
      </c>
      <c r="D41" s="2">
        <f>7.3*0.89</f>
        <v>6.4969999999999999</v>
      </c>
    </row>
    <row r="42" spans="3:4" hidden="1" x14ac:dyDescent="0.2">
      <c r="C42" s="1" t="s">
        <v>8</v>
      </c>
      <c r="D42" s="2">
        <f>8.3*0.88</f>
        <v>7.3040000000000003</v>
      </c>
    </row>
    <row r="43" spans="3:4" hidden="1" x14ac:dyDescent="0.2">
      <c r="C43" s="1" t="s">
        <v>9</v>
      </c>
      <c r="D43" s="2">
        <f>8.39*0.88</f>
        <v>7.3832000000000004</v>
      </c>
    </row>
  </sheetData>
  <sheetProtection selectLockedCell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"/>
  <sheetViews>
    <sheetView workbookViewId="0">
      <pane xSplit="3" ySplit="9" topLeftCell="D10" activePane="bottomRight" state="frozen"/>
      <selection pane="topRight" activeCell="C1" sqref="C1"/>
      <selection pane="bottomLeft" activeCell="A12" sqref="A12"/>
      <selection pane="bottomRight" activeCell="C14" sqref="C14"/>
    </sheetView>
  </sheetViews>
  <sheetFormatPr baseColWidth="10" defaultRowHeight="12.75" x14ac:dyDescent="0.2"/>
  <cols>
    <col min="1" max="1" width="6.7109375" customWidth="1"/>
    <col min="3" max="3" width="50.28515625" customWidth="1"/>
    <col min="4" max="4" width="16" customWidth="1"/>
  </cols>
  <sheetData>
    <row r="2" spans="1:28" ht="25.5" hidden="1" x14ac:dyDescent="0.2">
      <c r="C2" s="5" t="s">
        <v>21</v>
      </c>
      <c r="D2" s="6" t="s">
        <v>13</v>
      </c>
      <c r="E2" s="5" t="s">
        <v>33</v>
      </c>
      <c r="F2" s="5" t="s">
        <v>34</v>
      </c>
      <c r="G2" s="9" t="s">
        <v>26</v>
      </c>
    </row>
    <row r="3" spans="1:28" hidden="1" x14ac:dyDescent="0.2">
      <c r="C3" s="1" t="s">
        <v>35</v>
      </c>
      <c r="D3" s="2">
        <f>6.44*0.24</f>
        <v>1.5456000000000001</v>
      </c>
      <c r="E3" s="10">
        <v>10</v>
      </c>
      <c r="F3" s="10">
        <v>10</v>
      </c>
      <c r="G3" s="8"/>
    </row>
    <row r="4" spans="1:28" hidden="1" x14ac:dyDescent="0.2">
      <c r="C4" s="1" t="s">
        <v>36</v>
      </c>
      <c r="D4" s="2"/>
      <c r="E4" s="10">
        <v>15</v>
      </c>
      <c r="F4" s="10">
        <v>10</v>
      </c>
      <c r="G4" s="8"/>
    </row>
    <row r="5" spans="1:28" hidden="1" x14ac:dyDescent="0.2">
      <c r="C5" s="1" t="s">
        <v>7</v>
      </c>
      <c r="D5" s="2">
        <f>6.44*0.24</f>
        <v>1.5456000000000001</v>
      </c>
      <c r="E5" s="10">
        <v>20</v>
      </c>
      <c r="F5" s="10">
        <v>10</v>
      </c>
      <c r="G5" s="8"/>
    </row>
    <row r="6" spans="1:28" hidden="1" x14ac:dyDescent="0.2">
      <c r="C6" s="1" t="s">
        <v>3</v>
      </c>
      <c r="D6" s="2">
        <v>9.8000000000000007</v>
      </c>
      <c r="E6" s="4"/>
      <c r="F6" s="4"/>
      <c r="G6" s="4"/>
    </row>
    <row r="7" spans="1:28" hidden="1" x14ac:dyDescent="0.2">
      <c r="C7" s="1" t="s">
        <v>4</v>
      </c>
      <c r="D7" s="2">
        <v>7.65</v>
      </c>
      <c r="E7" s="4"/>
      <c r="F7" s="4"/>
      <c r="G7" s="4"/>
    </row>
    <row r="8" spans="1:28" hidden="1" x14ac:dyDescent="0.2">
      <c r="C8" s="1" t="s">
        <v>14</v>
      </c>
      <c r="D8" s="2">
        <v>24.5</v>
      </c>
      <c r="E8" s="3"/>
      <c r="F8" s="3"/>
      <c r="G8" s="3"/>
    </row>
    <row r="9" spans="1:28" hidden="1" x14ac:dyDescent="0.2">
      <c r="C9" s="48"/>
      <c r="D9" s="49"/>
      <c r="E9" s="7"/>
      <c r="F9" s="7"/>
      <c r="G9" s="7"/>
    </row>
    <row r="11" spans="1:28" s="15" customFormat="1" ht="15" customHeight="1" x14ac:dyDescent="0.2">
      <c r="B11" s="53"/>
      <c r="C11" s="54" t="s">
        <v>144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8" s="15" customFormat="1" ht="25.5" x14ac:dyDescent="0.2">
      <c r="B12" s="31" t="s">
        <v>41</v>
      </c>
      <c r="C12" s="24" t="s">
        <v>43</v>
      </c>
      <c r="D12" s="24" t="s">
        <v>42</v>
      </c>
      <c r="E12" s="24" t="s">
        <v>45</v>
      </c>
      <c r="F12" s="24" t="s">
        <v>46</v>
      </c>
      <c r="G12" s="24" t="s">
        <v>47</v>
      </c>
      <c r="H12" s="24" t="s">
        <v>49</v>
      </c>
      <c r="I12" s="24" t="s">
        <v>52</v>
      </c>
      <c r="J12" s="24" t="s">
        <v>53</v>
      </c>
      <c r="K12" s="24" t="s">
        <v>54</v>
      </c>
      <c r="L12" s="24" t="s">
        <v>55</v>
      </c>
      <c r="M12" s="24" t="s">
        <v>56</v>
      </c>
      <c r="N12" s="31" t="s">
        <v>58</v>
      </c>
      <c r="O12" s="24" t="s">
        <v>59</v>
      </c>
      <c r="P12" s="24" t="s">
        <v>61</v>
      </c>
      <c r="Q12" s="31" t="s">
        <v>62</v>
      </c>
      <c r="R12" s="31" t="s">
        <v>64</v>
      </c>
      <c r="S12" s="31" t="s">
        <v>65</v>
      </c>
      <c r="T12" s="31" t="s">
        <v>66</v>
      </c>
      <c r="U12" s="31" t="s">
        <v>67</v>
      </c>
      <c r="V12" s="24" t="s">
        <v>68</v>
      </c>
      <c r="W12" s="24" t="s">
        <v>69</v>
      </c>
      <c r="X12" s="24" t="s">
        <v>70</v>
      </c>
      <c r="Y12" s="24" t="s">
        <v>71</v>
      </c>
      <c r="Z12" s="24" t="s">
        <v>72</v>
      </c>
      <c r="AA12" s="5" t="s">
        <v>33</v>
      </c>
      <c r="AB12" s="5" t="s">
        <v>34</v>
      </c>
    </row>
    <row r="13" spans="1:28" s="15" customFormat="1" ht="21" customHeight="1" x14ac:dyDescent="0.2">
      <c r="A13" s="16">
        <v>1</v>
      </c>
      <c r="B13" s="52" t="s">
        <v>76</v>
      </c>
      <c r="C13" s="31" t="s">
        <v>204</v>
      </c>
      <c r="D13" s="33">
        <v>240</v>
      </c>
      <c r="E13" s="51">
        <v>2.76</v>
      </c>
      <c r="F13" s="62">
        <v>1.6559999999999999</v>
      </c>
      <c r="G13" s="55">
        <v>12</v>
      </c>
      <c r="H13" s="55">
        <v>58.8</v>
      </c>
      <c r="I13" s="56">
        <v>40</v>
      </c>
      <c r="J13" s="55">
        <v>44.16</v>
      </c>
      <c r="K13" s="51">
        <v>2.3519999999999999</v>
      </c>
      <c r="L13" s="55">
        <v>24</v>
      </c>
      <c r="M13" s="55">
        <v>45.6</v>
      </c>
      <c r="N13" s="59">
        <v>1</v>
      </c>
      <c r="O13" s="55">
        <v>4.8</v>
      </c>
      <c r="P13" s="55">
        <v>0.48</v>
      </c>
      <c r="Q13" s="55">
        <v>7.2</v>
      </c>
      <c r="R13" s="57">
        <v>11.52</v>
      </c>
      <c r="S13" s="55">
        <v>136.80000000000001</v>
      </c>
      <c r="T13" s="55">
        <v>7.92</v>
      </c>
      <c r="U13" s="55">
        <v>61.2</v>
      </c>
      <c r="V13" s="51">
        <v>0.81599999999999995</v>
      </c>
      <c r="W13" s="51">
        <v>1.44</v>
      </c>
      <c r="X13" s="51">
        <v>7.1999999999999995E-2</v>
      </c>
      <c r="Y13" s="51">
        <v>0.504</v>
      </c>
      <c r="Z13" s="51">
        <v>0.24</v>
      </c>
      <c r="AA13" s="63">
        <v>20</v>
      </c>
      <c r="AB13" s="61">
        <v>10</v>
      </c>
    </row>
    <row r="14" spans="1:28" s="15" customFormat="1" ht="21" customHeight="1" x14ac:dyDescent="0.2">
      <c r="A14" s="16">
        <v>2</v>
      </c>
      <c r="B14" s="52" t="s">
        <v>76</v>
      </c>
      <c r="C14" s="24" t="s">
        <v>203</v>
      </c>
      <c r="D14" s="33">
        <v>280</v>
      </c>
      <c r="E14" s="51">
        <v>3.1640000000000001</v>
      </c>
      <c r="F14" s="62">
        <v>1.8759999999999999</v>
      </c>
      <c r="G14" s="55">
        <v>14</v>
      </c>
      <c r="H14" s="55">
        <v>68.599999999999994</v>
      </c>
      <c r="I14" s="56">
        <v>40</v>
      </c>
      <c r="J14" s="55">
        <v>50.4</v>
      </c>
      <c r="K14" s="51">
        <v>2.9119999999999999</v>
      </c>
      <c r="L14" s="55">
        <v>30.8</v>
      </c>
      <c r="M14" s="55">
        <v>53.2</v>
      </c>
      <c r="N14" s="59">
        <v>0.85</v>
      </c>
      <c r="O14" s="55">
        <v>2.8</v>
      </c>
      <c r="P14" s="55">
        <v>0.28000000000000003</v>
      </c>
      <c r="Q14" s="55">
        <v>1.4</v>
      </c>
      <c r="R14" s="57">
        <v>3.9199999999999995</v>
      </c>
      <c r="S14" s="55">
        <v>159.6</v>
      </c>
      <c r="T14" s="55">
        <v>7</v>
      </c>
      <c r="U14" s="55">
        <v>71.400000000000006</v>
      </c>
      <c r="V14" s="51">
        <v>0.95199999999999996</v>
      </c>
      <c r="W14" s="51">
        <v>1.68</v>
      </c>
      <c r="X14" s="51">
        <v>8.4000000000000005E-2</v>
      </c>
      <c r="Y14" s="51">
        <v>0.58799999999999997</v>
      </c>
      <c r="Z14" s="51">
        <v>0.28000000000000003</v>
      </c>
      <c r="AA14" s="63">
        <v>20</v>
      </c>
      <c r="AB14" s="61">
        <v>10</v>
      </c>
    </row>
    <row r="15" spans="1:28" s="15" customFormat="1" ht="21" customHeight="1" x14ac:dyDescent="0.2">
      <c r="A15" s="16">
        <v>3</v>
      </c>
      <c r="B15" s="52" t="s">
        <v>76</v>
      </c>
      <c r="C15" s="31" t="s">
        <v>115</v>
      </c>
      <c r="D15" s="33">
        <v>150</v>
      </c>
      <c r="E15" s="51">
        <v>1.8</v>
      </c>
      <c r="F15" s="62">
        <v>1.1399999999999999</v>
      </c>
      <c r="G15" s="55">
        <v>12.45</v>
      </c>
      <c r="H15" s="55">
        <v>11.55</v>
      </c>
      <c r="I15" s="56">
        <v>20</v>
      </c>
      <c r="J15" s="55">
        <v>22.35</v>
      </c>
      <c r="K15" s="51">
        <v>-1.7250000000000001</v>
      </c>
      <c r="L15" s="55">
        <v>1.05</v>
      </c>
      <c r="M15" s="55">
        <v>9.4499999999999993</v>
      </c>
      <c r="N15" s="59">
        <v>1.05</v>
      </c>
      <c r="O15" s="55">
        <v>0</v>
      </c>
      <c r="P15" s="55">
        <v>0</v>
      </c>
      <c r="Q15" s="55">
        <v>92.1</v>
      </c>
      <c r="R15" s="57">
        <v>92.1</v>
      </c>
      <c r="S15" s="55">
        <v>18.75</v>
      </c>
      <c r="T15" s="55">
        <v>106.5</v>
      </c>
      <c r="U15" s="55">
        <v>15</v>
      </c>
      <c r="V15" s="51">
        <v>0.3</v>
      </c>
      <c r="W15" s="51">
        <v>0.40500000000000003</v>
      </c>
      <c r="X15" s="51">
        <v>0.495</v>
      </c>
      <c r="Y15" s="51">
        <v>0.315</v>
      </c>
      <c r="Z15" s="51">
        <v>4.0949999999999998</v>
      </c>
      <c r="AA15" s="64">
        <v>10</v>
      </c>
      <c r="AB15" s="61">
        <v>10</v>
      </c>
    </row>
    <row r="16" spans="1:28" s="15" customFormat="1" ht="21" customHeight="1" x14ac:dyDescent="0.2">
      <c r="A16" s="16">
        <v>4</v>
      </c>
      <c r="B16" s="52" t="s">
        <v>76</v>
      </c>
      <c r="C16" s="31" t="s">
        <v>116</v>
      </c>
      <c r="D16" s="33">
        <v>220</v>
      </c>
      <c r="E16" s="51">
        <v>2.8820000000000001</v>
      </c>
      <c r="F16" s="62">
        <v>1.8480000000000001</v>
      </c>
      <c r="G16" s="55">
        <v>12.98</v>
      </c>
      <c r="H16" s="55">
        <v>21.12</v>
      </c>
      <c r="I16" s="56">
        <v>20</v>
      </c>
      <c r="J16" s="55">
        <v>35.64</v>
      </c>
      <c r="K16" s="51">
        <v>-2.3319999999999999</v>
      </c>
      <c r="L16" s="55">
        <v>0.88</v>
      </c>
      <c r="M16" s="55">
        <v>5.94</v>
      </c>
      <c r="N16" s="59">
        <v>0.7</v>
      </c>
      <c r="O16" s="55">
        <v>156.19999999999999</v>
      </c>
      <c r="P16" s="55">
        <v>46.86</v>
      </c>
      <c r="Q16" s="55">
        <v>6.82</v>
      </c>
      <c r="R16" s="57">
        <v>116.16</v>
      </c>
      <c r="S16" s="55">
        <v>16.5</v>
      </c>
      <c r="T16" s="55">
        <v>168.3</v>
      </c>
      <c r="U16" s="55">
        <v>9.9</v>
      </c>
      <c r="V16" s="51">
        <v>8.7999999999999995E-2</v>
      </c>
      <c r="W16" s="51">
        <v>0.59399999999999997</v>
      </c>
      <c r="X16" s="51">
        <v>6.6000000000000003E-2</v>
      </c>
      <c r="Y16" s="51">
        <v>0.19800000000000001</v>
      </c>
      <c r="Z16" s="51">
        <v>4.7080000000000002</v>
      </c>
      <c r="AA16" s="64">
        <v>10</v>
      </c>
      <c r="AB16" s="61">
        <v>10</v>
      </c>
    </row>
    <row r="17" spans="1:28" s="15" customFormat="1" ht="21" customHeight="1" x14ac:dyDescent="0.2">
      <c r="A17" s="16">
        <v>5</v>
      </c>
      <c r="B17" s="52" t="s">
        <v>76</v>
      </c>
      <c r="C17" s="31" t="s">
        <v>117</v>
      </c>
      <c r="D17" s="33">
        <v>150</v>
      </c>
      <c r="E17" s="51">
        <v>1.845</v>
      </c>
      <c r="F17" s="62">
        <v>1.155</v>
      </c>
      <c r="G17" s="55">
        <v>6</v>
      </c>
      <c r="H17" s="55">
        <v>10.5</v>
      </c>
      <c r="I17" s="56">
        <v>25</v>
      </c>
      <c r="J17" s="55">
        <v>22.5</v>
      </c>
      <c r="K17" s="51">
        <v>-1.92</v>
      </c>
      <c r="L17" s="55">
        <v>0.3</v>
      </c>
      <c r="M17" s="55">
        <v>31.5</v>
      </c>
      <c r="N17" s="59">
        <v>0.8</v>
      </c>
      <c r="O17" s="55">
        <v>57</v>
      </c>
      <c r="P17" s="55">
        <v>14.25</v>
      </c>
      <c r="Q17" s="55">
        <v>2.4</v>
      </c>
      <c r="R17" s="57">
        <v>45.15</v>
      </c>
      <c r="S17" s="55">
        <v>54.75</v>
      </c>
      <c r="T17" s="55">
        <v>78.75</v>
      </c>
      <c r="U17" s="55">
        <v>47.25</v>
      </c>
      <c r="V17" s="51">
        <v>0.28499999999999998</v>
      </c>
      <c r="W17" s="51">
        <v>0.19500000000000001</v>
      </c>
      <c r="X17" s="51">
        <v>1.4999999999999999E-2</v>
      </c>
      <c r="Y17" s="51">
        <v>0.18</v>
      </c>
      <c r="Z17" s="51">
        <v>1.98</v>
      </c>
      <c r="AA17" s="63">
        <v>15</v>
      </c>
      <c r="AB17" s="61">
        <v>10</v>
      </c>
    </row>
    <row r="18" spans="1:28" s="15" customFormat="1" ht="21" customHeight="1" x14ac:dyDescent="0.2">
      <c r="A18" s="16">
        <v>6</v>
      </c>
      <c r="B18" s="52" t="s">
        <v>76</v>
      </c>
      <c r="C18" s="31" t="s">
        <v>118</v>
      </c>
      <c r="D18" s="33">
        <v>220</v>
      </c>
      <c r="E18" s="51">
        <v>2.6179999999999999</v>
      </c>
      <c r="F18" s="62">
        <v>1.6279999999999999</v>
      </c>
      <c r="G18" s="55">
        <v>15.62</v>
      </c>
      <c r="H18" s="55">
        <v>24.42</v>
      </c>
      <c r="I18" s="56">
        <v>30</v>
      </c>
      <c r="J18" s="55">
        <v>34.54</v>
      </c>
      <c r="K18" s="51">
        <v>-1.6279999999999999</v>
      </c>
      <c r="L18" s="55">
        <v>2.42</v>
      </c>
      <c r="M18" s="55">
        <v>45.76</v>
      </c>
      <c r="N18" s="59">
        <v>1.05</v>
      </c>
      <c r="O18" s="55">
        <v>0</v>
      </c>
      <c r="P18" s="55">
        <v>0</v>
      </c>
      <c r="Q18" s="55">
        <v>6.82</v>
      </c>
      <c r="R18" s="57">
        <v>6.82</v>
      </c>
      <c r="S18" s="55">
        <v>92.4</v>
      </c>
      <c r="T18" s="55">
        <v>84.7</v>
      </c>
      <c r="U18" s="55">
        <v>60.5</v>
      </c>
      <c r="V18" s="51">
        <v>2.992</v>
      </c>
      <c r="W18" s="51">
        <v>0.308</v>
      </c>
      <c r="X18" s="51">
        <v>0.19800000000000001</v>
      </c>
      <c r="Y18" s="51">
        <v>0.50599999999999989</v>
      </c>
      <c r="Z18" s="51">
        <v>0.90199999999999991</v>
      </c>
      <c r="AA18" s="63">
        <v>10</v>
      </c>
      <c r="AB18" s="61">
        <v>10</v>
      </c>
    </row>
    <row r="19" spans="1:28" s="15" customFormat="1" ht="21" customHeight="1" x14ac:dyDescent="0.2">
      <c r="A19" s="16">
        <v>7</v>
      </c>
      <c r="B19" s="52" t="s">
        <v>76</v>
      </c>
      <c r="C19" s="31" t="s">
        <v>119</v>
      </c>
      <c r="D19" s="33">
        <v>60</v>
      </c>
      <c r="E19" s="51">
        <v>0.72</v>
      </c>
      <c r="F19" s="62">
        <v>0.45</v>
      </c>
      <c r="G19" s="55">
        <v>7.98</v>
      </c>
      <c r="H19" s="55">
        <v>18.420000000000002</v>
      </c>
      <c r="I19" s="56">
        <v>30</v>
      </c>
      <c r="J19" s="55">
        <v>12.54</v>
      </c>
      <c r="K19" s="51">
        <v>0.94199999999999995</v>
      </c>
      <c r="L19" s="55">
        <v>1.02</v>
      </c>
      <c r="M19" s="55">
        <v>4.32</v>
      </c>
      <c r="N19" s="59">
        <v>0</v>
      </c>
      <c r="O19" s="55">
        <v>0.96</v>
      </c>
      <c r="P19" s="55">
        <v>0.18</v>
      </c>
      <c r="Q19" s="55">
        <v>0</v>
      </c>
      <c r="R19" s="57">
        <v>0.78</v>
      </c>
      <c r="S19" s="55" t="s">
        <v>78</v>
      </c>
      <c r="T19" s="55" t="s">
        <v>78</v>
      </c>
      <c r="U19" s="55" t="s">
        <v>78</v>
      </c>
      <c r="V19" s="51">
        <v>0.192</v>
      </c>
      <c r="W19" s="51">
        <v>0.39</v>
      </c>
      <c r="X19" s="51">
        <v>1.7999999999999999E-2</v>
      </c>
      <c r="Y19" s="51">
        <v>0.10199999999999999</v>
      </c>
      <c r="Z19" s="51">
        <v>2.7</v>
      </c>
      <c r="AA19" s="64">
        <v>10</v>
      </c>
      <c r="AB19" s="61">
        <v>10</v>
      </c>
    </row>
    <row r="20" spans="1:28" s="15" customFormat="1" ht="21" customHeight="1" x14ac:dyDescent="0.2">
      <c r="A20" s="16">
        <v>8</v>
      </c>
      <c r="B20" s="52" t="s">
        <v>76</v>
      </c>
      <c r="C20" s="31" t="s">
        <v>120</v>
      </c>
      <c r="D20" s="33">
        <v>60</v>
      </c>
      <c r="E20" s="51">
        <v>0.77400000000000002</v>
      </c>
      <c r="F20" s="62">
        <v>0.47399999999999998</v>
      </c>
      <c r="G20" s="55">
        <v>3.6</v>
      </c>
      <c r="H20" s="55">
        <v>21.6</v>
      </c>
      <c r="I20" s="56">
        <v>35</v>
      </c>
      <c r="J20" s="55">
        <v>14.22</v>
      </c>
      <c r="K20" s="51">
        <v>1.1819999999999999</v>
      </c>
      <c r="L20" s="55">
        <v>4.26</v>
      </c>
      <c r="M20" s="55">
        <v>6.12</v>
      </c>
      <c r="N20" s="59">
        <v>0</v>
      </c>
      <c r="O20" s="55">
        <v>1.56</v>
      </c>
      <c r="P20" s="55">
        <v>0</v>
      </c>
      <c r="Q20" s="55">
        <v>8.8800000000000008</v>
      </c>
      <c r="R20" s="57">
        <v>10.440000000000001</v>
      </c>
      <c r="S20" s="55" t="s">
        <v>78</v>
      </c>
      <c r="T20" s="55" t="s">
        <v>78</v>
      </c>
      <c r="U20" s="55" t="s">
        <v>78</v>
      </c>
      <c r="V20" s="51">
        <v>0.21</v>
      </c>
      <c r="W20" s="51">
        <v>0.318</v>
      </c>
      <c r="X20" s="51">
        <v>4.2000000000000003E-2</v>
      </c>
      <c r="Y20" s="51">
        <v>0.13800000000000001</v>
      </c>
      <c r="Z20" s="51">
        <v>0.42</v>
      </c>
      <c r="AA20" s="64">
        <v>10</v>
      </c>
      <c r="AB20" s="61">
        <v>10</v>
      </c>
    </row>
    <row r="21" spans="1:28" s="15" customFormat="1" ht="21" customHeight="1" x14ac:dyDescent="0.2">
      <c r="A21" s="16">
        <v>9</v>
      </c>
      <c r="B21" s="52" t="s">
        <v>76</v>
      </c>
      <c r="C21" s="31" t="s">
        <v>121</v>
      </c>
      <c r="D21" s="33">
        <v>230</v>
      </c>
      <c r="E21" s="51">
        <v>2.8980000000000001</v>
      </c>
      <c r="F21" s="62">
        <v>1.84</v>
      </c>
      <c r="G21" s="55">
        <v>18.399999999999999</v>
      </c>
      <c r="H21" s="55">
        <v>13.8</v>
      </c>
      <c r="I21" s="56">
        <v>20</v>
      </c>
      <c r="J21" s="55">
        <v>33.81</v>
      </c>
      <c r="K21" s="51">
        <v>-3.1970000000000001</v>
      </c>
      <c r="L21" s="55">
        <v>0.92</v>
      </c>
      <c r="M21" s="55">
        <v>11.96</v>
      </c>
      <c r="N21" s="59">
        <v>0.8</v>
      </c>
      <c r="O21" s="55">
        <v>0</v>
      </c>
      <c r="P21" s="55">
        <v>0</v>
      </c>
      <c r="Q21" s="55">
        <v>160.08000000000001</v>
      </c>
      <c r="R21" s="57">
        <v>160.08000000000001</v>
      </c>
      <c r="S21" s="55" t="s">
        <v>78</v>
      </c>
      <c r="T21" s="55" t="s">
        <v>78</v>
      </c>
      <c r="U21" s="55" t="s">
        <v>78</v>
      </c>
      <c r="V21" s="51">
        <v>0.55200000000000005</v>
      </c>
      <c r="W21" s="51">
        <v>0.39100000000000001</v>
      </c>
      <c r="X21" s="51">
        <v>0.161</v>
      </c>
      <c r="Y21" s="51">
        <v>0.39100000000000001</v>
      </c>
      <c r="Z21" s="51">
        <v>2.0699999999999998</v>
      </c>
      <c r="AA21" s="64">
        <v>10</v>
      </c>
      <c r="AB21" s="61">
        <v>10</v>
      </c>
    </row>
  </sheetData>
  <sheetProtection selectLockedCell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" sqref="C1:E65536"/>
    </sheetView>
  </sheetViews>
  <sheetFormatPr baseColWidth="10" defaultRowHeight="12.75" x14ac:dyDescent="0.2"/>
  <cols>
    <col min="1" max="1" width="4.42578125" customWidth="1"/>
    <col min="2" max="2" width="39.7109375" bestFit="1" customWidth="1"/>
    <col min="3" max="5" width="21.7109375" hidden="1" customWidth="1"/>
  </cols>
  <sheetData>
    <row r="1" spans="1:5" x14ac:dyDescent="0.2">
      <c r="C1" s="16">
        <v>1</v>
      </c>
      <c r="D1" s="16">
        <v>2</v>
      </c>
      <c r="E1" s="16">
        <v>3</v>
      </c>
    </row>
    <row r="2" spans="1:5" s="23" customFormat="1" ht="29.25" customHeight="1" x14ac:dyDescent="0.2">
      <c r="C2" s="24" t="s">
        <v>192</v>
      </c>
      <c r="D2" s="24" t="s">
        <v>193</v>
      </c>
      <c r="E2" s="24" t="s">
        <v>194</v>
      </c>
    </row>
    <row r="3" spans="1:5" ht="19.5" customHeight="1" x14ac:dyDescent="0.2">
      <c r="B3" s="11" t="s">
        <v>15</v>
      </c>
      <c r="C3" s="14">
        <v>8725</v>
      </c>
      <c r="D3" s="14">
        <v>8228</v>
      </c>
      <c r="E3" s="14">
        <v>7540</v>
      </c>
    </row>
    <row r="4" spans="1:5" ht="19.5" customHeight="1" x14ac:dyDescent="0.2">
      <c r="B4" s="11" t="s">
        <v>19</v>
      </c>
      <c r="C4" s="14">
        <v>146</v>
      </c>
      <c r="D4" s="14">
        <v>118</v>
      </c>
      <c r="E4" s="14">
        <v>93.5</v>
      </c>
    </row>
    <row r="5" spans="1:5" ht="19.5" customHeight="1" x14ac:dyDescent="0.2">
      <c r="B5" s="11" t="s">
        <v>27</v>
      </c>
      <c r="C5" s="14">
        <v>23.5</v>
      </c>
      <c r="D5" s="14">
        <v>23.3</v>
      </c>
      <c r="E5" s="14">
        <v>22.3</v>
      </c>
    </row>
    <row r="6" spans="1:5" ht="19.5" customHeight="1" x14ac:dyDescent="0.2">
      <c r="B6" s="12" t="s">
        <v>25</v>
      </c>
      <c r="C6" s="14">
        <v>3746</v>
      </c>
      <c r="D6" s="14">
        <v>3307</v>
      </c>
      <c r="E6" s="14">
        <v>2831</v>
      </c>
    </row>
    <row r="7" spans="1:5" ht="19.5" customHeight="1" x14ac:dyDescent="0.2">
      <c r="B7" s="12" t="s">
        <v>24</v>
      </c>
      <c r="C7" s="14">
        <v>269</v>
      </c>
      <c r="D7" s="14">
        <v>284</v>
      </c>
      <c r="E7" s="14">
        <v>296</v>
      </c>
    </row>
    <row r="14" spans="1:5" x14ac:dyDescent="0.2">
      <c r="B14" s="18" t="s">
        <v>32</v>
      </c>
    </row>
    <row r="15" spans="1:5" x14ac:dyDescent="0.2">
      <c r="A15" s="19">
        <v>1</v>
      </c>
      <c r="B15" s="24" t="s">
        <v>192</v>
      </c>
    </row>
    <row r="16" spans="1:5" x14ac:dyDescent="0.2">
      <c r="A16" s="19">
        <v>2</v>
      </c>
      <c r="B16" s="24" t="s">
        <v>193</v>
      </c>
    </row>
    <row r="17" spans="1:2" x14ac:dyDescent="0.2">
      <c r="A17" s="19">
        <v>3</v>
      </c>
      <c r="B17" s="24" t="s">
        <v>194</v>
      </c>
    </row>
  </sheetData>
  <sheetProtection password="CF35" sheet="1" selectLockedCell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workbookViewId="0">
      <pane xSplit="2" ySplit="8" topLeftCell="C66" activePane="bottomRight" state="frozen"/>
      <selection pane="topRight" activeCell="C1" sqref="C1"/>
      <selection pane="bottomLeft" activeCell="A7" sqref="A7"/>
      <selection pane="bottomRight" activeCell="A12" sqref="A12"/>
    </sheetView>
  </sheetViews>
  <sheetFormatPr baseColWidth="10" defaultColWidth="11.42578125" defaultRowHeight="12.75" x14ac:dyDescent="0.2"/>
  <cols>
    <col min="1" max="1" width="11.42578125" style="16"/>
    <col min="2" max="2" width="50.42578125" style="30" customWidth="1"/>
    <col min="3" max="5" width="5.7109375" style="15" customWidth="1"/>
    <col min="6" max="6" width="9.28515625" style="15" hidden="1" customWidth="1"/>
    <col min="7" max="7" width="6.85546875" style="15" hidden="1" customWidth="1"/>
    <col min="8" max="8" width="5.7109375" style="15" hidden="1" customWidth="1"/>
    <col min="9" max="9" width="9" style="15" hidden="1" customWidth="1"/>
    <col min="10" max="11" width="5.7109375" style="15" hidden="1" customWidth="1"/>
    <col min="12" max="12" width="8.28515625" style="15" hidden="1" customWidth="1"/>
    <col min="13" max="13" width="5.7109375" style="15" hidden="1" customWidth="1"/>
    <col min="14" max="14" width="6.42578125" style="15" hidden="1" customWidth="1"/>
    <col min="15" max="16" width="7.85546875" style="15" hidden="1" customWidth="1"/>
    <col min="17" max="17" width="0" style="15" hidden="1" customWidth="1"/>
    <col min="18" max="25" width="5.7109375" style="15" hidden="1" customWidth="1"/>
    <col min="26" max="16384" width="11.42578125" style="15"/>
  </cols>
  <sheetData>
    <row r="1" spans="1:25" ht="15.75" x14ac:dyDescent="0.2">
      <c r="A1" s="26" t="s">
        <v>37</v>
      </c>
      <c r="B1" s="27" t="s">
        <v>39</v>
      </c>
      <c r="E1" s="28" t="s">
        <v>38</v>
      </c>
    </row>
    <row r="3" spans="1:25" ht="15.75" x14ac:dyDescent="0.2">
      <c r="B3" s="27" t="s">
        <v>40</v>
      </c>
    </row>
    <row r="5" spans="1:25" s="16" customFormat="1" x14ac:dyDescent="0.2">
      <c r="B5" s="29"/>
      <c r="F5" s="26" t="s">
        <v>48</v>
      </c>
      <c r="G5" s="26" t="s">
        <v>50</v>
      </c>
      <c r="K5" s="26" t="s">
        <v>30</v>
      </c>
      <c r="L5" s="26" t="s">
        <v>57</v>
      </c>
      <c r="M5" s="26"/>
      <c r="N5" s="26" t="s">
        <v>60</v>
      </c>
      <c r="P5" s="26" t="s">
        <v>63</v>
      </c>
    </row>
    <row r="6" spans="1:25" ht="15" customHeight="1" x14ac:dyDescent="0.2">
      <c r="A6" s="39"/>
      <c r="B6" s="40" t="s">
        <v>44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25" ht="15" customHeight="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s="29" customFormat="1" ht="25.5" x14ac:dyDescent="0.2">
      <c r="A8" s="31" t="s">
        <v>41</v>
      </c>
      <c r="B8" s="24" t="s">
        <v>43</v>
      </c>
      <c r="C8" s="24" t="s">
        <v>42</v>
      </c>
      <c r="D8" s="24" t="s">
        <v>45</v>
      </c>
      <c r="E8" s="24" t="s">
        <v>46</v>
      </c>
      <c r="F8" s="24" t="s">
        <v>47</v>
      </c>
      <c r="G8" s="24" t="s">
        <v>49</v>
      </c>
      <c r="H8" s="24" t="s">
        <v>52</v>
      </c>
      <c r="I8" s="24" t="s">
        <v>53</v>
      </c>
      <c r="J8" s="24" t="s">
        <v>54</v>
      </c>
      <c r="K8" s="24" t="s">
        <v>55</v>
      </c>
      <c r="L8" s="24" t="s">
        <v>56</v>
      </c>
      <c r="M8" s="31" t="s">
        <v>58</v>
      </c>
      <c r="N8" s="24" t="s">
        <v>59</v>
      </c>
      <c r="O8" s="24" t="s">
        <v>61</v>
      </c>
      <c r="P8" s="31" t="s">
        <v>62</v>
      </c>
      <c r="Q8" s="31" t="s">
        <v>64</v>
      </c>
      <c r="R8" s="31" t="s">
        <v>65</v>
      </c>
      <c r="S8" s="31" t="s">
        <v>66</v>
      </c>
      <c r="T8" s="31" t="s">
        <v>67</v>
      </c>
      <c r="U8" s="24" t="s">
        <v>68</v>
      </c>
      <c r="V8" s="24" t="s">
        <v>69</v>
      </c>
      <c r="W8" s="24" t="s">
        <v>70</v>
      </c>
      <c r="X8" s="24" t="s">
        <v>71</v>
      </c>
      <c r="Y8" s="24" t="s">
        <v>72</v>
      </c>
    </row>
    <row r="9" spans="1:25" ht="21" customHeight="1" x14ac:dyDescent="0.2">
      <c r="A9" s="41" t="s">
        <v>75</v>
      </c>
      <c r="B9" s="31" t="s">
        <v>79</v>
      </c>
      <c r="C9" s="14">
        <v>1000</v>
      </c>
      <c r="D9" s="25">
        <v>10.5</v>
      </c>
      <c r="E9" s="25">
        <v>6.3</v>
      </c>
      <c r="F9" s="14">
        <v>160</v>
      </c>
      <c r="G9" s="14">
        <v>200</v>
      </c>
      <c r="H9" s="14">
        <v>10</v>
      </c>
      <c r="I9" s="14">
        <v>139</v>
      </c>
      <c r="J9" s="25">
        <v>9.8000000000000007</v>
      </c>
      <c r="K9" s="14">
        <v>40</v>
      </c>
      <c r="L9" s="14">
        <v>220</v>
      </c>
      <c r="M9" s="34">
        <v>1.8</v>
      </c>
      <c r="N9" s="14">
        <v>0</v>
      </c>
      <c r="O9" s="14">
        <v>0</v>
      </c>
      <c r="P9" s="14">
        <v>100</v>
      </c>
      <c r="Q9" s="33">
        <v>100</v>
      </c>
      <c r="R9" s="32">
        <v>570</v>
      </c>
      <c r="S9" s="32">
        <v>30</v>
      </c>
      <c r="T9" s="32">
        <v>290</v>
      </c>
      <c r="U9" s="25">
        <v>6.4</v>
      </c>
      <c r="V9" s="25">
        <v>3.5</v>
      </c>
      <c r="W9" s="25">
        <v>0.9</v>
      </c>
      <c r="X9" s="25">
        <v>1.4</v>
      </c>
      <c r="Y9" s="25">
        <v>30</v>
      </c>
    </row>
    <row r="10" spans="1:25" ht="21" customHeight="1" x14ac:dyDescent="0.2">
      <c r="A10" s="41" t="s">
        <v>75</v>
      </c>
      <c r="B10" s="31" t="s">
        <v>77</v>
      </c>
      <c r="C10" s="14">
        <v>1000</v>
      </c>
      <c r="D10" s="25">
        <v>11.5</v>
      </c>
      <c r="E10" s="25">
        <v>7</v>
      </c>
      <c r="F10" s="14">
        <v>110</v>
      </c>
      <c r="G10" s="14">
        <v>190</v>
      </c>
      <c r="H10" s="14">
        <v>15</v>
      </c>
      <c r="I10" s="14">
        <v>155</v>
      </c>
      <c r="J10" s="25">
        <v>5.6</v>
      </c>
      <c r="K10" s="14">
        <v>35</v>
      </c>
      <c r="L10" s="14">
        <v>186</v>
      </c>
      <c r="M10" s="34">
        <v>1.46</v>
      </c>
      <c r="N10" s="14">
        <v>0</v>
      </c>
      <c r="O10" s="14">
        <v>0</v>
      </c>
      <c r="P10" s="14">
        <v>158</v>
      </c>
      <c r="Q10" s="33">
        <v>158</v>
      </c>
      <c r="R10" s="32" t="s">
        <v>78</v>
      </c>
      <c r="S10" s="32" t="s">
        <v>78</v>
      </c>
      <c r="T10" s="32" t="s">
        <v>78</v>
      </c>
      <c r="U10" s="25">
        <v>6</v>
      </c>
      <c r="V10" s="25">
        <v>4.2</v>
      </c>
      <c r="W10" s="25">
        <v>0.9</v>
      </c>
      <c r="X10" s="25">
        <v>1.7</v>
      </c>
      <c r="Y10" s="25">
        <v>33</v>
      </c>
    </row>
    <row r="11" spans="1:25" ht="21" customHeight="1" x14ac:dyDescent="0.2">
      <c r="A11" s="41" t="s">
        <v>75</v>
      </c>
      <c r="B11" s="31" t="s">
        <v>80</v>
      </c>
      <c r="C11" s="14">
        <v>1000</v>
      </c>
      <c r="D11" s="25">
        <v>10.9</v>
      </c>
      <c r="E11" s="25">
        <v>6.6</v>
      </c>
      <c r="F11" s="14">
        <v>120</v>
      </c>
      <c r="G11" s="14">
        <v>150</v>
      </c>
      <c r="H11" s="14">
        <v>15</v>
      </c>
      <c r="I11" s="14">
        <v>142</v>
      </c>
      <c r="J11" s="25">
        <v>1.3</v>
      </c>
      <c r="K11" s="14">
        <v>30</v>
      </c>
      <c r="L11" s="14">
        <v>220</v>
      </c>
      <c r="M11" s="34">
        <v>2.5499999999999998</v>
      </c>
      <c r="N11" s="14">
        <v>0</v>
      </c>
      <c r="O11" s="14">
        <v>0</v>
      </c>
      <c r="P11" s="14">
        <v>80</v>
      </c>
      <c r="Q11" s="33">
        <v>80</v>
      </c>
      <c r="R11" s="32" t="s">
        <v>78</v>
      </c>
      <c r="S11" s="32" t="s">
        <v>78</v>
      </c>
      <c r="T11" s="32" t="s">
        <v>78</v>
      </c>
      <c r="U11" s="25">
        <v>5.9</v>
      </c>
      <c r="V11" s="25">
        <v>3.8</v>
      </c>
      <c r="W11" s="25">
        <v>0.9</v>
      </c>
      <c r="X11" s="25">
        <v>1.7</v>
      </c>
      <c r="Y11" s="25">
        <v>33</v>
      </c>
    </row>
    <row r="12" spans="1:25" ht="21" customHeight="1" x14ac:dyDescent="0.2">
      <c r="A12" s="41" t="s">
        <v>75</v>
      </c>
      <c r="B12" s="31" t="s">
        <v>81</v>
      </c>
      <c r="C12" s="14">
        <v>1000</v>
      </c>
      <c r="D12" s="25">
        <v>10</v>
      </c>
      <c r="E12" s="25">
        <v>6</v>
      </c>
      <c r="F12" s="14">
        <v>135</v>
      </c>
      <c r="G12" s="14">
        <v>145</v>
      </c>
      <c r="H12" s="14">
        <v>15</v>
      </c>
      <c r="I12" s="14">
        <v>131</v>
      </c>
      <c r="J12" s="25">
        <v>2.2000000000000002</v>
      </c>
      <c r="K12" s="14">
        <v>30</v>
      </c>
      <c r="L12" s="14">
        <v>27</v>
      </c>
      <c r="M12" s="34">
        <v>3.18</v>
      </c>
      <c r="N12" s="14">
        <v>0</v>
      </c>
      <c r="O12" s="14">
        <v>0</v>
      </c>
      <c r="P12" s="14">
        <v>50</v>
      </c>
      <c r="Q12" s="33">
        <v>50</v>
      </c>
      <c r="R12" s="32" t="s">
        <v>78</v>
      </c>
      <c r="S12" s="32" t="s">
        <v>78</v>
      </c>
      <c r="T12" s="32" t="s">
        <v>78</v>
      </c>
      <c r="U12" s="25">
        <v>5.7</v>
      </c>
      <c r="V12" s="25">
        <v>3.6</v>
      </c>
      <c r="W12" s="25">
        <v>0.9</v>
      </c>
      <c r="X12" s="25">
        <v>1.7</v>
      </c>
      <c r="Y12" s="25">
        <v>30</v>
      </c>
    </row>
    <row r="13" spans="1:25" ht="21" customHeight="1" x14ac:dyDescent="0.2">
      <c r="A13" s="41" t="s">
        <v>75</v>
      </c>
      <c r="B13" s="31" t="s">
        <v>82</v>
      </c>
      <c r="C13" s="14">
        <v>1000</v>
      </c>
      <c r="D13" s="25">
        <v>11.3</v>
      </c>
      <c r="E13" s="25">
        <v>7</v>
      </c>
      <c r="F13" s="14">
        <v>147</v>
      </c>
      <c r="G13" s="14">
        <v>194</v>
      </c>
      <c r="H13" s="14">
        <v>15</v>
      </c>
      <c r="I13" s="14">
        <v>157</v>
      </c>
      <c r="J13" s="25">
        <v>5.9</v>
      </c>
      <c r="K13" s="14">
        <v>37</v>
      </c>
      <c r="L13" s="14">
        <v>133</v>
      </c>
      <c r="M13" s="34">
        <v>0.93</v>
      </c>
      <c r="N13" s="14">
        <v>0</v>
      </c>
      <c r="O13" s="14">
        <v>0</v>
      </c>
      <c r="P13" s="14">
        <v>111</v>
      </c>
      <c r="Q13" s="33">
        <v>111</v>
      </c>
      <c r="R13" s="32" t="s">
        <v>78</v>
      </c>
      <c r="S13" s="32" t="s">
        <v>78</v>
      </c>
      <c r="T13" s="32" t="s">
        <v>78</v>
      </c>
      <c r="U13" s="25">
        <v>13.8</v>
      </c>
      <c r="V13" s="25">
        <v>3.5</v>
      </c>
      <c r="W13" s="25">
        <v>1.7</v>
      </c>
      <c r="X13" s="25">
        <v>1.5</v>
      </c>
      <c r="Y13" s="25">
        <v>38</v>
      </c>
    </row>
    <row r="14" spans="1:25" ht="21" customHeight="1" x14ac:dyDescent="0.2">
      <c r="A14" s="41" t="s">
        <v>75</v>
      </c>
      <c r="B14" s="31" t="s">
        <v>83</v>
      </c>
      <c r="C14" s="14">
        <v>1000</v>
      </c>
      <c r="D14" s="25">
        <v>9.6</v>
      </c>
      <c r="E14" s="25">
        <v>5.7</v>
      </c>
      <c r="F14" s="14">
        <v>59</v>
      </c>
      <c r="G14" s="14">
        <v>97</v>
      </c>
      <c r="H14" s="14">
        <v>20</v>
      </c>
      <c r="I14" s="14">
        <v>124</v>
      </c>
      <c r="J14" s="25">
        <v>-4.3</v>
      </c>
      <c r="K14" s="14">
        <v>21</v>
      </c>
      <c r="L14" s="14">
        <v>227</v>
      </c>
      <c r="M14" s="34">
        <v>1.94</v>
      </c>
      <c r="N14" s="14">
        <v>268</v>
      </c>
      <c r="O14" s="14">
        <v>27</v>
      </c>
      <c r="P14" s="14">
        <v>10</v>
      </c>
      <c r="Q14" s="33">
        <v>251</v>
      </c>
      <c r="R14" s="32">
        <v>510</v>
      </c>
      <c r="S14" s="32">
        <v>315</v>
      </c>
      <c r="T14" s="32">
        <v>295</v>
      </c>
      <c r="U14" s="25">
        <v>2.9</v>
      </c>
      <c r="V14" s="25">
        <v>3.1</v>
      </c>
      <c r="W14" s="25">
        <v>0.4</v>
      </c>
      <c r="X14" s="25">
        <v>1.1000000000000001</v>
      </c>
      <c r="Y14" s="25">
        <v>9</v>
      </c>
    </row>
    <row r="15" spans="1:25" ht="21" customHeight="1" x14ac:dyDescent="0.2">
      <c r="A15" s="41" t="s">
        <v>75</v>
      </c>
      <c r="B15" s="31" t="s">
        <v>84</v>
      </c>
      <c r="C15" s="14">
        <v>1000</v>
      </c>
      <c r="D15" s="25">
        <v>9.3000000000000007</v>
      </c>
      <c r="E15" s="25">
        <v>5.5</v>
      </c>
      <c r="F15" s="14">
        <v>60</v>
      </c>
      <c r="G15" s="14">
        <v>93</v>
      </c>
      <c r="H15" s="14">
        <v>15</v>
      </c>
      <c r="I15" s="14">
        <v>118</v>
      </c>
      <c r="J15" s="25">
        <v>-4</v>
      </c>
      <c r="K15" s="14">
        <v>19</v>
      </c>
      <c r="L15" s="14">
        <v>227</v>
      </c>
      <c r="M15" s="34">
        <v>1.94</v>
      </c>
      <c r="N15" s="14">
        <v>279</v>
      </c>
      <c r="O15" s="14">
        <v>28</v>
      </c>
      <c r="P15" s="14">
        <v>10</v>
      </c>
      <c r="Q15" s="33">
        <v>261</v>
      </c>
      <c r="R15" s="32">
        <v>485</v>
      </c>
      <c r="S15" s="32">
        <v>345</v>
      </c>
      <c r="T15" s="32">
        <v>290</v>
      </c>
      <c r="U15" s="25">
        <v>2.6</v>
      </c>
      <c r="V15" s="25">
        <v>2.7</v>
      </c>
      <c r="W15" s="25">
        <v>0.2</v>
      </c>
      <c r="X15" s="25">
        <v>1.1000000000000001</v>
      </c>
      <c r="Y15" s="25">
        <v>9</v>
      </c>
    </row>
    <row r="16" spans="1:25" ht="21" customHeight="1" x14ac:dyDescent="0.2">
      <c r="A16" s="41" t="s">
        <v>75</v>
      </c>
      <c r="B16" s="31" t="s">
        <v>85</v>
      </c>
      <c r="C16" s="14">
        <v>1000</v>
      </c>
      <c r="D16" s="25">
        <v>10.7</v>
      </c>
      <c r="E16" s="25">
        <v>6.5</v>
      </c>
      <c r="F16" s="14">
        <v>110</v>
      </c>
      <c r="G16" s="14">
        <v>180</v>
      </c>
      <c r="H16" s="14">
        <v>10</v>
      </c>
      <c r="I16" s="14">
        <v>139</v>
      </c>
      <c r="J16" s="25">
        <v>6.6</v>
      </c>
      <c r="K16" s="14">
        <v>40</v>
      </c>
      <c r="L16" s="14">
        <v>230</v>
      </c>
      <c r="M16" s="34">
        <v>2.68</v>
      </c>
      <c r="N16" s="14">
        <v>0</v>
      </c>
      <c r="O16" s="14">
        <v>0</v>
      </c>
      <c r="P16" s="14">
        <v>60</v>
      </c>
      <c r="Q16" s="33">
        <v>60</v>
      </c>
      <c r="R16" s="32">
        <v>420</v>
      </c>
      <c r="S16" s="32">
        <v>250</v>
      </c>
      <c r="T16" s="32">
        <v>260</v>
      </c>
      <c r="U16" s="25">
        <v>6.2</v>
      </c>
      <c r="V16" s="25">
        <v>4</v>
      </c>
      <c r="W16" s="25">
        <v>1.5</v>
      </c>
      <c r="X16" s="25">
        <v>2</v>
      </c>
      <c r="Y16" s="25">
        <v>31</v>
      </c>
    </row>
    <row r="17" spans="1:25" ht="21" customHeight="1" x14ac:dyDescent="0.2">
      <c r="A17" s="41" t="s">
        <v>75</v>
      </c>
      <c r="B17" s="31" t="s">
        <v>86</v>
      </c>
      <c r="C17" s="14">
        <v>1000</v>
      </c>
      <c r="D17" s="25">
        <v>10.199999999999999</v>
      </c>
      <c r="E17" s="25">
        <v>6.1</v>
      </c>
      <c r="F17" s="14">
        <v>110</v>
      </c>
      <c r="G17" s="14">
        <v>165</v>
      </c>
      <c r="H17" s="14">
        <v>15</v>
      </c>
      <c r="I17" s="14">
        <v>137</v>
      </c>
      <c r="J17" s="25">
        <v>4.5</v>
      </c>
      <c r="K17" s="14">
        <v>35</v>
      </c>
      <c r="L17" s="14">
        <v>260</v>
      </c>
      <c r="M17" s="34">
        <v>3.05</v>
      </c>
      <c r="N17" s="14">
        <v>0</v>
      </c>
      <c r="O17" s="14">
        <v>0</v>
      </c>
      <c r="P17" s="14">
        <v>40</v>
      </c>
      <c r="Q17" s="33">
        <v>40</v>
      </c>
      <c r="R17" s="32">
        <v>495</v>
      </c>
      <c r="S17" s="32">
        <v>195</v>
      </c>
      <c r="T17" s="32">
        <v>290</v>
      </c>
      <c r="U17" s="25">
        <v>5.9</v>
      </c>
      <c r="V17" s="25">
        <v>3.8</v>
      </c>
      <c r="W17" s="25">
        <v>1.5</v>
      </c>
      <c r="X17" s="25">
        <v>2</v>
      </c>
      <c r="Y17" s="25">
        <v>29</v>
      </c>
    </row>
    <row r="18" spans="1:25" ht="21" customHeight="1" x14ac:dyDescent="0.2">
      <c r="A18" s="41" t="s">
        <v>75</v>
      </c>
      <c r="B18" s="31" t="s">
        <v>87</v>
      </c>
      <c r="C18" s="14">
        <v>1000</v>
      </c>
      <c r="D18" s="25">
        <v>9.5</v>
      </c>
      <c r="E18" s="25">
        <v>5.6</v>
      </c>
      <c r="F18" s="14">
        <v>120</v>
      </c>
      <c r="G18" s="14">
        <v>150</v>
      </c>
      <c r="H18" s="14">
        <v>15</v>
      </c>
      <c r="I18" s="14">
        <v>127</v>
      </c>
      <c r="J18" s="25">
        <v>3.7</v>
      </c>
      <c r="K18" s="14">
        <v>30</v>
      </c>
      <c r="L18" s="14">
        <v>300</v>
      </c>
      <c r="M18" s="34">
        <v>3.55</v>
      </c>
      <c r="N18" s="14">
        <v>0</v>
      </c>
      <c r="O18" s="14">
        <v>0</v>
      </c>
      <c r="P18" s="14">
        <v>20</v>
      </c>
      <c r="Q18" s="33">
        <v>20</v>
      </c>
      <c r="R18" s="32">
        <v>570</v>
      </c>
      <c r="S18" s="32">
        <v>130</v>
      </c>
      <c r="T18" s="32">
        <v>330</v>
      </c>
      <c r="U18" s="25">
        <v>5.7</v>
      </c>
      <c r="V18" s="25">
        <v>3.6</v>
      </c>
      <c r="W18" s="25">
        <v>1.5</v>
      </c>
      <c r="X18" s="25">
        <v>2</v>
      </c>
      <c r="Y18" s="25">
        <v>27</v>
      </c>
    </row>
    <row r="19" spans="1:25" ht="21" customHeight="1" x14ac:dyDescent="0.2">
      <c r="A19" s="41" t="s">
        <v>75</v>
      </c>
      <c r="B19" s="31" t="s">
        <v>88</v>
      </c>
      <c r="C19" s="14">
        <v>1000</v>
      </c>
      <c r="D19" s="25">
        <v>10.1</v>
      </c>
      <c r="E19" s="25">
        <v>6.1</v>
      </c>
      <c r="F19" s="14">
        <v>110</v>
      </c>
      <c r="G19" s="14">
        <v>180</v>
      </c>
      <c r="H19" s="14">
        <v>10</v>
      </c>
      <c r="I19" s="14">
        <v>132</v>
      </c>
      <c r="J19" s="25">
        <v>7.7</v>
      </c>
      <c r="K19" s="14">
        <v>40</v>
      </c>
      <c r="L19" s="14">
        <v>230</v>
      </c>
      <c r="M19" s="34">
        <v>2.68</v>
      </c>
      <c r="N19" s="14">
        <v>0</v>
      </c>
      <c r="O19" s="14">
        <v>0</v>
      </c>
      <c r="P19" s="14">
        <v>60</v>
      </c>
      <c r="Q19" s="33">
        <v>60</v>
      </c>
      <c r="R19" s="32">
        <v>430</v>
      </c>
      <c r="S19" s="32">
        <v>240</v>
      </c>
      <c r="T19" s="32">
        <v>270</v>
      </c>
      <c r="U19" s="25">
        <v>7</v>
      </c>
      <c r="V19" s="25">
        <v>3.9</v>
      </c>
      <c r="W19" s="25">
        <v>1.5</v>
      </c>
      <c r="X19" s="25">
        <v>2.2999999999999998</v>
      </c>
      <c r="Y19" s="25">
        <v>29</v>
      </c>
    </row>
    <row r="20" spans="1:25" ht="21" customHeight="1" x14ac:dyDescent="0.2">
      <c r="A20" s="41" t="s">
        <v>75</v>
      </c>
      <c r="B20" s="31" t="s">
        <v>89</v>
      </c>
      <c r="C20" s="14">
        <v>1000</v>
      </c>
      <c r="D20" s="25">
        <v>9.6999999999999993</v>
      </c>
      <c r="E20" s="25">
        <v>5.7</v>
      </c>
      <c r="F20" s="14">
        <v>110</v>
      </c>
      <c r="G20" s="14">
        <v>165</v>
      </c>
      <c r="H20" s="14">
        <v>15</v>
      </c>
      <c r="I20" s="14">
        <v>131</v>
      </c>
      <c r="J20" s="25">
        <v>5.4</v>
      </c>
      <c r="K20" s="14">
        <v>35</v>
      </c>
      <c r="L20" s="14">
        <v>260</v>
      </c>
      <c r="M20" s="34">
        <v>3.05</v>
      </c>
      <c r="N20" s="14">
        <v>0</v>
      </c>
      <c r="O20" s="14">
        <v>0</v>
      </c>
      <c r="P20" s="14">
        <v>40</v>
      </c>
      <c r="Q20" s="33">
        <v>40</v>
      </c>
      <c r="R20" s="32">
        <v>505</v>
      </c>
      <c r="S20" s="32">
        <v>185</v>
      </c>
      <c r="T20" s="32">
        <v>300</v>
      </c>
      <c r="U20" s="25">
        <v>6.7</v>
      </c>
      <c r="V20" s="25">
        <v>3.7</v>
      </c>
      <c r="W20" s="25">
        <v>1.5</v>
      </c>
      <c r="X20" s="25">
        <v>2.2999999999999998</v>
      </c>
      <c r="Y20" s="25">
        <v>27</v>
      </c>
    </row>
    <row r="21" spans="1:25" ht="21" customHeight="1" x14ac:dyDescent="0.2">
      <c r="A21" s="41" t="s">
        <v>75</v>
      </c>
      <c r="B21" s="31" t="s">
        <v>90</v>
      </c>
      <c r="C21" s="14">
        <v>1000</v>
      </c>
      <c r="D21" s="25">
        <v>9</v>
      </c>
      <c r="E21" s="25">
        <v>5.3</v>
      </c>
      <c r="F21" s="14">
        <v>120</v>
      </c>
      <c r="G21" s="14">
        <v>150</v>
      </c>
      <c r="H21" s="14">
        <v>15</v>
      </c>
      <c r="I21" s="14">
        <v>121</v>
      </c>
      <c r="J21" s="25">
        <v>4.5999999999999996</v>
      </c>
      <c r="K21" s="14">
        <v>30</v>
      </c>
      <c r="L21" s="14">
        <v>300</v>
      </c>
      <c r="M21" s="34">
        <v>3.55</v>
      </c>
      <c r="N21" s="14">
        <v>0</v>
      </c>
      <c r="O21" s="14">
        <v>0</v>
      </c>
      <c r="P21" s="14">
        <v>20</v>
      </c>
      <c r="Q21" s="33">
        <v>20</v>
      </c>
      <c r="R21" s="32">
        <v>580</v>
      </c>
      <c r="S21" s="32">
        <v>120</v>
      </c>
      <c r="T21" s="32">
        <v>340</v>
      </c>
      <c r="U21" s="25">
        <v>6.4</v>
      </c>
      <c r="V21" s="25">
        <v>3.5</v>
      </c>
      <c r="W21" s="25">
        <v>1.5</v>
      </c>
      <c r="X21" s="25">
        <v>2.2999999999999998</v>
      </c>
      <c r="Y21" s="25">
        <v>25</v>
      </c>
    </row>
    <row r="22" spans="1:25" ht="21" customHeight="1" x14ac:dyDescent="0.2">
      <c r="A22" s="41" t="s">
        <v>75</v>
      </c>
      <c r="B22" s="31" t="s">
        <v>91</v>
      </c>
      <c r="C22" s="14">
        <v>1000</v>
      </c>
      <c r="D22" s="25">
        <v>8.1999999999999993</v>
      </c>
      <c r="E22" s="25">
        <v>4.9000000000000004</v>
      </c>
      <c r="F22" s="14">
        <v>120</v>
      </c>
      <c r="G22" s="14">
        <v>100</v>
      </c>
      <c r="H22" s="14">
        <v>15</v>
      </c>
      <c r="I22" s="14">
        <v>105</v>
      </c>
      <c r="J22" s="25">
        <v>-0.8</v>
      </c>
      <c r="K22" s="14">
        <v>20</v>
      </c>
      <c r="L22" s="14">
        <v>310</v>
      </c>
      <c r="M22" s="34">
        <v>3.68</v>
      </c>
      <c r="N22" s="14">
        <v>0</v>
      </c>
      <c r="O22" s="14">
        <v>0</v>
      </c>
      <c r="P22" s="14">
        <v>20</v>
      </c>
      <c r="Q22" s="33">
        <v>20</v>
      </c>
      <c r="R22" s="32">
        <v>590</v>
      </c>
      <c r="S22" s="32">
        <v>170</v>
      </c>
      <c r="T22" s="32">
        <v>370</v>
      </c>
      <c r="U22" s="25">
        <v>5.5</v>
      </c>
      <c r="V22" s="25">
        <v>3</v>
      </c>
      <c r="W22" s="25">
        <v>1</v>
      </c>
      <c r="X22" s="25">
        <v>2</v>
      </c>
      <c r="Y22" s="25">
        <v>20</v>
      </c>
    </row>
    <row r="23" spans="1:25" ht="21" customHeight="1" x14ac:dyDescent="0.2">
      <c r="A23" s="41" t="s">
        <v>75</v>
      </c>
      <c r="B23" s="31" t="s">
        <v>92</v>
      </c>
      <c r="C23" s="14">
        <v>1000</v>
      </c>
      <c r="D23" s="25">
        <v>10.8</v>
      </c>
      <c r="E23" s="25">
        <v>6.5</v>
      </c>
      <c r="F23" s="14">
        <v>45</v>
      </c>
      <c r="G23" s="14">
        <v>85</v>
      </c>
      <c r="H23" s="14">
        <v>25</v>
      </c>
      <c r="I23" s="14">
        <v>132</v>
      </c>
      <c r="J23" s="25">
        <v>-7.5</v>
      </c>
      <c r="K23" s="14">
        <v>28</v>
      </c>
      <c r="L23" s="14">
        <v>200</v>
      </c>
      <c r="M23" s="34">
        <v>1.65</v>
      </c>
      <c r="N23" s="14">
        <v>225</v>
      </c>
      <c r="O23" s="14">
        <v>52</v>
      </c>
      <c r="P23" s="14">
        <v>125</v>
      </c>
      <c r="Q23" s="33">
        <v>298</v>
      </c>
      <c r="R23" s="32">
        <v>405</v>
      </c>
      <c r="S23" s="32">
        <v>440</v>
      </c>
      <c r="T23" s="32">
        <v>235</v>
      </c>
      <c r="U23" s="25">
        <v>2.5</v>
      </c>
      <c r="V23" s="25">
        <v>2.4</v>
      </c>
      <c r="W23" s="25">
        <v>0.1</v>
      </c>
      <c r="X23" s="25">
        <v>1.2</v>
      </c>
      <c r="Y23" s="25">
        <v>14</v>
      </c>
    </row>
    <row r="24" spans="1:25" ht="21" customHeight="1" x14ac:dyDescent="0.2">
      <c r="A24" s="41" t="s">
        <v>75</v>
      </c>
      <c r="B24" s="31" t="s">
        <v>93</v>
      </c>
      <c r="C24" s="14">
        <v>1000</v>
      </c>
      <c r="D24" s="25">
        <v>9.9</v>
      </c>
      <c r="E24" s="25">
        <v>5.9</v>
      </c>
      <c r="F24" s="14">
        <v>80</v>
      </c>
      <c r="G24" s="14">
        <v>140</v>
      </c>
      <c r="H24" s="14">
        <v>20</v>
      </c>
      <c r="I24" s="14">
        <v>133</v>
      </c>
      <c r="J24" s="25">
        <v>1.1000000000000001</v>
      </c>
      <c r="K24" s="14">
        <v>25</v>
      </c>
      <c r="L24" s="14">
        <v>260</v>
      </c>
      <c r="M24" s="34">
        <v>3.23</v>
      </c>
      <c r="N24" s="14">
        <v>0</v>
      </c>
      <c r="O24" s="14">
        <v>0</v>
      </c>
      <c r="P24" s="14">
        <v>80</v>
      </c>
      <c r="Q24" s="33">
        <v>80</v>
      </c>
      <c r="R24" s="32">
        <v>500</v>
      </c>
      <c r="S24" s="32">
        <v>255</v>
      </c>
      <c r="T24" s="32">
        <v>300</v>
      </c>
      <c r="U24" s="25">
        <v>5.2</v>
      </c>
      <c r="V24" s="25">
        <v>3.6</v>
      </c>
      <c r="W24" s="25">
        <v>0.6</v>
      </c>
      <c r="X24" s="25">
        <v>1.7</v>
      </c>
      <c r="Y24" s="25">
        <v>20</v>
      </c>
    </row>
    <row r="25" spans="1:25" ht="21" customHeight="1" x14ac:dyDescent="0.2">
      <c r="A25" s="41" t="s">
        <v>75</v>
      </c>
      <c r="B25" s="31" t="s">
        <v>94</v>
      </c>
      <c r="C25" s="14">
        <v>1000</v>
      </c>
      <c r="D25" s="25">
        <v>9.1</v>
      </c>
      <c r="E25" s="25">
        <v>5.3</v>
      </c>
      <c r="F25" s="14">
        <v>80</v>
      </c>
      <c r="G25" s="14">
        <v>120</v>
      </c>
      <c r="H25" s="14">
        <v>20</v>
      </c>
      <c r="I25" s="14">
        <v>121</v>
      </c>
      <c r="J25" s="25">
        <v>-0.2</v>
      </c>
      <c r="K25" s="14">
        <v>25</v>
      </c>
      <c r="L25" s="14">
        <v>300</v>
      </c>
      <c r="M25" s="34">
        <v>3.76</v>
      </c>
      <c r="N25" s="14">
        <v>0</v>
      </c>
      <c r="O25" s="14">
        <v>0</v>
      </c>
      <c r="P25" s="14">
        <v>60</v>
      </c>
      <c r="Q25" s="33">
        <v>60</v>
      </c>
      <c r="R25" s="32">
        <v>625</v>
      </c>
      <c r="S25" s="32">
        <v>150</v>
      </c>
      <c r="T25" s="32">
        <v>345</v>
      </c>
      <c r="U25" s="25">
        <v>4.8</v>
      </c>
      <c r="V25" s="25">
        <v>3.1</v>
      </c>
      <c r="W25" s="25">
        <v>0.6</v>
      </c>
      <c r="X25" s="25">
        <v>1.7</v>
      </c>
      <c r="Y25" s="25">
        <v>19</v>
      </c>
    </row>
    <row r="26" spans="1:25" ht="21" customHeight="1" x14ac:dyDescent="0.2">
      <c r="A26" s="41" t="s">
        <v>75</v>
      </c>
      <c r="B26" s="31" t="s">
        <v>95</v>
      </c>
      <c r="C26" s="14">
        <v>1000</v>
      </c>
      <c r="D26" s="25">
        <v>8.3000000000000007</v>
      </c>
      <c r="E26" s="25">
        <v>4.7</v>
      </c>
      <c r="F26" s="14">
        <v>80</v>
      </c>
      <c r="G26" s="14">
        <v>95</v>
      </c>
      <c r="H26" s="14">
        <v>20</v>
      </c>
      <c r="I26" s="14">
        <v>107</v>
      </c>
      <c r="J26" s="25">
        <v>-1.9</v>
      </c>
      <c r="K26" s="14">
        <v>25</v>
      </c>
      <c r="L26" s="14">
        <v>320</v>
      </c>
      <c r="M26" s="34">
        <v>4.03</v>
      </c>
      <c r="N26" s="14">
        <v>0</v>
      </c>
      <c r="O26" s="14">
        <v>0</v>
      </c>
      <c r="P26" s="14">
        <v>40</v>
      </c>
      <c r="Q26" s="33">
        <v>40</v>
      </c>
      <c r="R26" s="32">
        <v>660</v>
      </c>
      <c r="S26" s="32">
        <v>140</v>
      </c>
      <c r="T26" s="32">
        <v>370</v>
      </c>
      <c r="U26" s="25">
        <v>4.5</v>
      </c>
      <c r="V26" s="25">
        <v>2.8</v>
      </c>
      <c r="W26" s="25">
        <v>0.6</v>
      </c>
      <c r="X26" s="25">
        <v>1.7</v>
      </c>
      <c r="Y26" s="25">
        <v>18</v>
      </c>
    </row>
    <row r="27" spans="1:25" ht="21" customHeight="1" x14ac:dyDescent="0.2">
      <c r="A27" s="41" t="s">
        <v>75</v>
      </c>
      <c r="B27" s="31" t="s">
        <v>96</v>
      </c>
      <c r="C27" s="14">
        <v>1000</v>
      </c>
      <c r="D27" s="25">
        <v>9.5</v>
      </c>
      <c r="E27" s="25">
        <v>5.5</v>
      </c>
      <c r="F27" s="14">
        <v>85</v>
      </c>
      <c r="G27" s="14">
        <v>139</v>
      </c>
      <c r="H27" s="14">
        <v>20</v>
      </c>
      <c r="I27" s="14">
        <v>132</v>
      </c>
      <c r="J27" s="25">
        <v>1.1000000000000001</v>
      </c>
      <c r="K27" s="14">
        <v>25</v>
      </c>
      <c r="L27" s="14">
        <v>300</v>
      </c>
      <c r="M27" s="34">
        <v>3.76</v>
      </c>
      <c r="N27" s="14">
        <v>0</v>
      </c>
      <c r="O27" s="14">
        <v>0</v>
      </c>
      <c r="P27" s="32" t="s">
        <v>78</v>
      </c>
      <c r="Q27" s="36" t="s">
        <v>78</v>
      </c>
      <c r="R27" s="32" t="s">
        <v>78</v>
      </c>
      <c r="S27" s="32" t="s">
        <v>78</v>
      </c>
      <c r="T27" s="32" t="s">
        <v>78</v>
      </c>
      <c r="U27" s="25">
        <v>10.199999999999999</v>
      </c>
      <c r="V27" s="25">
        <v>3.1</v>
      </c>
      <c r="W27" s="25">
        <v>0.7</v>
      </c>
      <c r="X27" s="25">
        <v>1.8</v>
      </c>
      <c r="Y27" s="25">
        <v>24</v>
      </c>
    </row>
    <row r="28" spans="1:25" ht="21" customHeight="1" x14ac:dyDescent="0.2">
      <c r="A28" s="41" t="s">
        <v>75</v>
      </c>
      <c r="B28" s="31" t="s">
        <v>97</v>
      </c>
      <c r="C28" s="14">
        <v>1000</v>
      </c>
      <c r="D28" s="25">
        <v>11</v>
      </c>
      <c r="E28" s="25">
        <v>6.6</v>
      </c>
      <c r="F28" s="14">
        <v>42</v>
      </c>
      <c r="G28" s="14">
        <v>80</v>
      </c>
      <c r="H28" s="14">
        <v>25</v>
      </c>
      <c r="I28" s="14">
        <v>133</v>
      </c>
      <c r="J28" s="25">
        <v>-8.5</v>
      </c>
      <c r="K28" s="14">
        <v>30</v>
      </c>
      <c r="L28" s="14">
        <v>185</v>
      </c>
      <c r="M28" s="34">
        <v>1.57</v>
      </c>
      <c r="N28" s="14">
        <v>350</v>
      </c>
      <c r="O28" s="14">
        <v>53</v>
      </c>
      <c r="P28" s="14">
        <v>15</v>
      </c>
      <c r="Q28" s="33">
        <v>312</v>
      </c>
      <c r="R28" s="32">
        <v>365</v>
      </c>
      <c r="S28" s="32">
        <v>480</v>
      </c>
      <c r="T28" s="32">
        <v>215</v>
      </c>
      <c r="U28" s="25">
        <v>1.7</v>
      </c>
      <c r="V28" s="25">
        <v>2.2000000000000002</v>
      </c>
      <c r="W28" s="25">
        <v>0.1</v>
      </c>
      <c r="X28" s="25">
        <v>1.1000000000000001</v>
      </c>
      <c r="Y28" s="25">
        <v>12</v>
      </c>
    </row>
    <row r="29" spans="1:25" ht="21" customHeight="1" x14ac:dyDescent="0.2">
      <c r="A29" s="41" t="s">
        <v>75</v>
      </c>
      <c r="B29" s="31" t="s">
        <v>99</v>
      </c>
      <c r="C29" s="14">
        <v>1000</v>
      </c>
      <c r="D29" s="25">
        <v>10.199999999999999</v>
      </c>
      <c r="E29" s="25">
        <v>6.1</v>
      </c>
      <c r="F29" s="14">
        <v>52</v>
      </c>
      <c r="G29" s="14">
        <v>90</v>
      </c>
      <c r="H29" s="14">
        <v>25</v>
      </c>
      <c r="I29" s="14">
        <v>127</v>
      </c>
      <c r="J29" s="25">
        <v>-5.9</v>
      </c>
      <c r="K29" s="14">
        <v>30</v>
      </c>
      <c r="L29" s="14">
        <v>235</v>
      </c>
      <c r="M29" s="34">
        <v>2.02</v>
      </c>
      <c r="N29" s="14">
        <v>210</v>
      </c>
      <c r="O29" s="14">
        <v>21</v>
      </c>
      <c r="P29" s="14">
        <v>15</v>
      </c>
      <c r="Q29" s="33">
        <v>204</v>
      </c>
      <c r="R29" s="32">
        <v>480</v>
      </c>
      <c r="S29" s="32">
        <v>350</v>
      </c>
      <c r="T29" s="32">
        <v>280</v>
      </c>
      <c r="U29" s="25">
        <v>3.2</v>
      </c>
      <c r="V29" s="25">
        <v>2.6</v>
      </c>
      <c r="W29" s="25">
        <v>0.1</v>
      </c>
      <c r="X29" s="25">
        <v>1.4</v>
      </c>
      <c r="Y29" s="25">
        <v>14.5</v>
      </c>
    </row>
    <row r="30" spans="1:25" ht="21" customHeight="1" x14ac:dyDescent="0.2">
      <c r="A30" s="41" t="s">
        <v>75</v>
      </c>
      <c r="B30" s="31" t="s">
        <v>98</v>
      </c>
      <c r="C30" s="14">
        <v>1000</v>
      </c>
      <c r="D30" s="25">
        <v>10.6</v>
      </c>
      <c r="E30" s="25">
        <v>6.4</v>
      </c>
      <c r="F30" s="14">
        <v>47</v>
      </c>
      <c r="G30" s="14">
        <v>85</v>
      </c>
      <c r="H30" s="14">
        <v>25</v>
      </c>
      <c r="I30" s="14">
        <v>130</v>
      </c>
      <c r="J30" s="25">
        <v>-7.2</v>
      </c>
      <c r="K30" s="14">
        <v>30</v>
      </c>
      <c r="L30" s="14">
        <v>210</v>
      </c>
      <c r="M30" s="34">
        <v>1.79</v>
      </c>
      <c r="N30" s="14">
        <v>280</v>
      </c>
      <c r="O30" s="14">
        <v>42</v>
      </c>
      <c r="P30" s="14">
        <v>15</v>
      </c>
      <c r="Q30" s="33">
        <v>253</v>
      </c>
      <c r="R30" s="32">
        <v>415</v>
      </c>
      <c r="S30" s="32">
        <v>425</v>
      </c>
      <c r="T30" s="32">
        <v>245</v>
      </c>
      <c r="U30" s="25">
        <v>2.5</v>
      </c>
      <c r="V30" s="25">
        <v>2.4</v>
      </c>
      <c r="W30" s="25">
        <v>0.1</v>
      </c>
      <c r="X30" s="25">
        <v>1.2</v>
      </c>
      <c r="Y30" s="25">
        <v>14</v>
      </c>
    </row>
    <row r="31" spans="1:25" ht="21" customHeight="1" x14ac:dyDescent="0.2">
      <c r="A31" s="41" t="s">
        <v>75</v>
      </c>
      <c r="B31" s="31" t="s">
        <v>100</v>
      </c>
      <c r="C31" s="14">
        <v>1000</v>
      </c>
      <c r="D31" s="25">
        <v>10.8</v>
      </c>
      <c r="E31" s="25">
        <v>6.6</v>
      </c>
      <c r="F31" s="14">
        <v>173</v>
      </c>
      <c r="G31" s="14">
        <v>169</v>
      </c>
      <c r="H31" s="14">
        <v>15</v>
      </c>
      <c r="I31" s="14">
        <v>143</v>
      </c>
      <c r="J31" s="25">
        <v>4.2</v>
      </c>
      <c r="K31" s="14">
        <v>56</v>
      </c>
      <c r="L31" s="14">
        <v>155</v>
      </c>
      <c r="M31" s="34">
        <v>1.67</v>
      </c>
      <c r="N31" s="14">
        <v>0</v>
      </c>
      <c r="O31" s="14">
        <v>0</v>
      </c>
      <c r="P31" s="32" t="s">
        <v>78</v>
      </c>
      <c r="Q31" s="36" t="s">
        <v>78</v>
      </c>
      <c r="R31" s="32" t="s">
        <v>78</v>
      </c>
      <c r="S31" s="32" t="s">
        <v>78</v>
      </c>
      <c r="T31" s="32" t="s">
        <v>78</v>
      </c>
      <c r="U31" s="25">
        <v>21</v>
      </c>
      <c r="V31" s="25">
        <v>3.8</v>
      </c>
      <c r="W31" s="25">
        <v>2.1</v>
      </c>
      <c r="X31" s="25">
        <v>3.2</v>
      </c>
      <c r="Y31" s="25">
        <v>35</v>
      </c>
    </row>
    <row r="32" spans="1:25" ht="21" customHeight="1" x14ac:dyDescent="0.2">
      <c r="A32" s="41" t="s">
        <v>75</v>
      </c>
      <c r="B32" s="31" t="s">
        <v>101</v>
      </c>
      <c r="C32" s="14">
        <v>1000</v>
      </c>
      <c r="D32" s="25">
        <v>10.199999999999999</v>
      </c>
      <c r="E32" s="25">
        <v>6.1</v>
      </c>
      <c r="F32" s="14">
        <v>130</v>
      </c>
      <c r="G32" s="14">
        <v>130</v>
      </c>
      <c r="H32" s="14">
        <v>15</v>
      </c>
      <c r="I32" s="14">
        <v>131</v>
      </c>
      <c r="J32" s="25">
        <v>-0.2</v>
      </c>
      <c r="K32" s="14">
        <v>45</v>
      </c>
      <c r="L32" s="14">
        <v>280</v>
      </c>
      <c r="M32" s="34">
        <v>3.29</v>
      </c>
      <c r="N32" s="14">
        <v>0</v>
      </c>
      <c r="O32" s="14">
        <v>0</v>
      </c>
      <c r="P32" s="32" t="s">
        <v>78</v>
      </c>
      <c r="Q32" s="36" t="s">
        <v>78</v>
      </c>
      <c r="R32" s="32" t="s">
        <v>78</v>
      </c>
      <c r="S32" s="32" t="s">
        <v>78</v>
      </c>
      <c r="T32" s="32" t="s">
        <v>78</v>
      </c>
      <c r="U32" s="25">
        <v>3.8</v>
      </c>
      <c r="V32" s="25">
        <v>3.8</v>
      </c>
      <c r="W32" s="25">
        <v>0.3</v>
      </c>
      <c r="X32" s="25">
        <v>1.2</v>
      </c>
      <c r="Y32" s="25">
        <v>34</v>
      </c>
    </row>
    <row r="33" spans="1:25" ht="21" customHeight="1" x14ac:dyDescent="0.2">
      <c r="A33" s="41" t="s">
        <v>75</v>
      </c>
      <c r="B33" s="31" t="s">
        <v>102</v>
      </c>
      <c r="C33" s="14">
        <v>1000</v>
      </c>
      <c r="D33" s="25">
        <v>10.8</v>
      </c>
      <c r="E33" s="25">
        <v>6.5</v>
      </c>
      <c r="F33" s="14">
        <v>110</v>
      </c>
      <c r="G33" s="14">
        <v>190</v>
      </c>
      <c r="H33" s="14">
        <v>15</v>
      </c>
      <c r="I33" s="14">
        <v>147</v>
      </c>
      <c r="J33" s="25">
        <v>6.9</v>
      </c>
      <c r="K33" s="14">
        <v>32</v>
      </c>
      <c r="L33" s="14">
        <v>202</v>
      </c>
      <c r="M33" s="34">
        <v>1.62</v>
      </c>
      <c r="N33" s="14">
        <v>0</v>
      </c>
      <c r="O33" s="14">
        <v>0</v>
      </c>
      <c r="P33" s="32" t="s">
        <v>78</v>
      </c>
      <c r="Q33" s="36" t="s">
        <v>78</v>
      </c>
      <c r="R33" s="32" t="s">
        <v>78</v>
      </c>
      <c r="S33" s="32" t="s">
        <v>78</v>
      </c>
      <c r="T33" s="32" t="s">
        <v>78</v>
      </c>
      <c r="U33" s="25">
        <v>10.5</v>
      </c>
      <c r="V33" s="25">
        <v>3.5</v>
      </c>
      <c r="W33" s="25">
        <v>0.8</v>
      </c>
      <c r="X33" s="25">
        <v>2.4</v>
      </c>
      <c r="Y33" s="25">
        <v>32</v>
      </c>
    </row>
    <row r="34" spans="1:25" ht="21" customHeight="1" x14ac:dyDescent="0.2">
      <c r="A34" s="41" t="s">
        <v>75</v>
      </c>
      <c r="B34" s="31" t="s">
        <v>103</v>
      </c>
      <c r="C34" s="14">
        <v>1000</v>
      </c>
      <c r="D34" s="25">
        <v>11.2</v>
      </c>
      <c r="E34" s="25">
        <v>7</v>
      </c>
      <c r="F34" s="14">
        <v>188</v>
      </c>
      <c r="G34" s="14">
        <v>197</v>
      </c>
      <c r="H34" s="14">
        <v>15</v>
      </c>
      <c r="I34" s="14">
        <v>153</v>
      </c>
      <c r="J34" s="25">
        <v>7</v>
      </c>
      <c r="K34" s="14">
        <v>22</v>
      </c>
      <c r="L34" s="14">
        <v>139</v>
      </c>
      <c r="M34" s="34">
        <v>0.95</v>
      </c>
      <c r="N34" s="14">
        <v>0</v>
      </c>
      <c r="O34" s="14">
        <v>0</v>
      </c>
      <c r="P34" s="14">
        <v>160</v>
      </c>
      <c r="Q34" s="33">
        <v>160</v>
      </c>
      <c r="R34" s="32" t="s">
        <v>78</v>
      </c>
      <c r="S34" s="32" t="s">
        <v>78</v>
      </c>
      <c r="T34" s="32" t="s">
        <v>78</v>
      </c>
      <c r="U34" s="25">
        <v>14</v>
      </c>
      <c r="V34" s="25">
        <v>5</v>
      </c>
      <c r="W34" s="25">
        <v>1.4</v>
      </c>
      <c r="X34" s="25">
        <v>1.3</v>
      </c>
      <c r="Y34" s="25">
        <v>36</v>
      </c>
    </row>
    <row r="35" spans="1:25" ht="21" customHeight="1" x14ac:dyDescent="0.2">
      <c r="A35" s="41" t="s">
        <v>75</v>
      </c>
      <c r="B35" s="31" t="s">
        <v>104</v>
      </c>
      <c r="C35" s="14">
        <v>1000</v>
      </c>
      <c r="D35" s="25">
        <v>10.6</v>
      </c>
      <c r="E35" s="25">
        <v>6.5</v>
      </c>
      <c r="F35" s="14">
        <v>182</v>
      </c>
      <c r="G35" s="14">
        <v>171</v>
      </c>
      <c r="H35" s="14">
        <v>15</v>
      </c>
      <c r="I35" s="14">
        <v>142</v>
      </c>
      <c r="J35" s="25">
        <v>4.5999999999999996</v>
      </c>
      <c r="K35" s="14">
        <v>51</v>
      </c>
      <c r="L35" s="14">
        <v>190</v>
      </c>
      <c r="M35" s="34">
        <v>1.85</v>
      </c>
      <c r="N35" s="14">
        <v>0</v>
      </c>
      <c r="O35" s="14">
        <v>0</v>
      </c>
      <c r="P35" s="14">
        <v>15</v>
      </c>
      <c r="Q35" s="33">
        <v>15</v>
      </c>
      <c r="R35" s="32" t="s">
        <v>78</v>
      </c>
      <c r="S35" s="32" t="s">
        <v>78</v>
      </c>
      <c r="T35" s="32" t="s">
        <v>78</v>
      </c>
      <c r="U35" s="25">
        <v>13.4</v>
      </c>
      <c r="V35" s="25">
        <v>5.9</v>
      </c>
      <c r="W35" s="25">
        <v>1.4</v>
      </c>
      <c r="X35" s="25">
        <v>0.8</v>
      </c>
      <c r="Y35" s="25">
        <v>32</v>
      </c>
    </row>
    <row r="36" spans="1:25" ht="21" customHeight="1" x14ac:dyDescent="0.2">
      <c r="A36" s="41" t="s">
        <v>75</v>
      </c>
      <c r="B36" s="31" t="s">
        <v>105</v>
      </c>
      <c r="C36" s="14">
        <v>1000</v>
      </c>
      <c r="D36" s="25">
        <v>6.4</v>
      </c>
      <c r="E36" s="25">
        <v>3.5</v>
      </c>
      <c r="F36" s="14">
        <v>78</v>
      </c>
      <c r="G36" s="14">
        <v>37</v>
      </c>
      <c r="H36" s="14">
        <v>45</v>
      </c>
      <c r="I36" s="14">
        <v>76</v>
      </c>
      <c r="J36" s="25">
        <v>-6.2</v>
      </c>
      <c r="K36" s="14">
        <v>13</v>
      </c>
      <c r="L36" s="14">
        <v>429</v>
      </c>
      <c r="M36" s="34">
        <v>4.3</v>
      </c>
      <c r="N36" s="14">
        <v>0</v>
      </c>
      <c r="O36" s="14">
        <v>0</v>
      </c>
      <c r="P36" s="14">
        <v>0</v>
      </c>
      <c r="Q36" s="33">
        <v>0</v>
      </c>
      <c r="R36" s="32">
        <v>780</v>
      </c>
      <c r="S36" s="32">
        <v>90</v>
      </c>
      <c r="T36" s="32">
        <v>480</v>
      </c>
      <c r="U36" s="25">
        <v>2.9</v>
      </c>
      <c r="V36" s="25">
        <v>0.9</v>
      </c>
      <c r="W36" s="25">
        <v>0.9</v>
      </c>
      <c r="X36" s="25">
        <v>0.9</v>
      </c>
      <c r="Y36" s="25">
        <v>10.5</v>
      </c>
    </row>
    <row r="37" spans="1:25" ht="21" customHeight="1" x14ac:dyDescent="0.2">
      <c r="A37" s="41" t="s">
        <v>75</v>
      </c>
      <c r="B37" s="31" t="s">
        <v>106</v>
      </c>
      <c r="C37" s="14">
        <v>1000</v>
      </c>
      <c r="D37" s="25">
        <v>7.4</v>
      </c>
      <c r="E37" s="25">
        <v>4.2</v>
      </c>
      <c r="F37" s="14">
        <v>74</v>
      </c>
      <c r="G37" s="14">
        <v>93</v>
      </c>
      <c r="H37" s="14">
        <v>25</v>
      </c>
      <c r="I37" s="14">
        <v>105</v>
      </c>
      <c r="J37" s="25">
        <v>-1.9</v>
      </c>
      <c r="K37" s="14">
        <v>12</v>
      </c>
      <c r="L37" s="14">
        <v>432</v>
      </c>
      <c r="M37" s="34">
        <v>4.3</v>
      </c>
      <c r="N37" s="14">
        <v>0</v>
      </c>
      <c r="O37" s="14">
        <v>0</v>
      </c>
      <c r="P37" s="14">
        <v>0</v>
      </c>
      <c r="Q37" s="33">
        <v>0</v>
      </c>
      <c r="R37" s="32" t="s">
        <v>78</v>
      </c>
      <c r="S37" s="32" t="s">
        <v>78</v>
      </c>
      <c r="T37" s="32" t="s">
        <v>78</v>
      </c>
      <c r="U37" s="25">
        <v>2.9</v>
      </c>
      <c r="V37" s="37">
        <v>0.9</v>
      </c>
      <c r="W37" s="25">
        <v>0.9</v>
      </c>
      <c r="X37" s="25">
        <v>0.9</v>
      </c>
      <c r="Y37" s="25">
        <v>10.5</v>
      </c>
    </row>
    <row r="38" spans="1:25" ht="21" customHeight="1" x14ac:dyDescent="0.2">
      <c r="A38" s="41" t="s">
        <v>75</v>
      </c>
      <c r="B38" s="31" t="s">
        <v>108</v>
      </c>
      <c r="C38" s="14">
        <v>1000</v>
      </c>
      <c r="D38" s="25">
        <v>10.6</v>
      </c>
      <c r="E38" s="25">
        <v>6.4</v>
      </c>
      <c r="F38" s="14">
        <v>100</v>
      </c>
      <c r="G38" s="14">
        <v>180</v>
      </c>
      <c r="H38" s="14">
        <v>15</v>
      </c>
      <c r="I38" s="14">
        <v>143</v>
      </c>
      <c r="J38" s="25">
        <v>5.9</v>
      </c>
      <c r="K38" s="14">
        <v>40</v>
      </c>
      <c r="L38" s="14">
        <v>240</v>
      </c>
      <c r="M38" s="34">
        <v>2</v>
      </c>
      <c r="N38" s="14">
        <v>0</v>
      </c>
      <c r="O38" s="14">
        <v>0</v>
      </c>
      <c r="P38" s="14">
        <v>80</v>
      </c>
      <c r="Q38" s="33">
        <v>80</v>
      </c>
      <c r="R38" s="32">
        <v>480</v>
      </c>
      <c r="S38" s="32">
        <v>200</v>
      </c>
      <c r="T38" s="32">
        <v>260</v>
      </c>
      <c r="U38" s="25">
        <v>6</v>
      </c>
      <c r="V38" s="25">
        <v>3.8</v>
      </c>
      <c r="W38" s="25">
        <v>1</v>
      </c>
      <c r="X38" s="25">
        <v>2</v>
      </c>
      <c r="Y38" s="25">
        <v>28</v>
      </c>
    </row>
    <row r="39" spans="1:25" ht="21" customHeight="1" x14ac:dyDescent="0.2">
      <c r="A39" s="41" t="s">
        <v>75</v>
      </c>
      <c r="B39" s="31" t="s">
        <v>107</v>
      </c>
      <c r="C39" s="14">
        <v>1000</v>
      </c>
      <c r="D39" s="25">
        <v>11.3</v>
      </c>
      <c r="E39" s="25">
        <v>6.9</v>
      </c>
      <c r="F39" s="14">
        <v>100</v>
      </c>
      <c r="G39" s="14">
        <v>200</v>
      </c>
      <c r="H39" s="14">
        <v>10</v>
      </c>
      <c r="I39" s="14">
        <v>148</v>
      </c>
      <c r="J39" s="25">
        <v>8.3000000000000007</v>
      </c>
      <c r="K39" s="14">
        <v>35</v>
      </c>
      <c r="L39" s="14">
        <v>200</v>
      </c>
      <c r="M39" s="34">
        <v>1.6</v>
      </c>
      <c r="N39" s="14">
        <v>0</v>
      </c>
      <c r="O39" s="14">
        <v>0</v>
      </c>
      <c r="P39" s="14">
        <v>90</v>
      </c>
      <c r="Q39" s="33">
        <v>90</v>
      </c>
      <c r="R39" s="32">
        <v>420</v>
      </c>
      <c r="S39" s="32">
        <v>245</v>
      </c>
      <c r="T39" s="32">
        <v>225</v>
      </c>
      <c r="U39" s="25">
        <v>6.4</v>
      </c>
      <c r="V39" s="25">
        <v>4.2</v>
      </c>
      <c r="W39" s="25">
        <v>1</v>
      </c>
      <c r="X39" s="25">
        <v>1.9</v>
      </c>
      <c r="Y39" s="25">
        <v>32</v>
      </c>
    </row>
    <row r="40" spans="1:25" ht="21" customHeight="1" x14ac:dyDescent="0.2">
      <c r="A40" s="41" t="s">
        <v>75</v>
      </c>
      <c r="B40" s="31" t="s">
        <v>110</v>
      </c>
      <c r="C40" s="14">
        <v>1000</v>
      </c>
      <c r="D40" s="25">
        <v>10.199999999999999</v>
      </c>
      <c r="E40" s="25">
        <v>6.1</v>
      </c>
      <c r="F40" s="14">
        <v>100</v>
      </c>
      <c r="G40" s="14">
        <v>180</v>
      </c>
      <c r="H40" s="14">
        <v>15</v>
      </c>
      <c r="I40" s="14">
        <v>139</v>
      </c>
      <c r="J40" s="25">
        <v>6.6</v>
      </c>
      <c r="K40" s="14">
        <v>40</v>
      </c>
      <c r="L40" s="14">
        <v>240</v>
      </c>
      <c r="M40" s="34">
        <v>2</v>
      </c>
      <c r="N40" s="14">
        <v>0</v>
      </c>
      <c r="O40" s="14">
        <v>0</v>
      </c>
      <c r="P40" s="14">
        <v>80</v>
      </c>
      <c r="Q40" s="33">
        <v>80</v>
      </c>
      <c r="R40" s="32">
        <v>480</v>
      </c>
      <c r="S40" s="32">
        <v>200</v>
      </c>
      <c r="T40" s="32">
        <v>265</v>
      </c>
      <c r="U40" s="25">
        <v>6</v>
      </c>
      <c r="V40" s="25">
        <v>3.7</v>
      </c>
      <c r="W40" s="25">
        <v>1</v>
      </c>
      <c r="X40" s="25">
        <v>2</v>
      </c>
      <c r="Y40" s="25">
        <v>28</v>
      </c>
    </row>
    <row r="41" spans="1:25" ht="21" customHeight="1" x14ac:dyDescent="0.2">
      <c r="A41" s="41" t="s">
        <v>75</v>
      </c>
      <c r="B41" s="31" t="s">
        <v>109</v>
      </c>
      <c r="C41" s="14">
        <v>1000</v>
      </c>
      <c r="D41" s="25">
        <v>10.6</v>
      </c>
      <c r="E41" s="25">
        <v>6.4</v>
      </c>
      <c r="F41" s="14">
        <v>100</v>
      </c>
      <c r="G41" s="14">
        <v>200</v>
      </c>
      <c r="H41" s="14">
        <v>10</v>
      </c>
      <c r="I41" s="14">
        <v>140</v>
      </c>
      <c r="J41" s="25">
        <v>9.6</v>
      </c>
      <c r="K41" s="14">
        <v>35</v>
      </c>
      <c r="L41" s="14">
        <v>200</v>
      </c>
      <c r="M41" s="34">
        <v>1.6</v>
      </c>
      <c r="N41" s="14">
        <v>0</v>
      </c>
      <c r="O41" s="14">
        <v>0</v>
      </c>
      <c r="P41" s="14">
        <v>90</v>
      </c>
      <c r="Q41" s="33">
        <v>90</v>
      </c>
      <c r="R41" s="32">
        <v>420</v>
      </c>
      <c r="S41" s="32">
        <v>245</v>
      </c>
      <c r="T41" s="32">
        <v>225</v>
      </c>
      <c r="U41" s="25">
        <v>6.2</v>
      </c>
      <c r="V41" s="25">
        <v>4</v>
      </c>
      <c r="W41" s="25">
        <v>1</v>
      </c>
      <c r="X41" s="25">
        <v>1.8</v>
      </c>
      <c r="Y41" s="25">
        <v>32</v>
      </c>
    </row>
    <row r="42" spans="1:25" ht="21" customHeight="1" x14ac:dyDescent="0.2">
      <c r="A42" s="41" t="s">
        <v>75</v>
      </c>
      <c r="B42" s="31" t="s">
        <v>111</v>
      </c>
      <c r="C42" s="14">
        <v>1000</v>
      </c>
      <c r="D42" s="25">
        <v>11</v>
      </c>
      <c r="E42" s="25">
        <v>6.7</v>
      </c>
      <c r="F42" s="14">
        <v>110</v>
      </c>
      <c r="G42" s="14">
        <v>220</v>
      </c>
      <c r="H42" s="14">
        <v>20</v>
      </c>
      <c r="I42" s="14">
        <v>162</v>
      </c>
      <c r="J42" s="25">
        <v>9.3000000000000007</v>
      </c>
      <c r="K42" s="14">
        <v>32</v>
      </c>
      <c r="L42" s="14">
        <v>190</v>
      </c>
      <c r="M42" s="34">
        <v>1.5</v>
      </c>
      <c r="N42" s="14">
        <v>0</v>
      </c>
      <c r="O42" s="14">
        <v>0</v>
      </c>
      <c r="P42" s="14">
        <v>35</v>
      </c>
      <c r="Q42" s="33">
        <v>35</v>
      </c>
      <c r="R42" s="32">
        <v>400</v>
      </c>
      <c r="S42" s="32">
        <v>240</v>
      </c>
      <c r="T42" s="32">
        <v>250</v>
      </c>
      <c r="U42" s="25">
        <v>15.1</v>
      </c>
      <c r="V42" s="25">
        <v>3.6</v>
      </c>
      <c r="W42" s="25">
        <v>1.9</v>
      </c>
      <c r="X42" s="25">
        <v>2.8</v>
      </c>
      <c r="Y42" s="25">
        <v>24</v>
      </c>
    </row>
    <row r="43" spans="1:25" ht="21" customHeight="1" x14ac:dyDescent="0.2">
      <c r="A43" s="41" t="s">
        <v>75</v>
      </c>
      <c r="B43" s="31" t="s">
        <v>112</v>
      </c>
      <c r="C43" s="14">
        <v>1000</v>
      </c>
      <c r="D43" s="25">
        <v>9.6999999999999993</v>
      </c>
      <c r="E43" s="25">
        <v>5.9</v>
      </c>
      <c r="F43" s="14">
        <v>171</v>
      </c>
      <c r="G43" s="14">
        <v>149</v>
      </c>
      <c r="H43" s="14">
        <v>15</v>
      </c>
      <c r="I43" s="14">
        <v>130</v>
      </c>
      <c r="J43" s="25">
        <v>3</v>
      </c>
      <c r="K43" s="14">
        <v>34</v>
      </c>
      <c r="L43" s="14">
        <v>159</v>
      </c>
      <c r="M43" s="34">
        <v>1.19</v>
      </c>
      <c r="N43" s="14">
        <v>0</v>
      </c>
      <c r="O43" s="14">
        <v>0</v>
      </c>
      <c r="P43" s="14">
        <v>16</v>
      </c>
      <c r="Q43" s="33">
        <v>16</v>
      </c>
      <c r="R43" s="32" t="s">
        <v>78</v>
      </c>
      <c r="S43" s="32" t="s">
        <v>78</v>
      </c>
      <c r="T43" s="32" t="s">
        <v>78</v>
      </c>
      <c r="U43" s="25">
        <v>13.4</v>
      </c>
      <c r="V43" s="25">
        <v>2.2999999999999998</v>
      </c>
      <c r="W43" s="25">
        <v>5.8</v>
      </c>
      <c r="X43" s="25">
        <v>3.5</v>
      </c>
      <c r="Y43" s="25">
        <v>26</v>
      </c>
    </row>
    <row r="44" spans="1:25" ht="21" customHeight="1" x14ac:dyDescent="0.2">
      <c r="A44" s="60" t="s">
        <v>76</v>
      </c>
      <c r="B44" s="31" t="s">
        <v>79</v>
      </c>
      <c r="C44" s="33">
        <v>180</v>
      </c>
      <c r="D44" s="35">
        <v>1.9</v>
      </c>
      <c r="E44" s="35">
        <v>1.1000000000000001</v>
      </c>
      <c r="F44" s="33">
        <v>29</v>
      </c>
      <c r="G44" s="33">
        <v>36</v>
      </c>
      <c r="H44" s="56">
        <v>10</v>
      </c>
      <c r="I44" s="33">
        <v>25</v>
      </c>
      <c r="J44" s="35">
        <v>1.8</v>
      </c>
      <c r="K44" s="33">
        <v>7</v>
      </c>
      <c r="L44" s="33">
        <v>40</v>
      </c>
      <c r="M44" s="59">
        <v>1.8</v>
      </c>
      <c r="N44" s="33">
        <v>0</v>
      </c>
      <c r="O44" s="33">
        <v>0</v>
      </c>
      <c r="P44" s="33">
        <v>18</v>
      </c>
      <c r="Q44" s="33">
        <v>18</v>
      </c>
      <c r="R44" s="33">
        <v>103</v>
      </c>
      <c r="S44" s="33">
        <v>5</v>
      </c>
      <c r="T44" s="33">
        <v>52</v>
      </c>
      <c r="U44" s="35">
        <v>1.2</v>
      </c>
      <c r="V44" s="35">
        <v>0.6</v>
      </c>
      <c r="W44" s="35">
        <v>0.2</v>
      </c>
      <c r="X44" s="35">
        <v>0.3</v>
      </c>
      <c r="Y44" s="35">
        <v>5.4</v>
      </c>
    </row>
    <row r="45" spans="1:25" ht="21" customHeight="1" x14ac:dyDescent="0.2">
      <c r="A45" s="60" t="s">
        <v>76</v>
      </c>
      <c r="B45" s="31" t="s">
        <v>77</v>
      </c>
      <c r="C45" s="33">
        <v>160</v>
      </c>
      <c r="D45" s="35">
        <v>1.8</v>
      </c>
      <c r="E45" s="35">
        <v>1.1000000000000001</v>
      </c>
      <c r="F45" s="33">
        <v>18</v>
      </c>
      <c r="G45" s="33">
        <v>30</v>
      </c>
      <c r="H45" s="56">
        <v>15</v>
      </c>
      <c r="I45" s="33">
        <v>24</v>
      </c>
      <c r="J45" s="35">
        <v>0.9</v>
      </c>
      <c r="K45" s="33">
        <v>6</v>
      </c>
      <c r="L45" s="33">
        <v>30</v>
      </c>
      <c r="M45" s="59">
        <v>1.46</v>
      </c>
      <c r="N45" s="33">
        <v>0</v>
      </c>
      <c r="O45" s="33">
        <v>0</v>
      </c>
      <c r="P45" s="33">
        <v>25</v>
      </c>
      <c r="Q45" s="33">
        <v>25</v>
      </c>
      <c r="R45" s="55" t="s">
        <v>78</v>
      </c>
      <c r="S45" s="55" t="s">
        <v>78</v>
      </c>
      <c r="T45" s="55" t="s">
        <v>78</v>
      </c>
      <c r="U45" s="35">
        <v>1</v>
      </c>
      <c r="V45" s="35">
        <v>0.7</v>
      </c>
      <c r="W45" s="35">
        <v>0.1</v>
      </c>
      <c r="X45" s="35">
        <v>0.3</v>
      </c>
      <c r="Y45" s="35">
        <v>5.3</v>
      </c>
    </row>
    <row r="46" spans="1:25" ht="21" customHeight="1" x14ac:dyDescent="0.2">
      <c r="A46" s="60" t="s">
        <v>76</v>
      </c>
      <c r="B46" s="31" t="s">
        <v>80</v>
      </c>
      <c r="C46" s="33">
        <v>400</v>
      </c>
      <c r="D46" s="35">
        <v>4.4000000000000004</v>
      </c>
      <c r="E46" s="35">
        <v>2.6</v>
      </c>
      <c r="F46" s="33">
        <v>48</v>
      </c>
      <c r="G46" s="33">
        <v>60</v>
      </c>
      <c r="H46" s="56">
        <v>15</v>
      </c>
      <c r="I46" s="33">
        <v>57</v>
      </c>
      <c r="J46" s="35">
        <v>0.5</v>
      </c>
      <c r="K46" s="33">
        <v>12</v>
      </c>
      <c r="L46" s="33">
        <v>88</v>
      </c>
      <c r="M46" s="59">
        <v>2.5499999999999998</v>
      </c>
      <c r="N46" s="33">
        <v>0</v>
      </c>
      <c r="O46" s="33">
        <v>0</v>
      </c>
      <c r="P46" s="33">
        <v>32</v>
      </c>
      <c r="Q46" s="33">
        <v>32</v>
      </c>
      <c r="R46" s="55" t="s">
        <v>78</v>
      </c>
      <c r="S46" s="55" t="s">
        <v>78</v>
      </c>
      <c r="T46" s="55" t="s">
        <v>78</v>
      </c>
      <c r="U46" s="35">
        <v>2.4</v>
      </c>
      <c r="V46" s="35">
        <v>1.5</v>
      </c>
      <c r="W46" s="35">
        <v>0.4</v>
      </c>
      <c r="X46" s="35">
        <v>0.7</v>
      </c>
      <c r="Y46" s="35">
        <v>13.2</v>
      </c>
    </row>
    <row r="47" spans="1:25" ht="21" customHeight="1" x14ac:dyDescent="0.2">
      <c r="A47" s="60" t="s">
        <v>76</v>
      </c>
      <c r="B47" s="31" t="s">
        <v>81</v>
      </c>
      <c r="C47" s="33">
        <v>400</v>
      </c>
      <c r="D47" s="35">
        <v>4</v>
      </c>
      <c r="E47" s="35">
        <v>2.4</v>
      </c>
      <c r="F47" s="33">
        <v>54</v>
      </c>
      <c r="G47" s="33">
        <v>58</v>
      </c>
      <c r="H47" s="56">
        <v>15</v>
      </c>
      <c r="I47" s="33">
        <v>52</v>
      </c>
      <c r="J47" s="35">
        <v>0.9</v>
      </c>
      <c r="K47" s="33">
        <v>12</v>
      </c>
      <c r="L47" s="33">
        <v>108</v>
      </c>
      <c r="M47" s="59">
        <v>3.18</v>
      </c>
      <c r="N47" s="33">
        <v>0</v>
      </c>
      <c r="O47" s="33">
        <v>0</v>
      </c>
      <c r="P47" s="33">
        <v>20</v>
      </c>
      <c r="Q47" s="33">
        <v>20</v>
      </c>
      <c r="R47" s="55" t="s">
        <v>78</v>
      </c>
      <c r="S47" s="55" t="s">
        <v>78</v>
      </c>
      <c r="T47" s="55" t="s">
        <v>78</v>
      </c>
      <c r="U47" s="35">
        <v>2.2999999999999998</v>
      </c>
      <c r="V47" s="35">
        <v>1.4</v>
      </c>
      <c r="W47" s="35">
        <v>0.4</v>
      </c>
      <c r="X47" s="35">
        <v>0.7</v>
      </c>
      <c r="Y47" s="35">
        <v>12</v>
      </c>
    </row>
    <row r="48" spans="1:25" ht="21" customHeight="1" x14ac:dyDescent="0.2">
      <c r="A48" s="60" t="s">
        <v>76</v>
      </c>
      <c r="B48" s="31" t="s">
        <v>82</v>
      </c>
      <c r="C48" s="33">
        <v>110</v>
      </c>
      <c r="D48" s="51">
        <v>1.2430000000000001</v>
      </c>
      <c r="E48" s="51">
        <v>0.77</v>
      </c>
      <c r="F48" s="55">
        <v>16.170000000000002</v>
      </c>
      <c r="G48" s="55">
        <v>21.34</v>
      </c>
      <c r="H48" s="56">
        <v>15</v>
      </c>
      <c r="I48" s="55">
        <v>17.27</v>
      </c>
      <c r="J48" s="51">
        <v>0.64900000000000002</v>
      </c>
      <c r="K48" s="55">
        <v>4.07</v>
      </c>
      <c r="L48" s="55">
        <v>14.63</v>
      </c>
      <c r="M48" s="59">
        <v>0.93</v>
      </c>
      <c r="N48" s="55">
        <v>0</v>
      </c>
      <c r="O48" s="55">
        <v>0</v>
      </c>
      <c r="P48" s="55">
        <v>12.21</v>
      </c>
      <c r="Q48" s="57">
        <v>12.21</v>
      </c>
      <c r="R48" s="55" t="s">
        <v>78</v>
      </c>
      <c r="S48" s="55" t="s">
        <v>78</v>
      </c>
      <c r="T48" s="55" t="s">
        <v>78</v>
      </c>
      <c r="U48" s="51">
        <v>1.518</v>
      </c>
      <c r="V48" s="51">
        <v>0.38500000000000001</v>
      </c>
      <c r="W48" s="51">
        <v>0.187</v>
      </c>
      <c r="X48" s="51">
        <v>0.16500000000000001</v>
      </c>
      <c r="Y48" s="51">
        <v>4.18</v>
      </c>
    </row>
    <row r="49" spans="1:25" ht="21" customHeight="1" x14ac:dyDescent="0.2">
      <c r="A49" s="60" t="s">
        <v>76</v>
      </c>
      <c r="B49" s="31" t="s">
        <v>83</v>
      </c>
      <c r="C49" s="33">
        <v>450</v>
      </c>
      <c r="D49" s="51">
        <v>4.32</v>
      </c>
      <c r="E49" s="51">
        <v>2.5649999999999999</v>
      </c>
      <c r="F49" s="55">
        <v>26.55</v>
      </c>
      <c r="G49" s="55">
        <v>43.65</v>
      </c>
      <c r="H49" s="56">
        <v>20</v>
      </c>
      <c r="I49" s="55">
        <v>55.8</v>
      </c>
      <c r="J49" s="51">
        <v>-1.9350000000000001</v>
      </c>
      <c r="K49" s="55">
        <v>9.4499999999999993</v>
      </c>
      <c r="L49" s="55">
        <v>102.15</v>
      </c>
      <c r="M49" s="59">
        <v>1.94</v>
      </c>
      <c r="N49" s="55">
        <v>120.6</v>
      </c>
      <c r="O49" s="55">
        <v>12.15</v>
      </c>
      <c r="P49" s="55">
        <v>4.5</v>
      </c>
      <c r="Q49" s="57">
        <v>112.94999999999999</v>
      </c>
      <c r="R49" s="55" t="s">
        <v>78</v>
      </c>
      <c r="S49" s="55" t="s">
        <v>78</v>
      </c>
      <c r="T49" s="55" t="s">
        <v>78</v>
      </c>
      <c r="U49" s="51">
        <v>1.3049999999999999</v>
      </c>
      <c r="V49" s="51">
        <v>1.395</v>
      </c>
      <c r="W49" s="51">
        <v>0.18</v>
      </c>
      <c r="X49" s="51">
        <v>0.49500000000000005</v>
      </c>
      <c r="Y49" s="51">
        <v>4.05</v>
      </c>
    </row>
    <row r="50" spans="1:25" ht="21" customHeight="1" x14ac:dyDescent="0.2">
      <c r="A50" s="60" t="s">
        <v>76</v>
      </c>
      <c r="B50" s="31" t="s">
        <v>84</v>
      </c>
      <c r="C50" s="33">
        <v>450</v>
      </c>
      <c r="D50" s="51">
        <v>4.1849999999999996</v>
      </c>
      <c r="E50" s="51">
        <v>2.4750000000000001</v>
      </c>
      <c r="F50" s="55">
        <v>27</v>
      </c>
      <c r="G50" s="55">
        <v>41.85</v>
      </c>
      <c r="H50" s="56">
        <v>15</v>
      </c>
      <c r="I50" s="55">
        <v>53.1</v>
      </c>
      <c r="J50" s="51">
        <v>-1.8</v>
      </c>
      <c r="K50" s="55">
        <v>8.5500000000000007</v>
      </c>
      <c r="L50" s="55">
        <v>102.15</v>
      </c>
      <c r="M50" s="59">
        <v>1.94</v>
      </c>
      <c r="N50" s="55">
        <v>125.55</v>
      </c>
      <c r="O50" s="55">
        <v>12.6</v>
      </c>
      <c r="P50" s="55">
        <v>4.5</v>
      </c>
      <c r="Q50" s="57">
        <v>117.45</v>
      </c>
      <c r="R50" s="55" t="s">
        <v>78</v>
      </c>
      <c r="S50" s="55" t="s">
        <v>78</v>
      </c>
      <c r="T50" s="55" t="s">
        <v>78</v>
      </c>
      <c r="U50" s="51">
        <v>1.17</v>
      </c>
      <c r="V50" s="51">
        <v>1.2150000000000001</v>
      </c>
      <c r="W50" s="51">
        <v>0.09</v>
      </c>
      <c r="X50" s="51">
        <v>0.49500000000000005</v>
      </c>
      <c r="Y50" s="51">
        <v>4.05</v>
      </c>
    </row>
    <row r="51" spans="1:25" ht="21" customHeight="1" x14ac:dyDescent="0.2">
      <c r="A51" s="60" t="s">
        <v>76</v>
      </c>
      <c r="B51" s="31" t="s">
        <v>85</v>
      </c>
      <c r="C51" s="33">
        <v>350</v>
      </c>
      <c r="D51" s="51">
        <v>3.7449999999999997</v>
      </c>
      <c r="E51" s="51">
        <v>2.2749999999999999</v>
      </c>
      <c r="F51" s="55">
        <v>38.5</v>
      </c>
      <c r="G51" s="55">
        <v>63</v>
      </c>
      <c r="H51" s="56">
        <v>10</v>
      </c>
      <c r="I51" s="55">
        <v>48.65</v>
      </c>
      <c r="J51" s="51">
        <v>2.31</v>
      </c>
      <c r="K51" s="55">
        <v>14</v>
      </c>
      <c r="L51" s="55">
        <v>80.5</v>
      </c>
      <c r="M51" s="59">
        <v>2.68</v>
      </c>
      <c r="N51" s="55">
        <v>0</v>
      </c>
      <c r="O51" s="55">
        <v>0</v>
      </c>
      <c r="P51" s="55">
        <v>21</v>
      </c>
      <c r="Q51" s="57">
        <v>21</v>
      </c>
      <c r="R51" s="55" t="s">
        <v>78</v>
      </c>
      <c r="S51" s="55" t="s">
        <v>78</v>
      </c>
      <c r="T51" s="55" t="s">
        <v>78</v>
      </c>
      <c r="U51" s="51">
        <v>2.17</v>
      </c>
      <c r="V51" s="51">
        <v>1.4</v>
      </c>
      <c r="W51" s="51">
        <v>0.52500000000000002</v>
      </c>
      <c r="X51" s="51">
        <v>0.7</v>
      </c>
      <c r="Y51" s="51">
        <v>10.85</v>
      </c>
    </row>
    <row r="52" spans="1:25" ht="21" customHeight="1" x14ac:dyDescent="0.2">
      <c r="A52" s="60" t="s">
        <v>76</v>
      </c>
      <c r="B52" s="31" t="s">
        <v>86</v>
      </c>
      <c r="C52" s="33">
        <v>350</v>
      </c>
      <c r="D52" s="51">
        <v>3.5699999999999994</v>
      </c>
      <c r="E52" s="51">
        <v>2.1349999999999998</v>
      </c>
      <c r="F52" s="55">
        <v>38.5</v>
      </c>
      <c r="G52" s="55">
        <v>57.75</v>
      </c>
      <c r="H52" s="56">
        <v>15</v>
      </c>
      <c r="I52" s="55">
        <v>47.95</v>
      </c>
      <c r="J52" s="51">
        <v>1.575</v>
      </c>
      <c r="K52" s="55">
        <v>12.25</v>
      </c>
      <c r="L52" s="55">
        <v>91</v>
      </c>
      <c r="M52" s="59">
        <v>3.05</v>
      </c>
      <c r="N52" s="55">
        <v>0</v>
      </c>
      <c r="O52" s="55">
        <v>0</v>
      </c>
      <c r="P52" s="55">
        <v>14</v>
      </c>
      <c r="Q52" s="57">
        <v>14</v>
      </c>
      <c r="R52" s="55" t="s">
        <v>78</v>
      </c>
      <c r="S52" s="55" t="s">
        <v>78</v>
      </c>
      <c r="T52" s="55" t="s">
        <v>78</v>
      </c>
      <c r="U52" s="51">
        <v>2.0649999999999999</v>
      </c>
      <c r="V52" s="51">
        <v>1.33</v>
      </c>
      <c r="W52" s="51">
        <v>0.52500000000000002</v>
      </c>
      <c r="X52" s="51">
        <v>0.7</v>
      </c>
      <c r="Y52" s="51">
        <v>10.15</v>
      </c>
    </row>
    <row r="53" spans="1:25" ht="21" customHeight="1" x14ac:dyDescent="0.2">
      <c r="A53" s="60" t="s">
        <v>76</v>
      </c>
      <c r="B53" s="31" t="s">
        <v>87</v>
      </c>
      <c r="C53" s="33">
        <v>350</v>
      </c>
      <c r="D53" s="51">
        <v>3.3250000000000002</v>
      </c>
      <c r="E53" s="51">
        <v>1.9599999999999997</v>
      </c>
      <c r="F53" s="55">
        <v>42</v>
      </c>
      <c r="G53" s="55">
        <v>52.5</v>
      </c>
      <c r="H53" s="56">
        <v>15</v>
      </c>
      <c r="I53" s="55">
        <v>44.45</v>
      </c>
      <c r="J53" s="51">
        <v>1.2949999999999999</v>
      </c>
      <c r="K53" s="55">
        <v>10.5</v>
      </c>
      <c r="L53" s="55">
        <v>105</v>
      </c>
      <c r="M53" s="59">
        <v>3.55</v>
      </c>
      <c r="N53" s="55">
        <v>0</v>
      </c>
      <c r="O53" s="55">
        <v>0</v>
      </c>
      <c r="P53" s="55">
        <v>7</v>
      </c>
      <c r="Q53" s="57">
        <v>7</v>
      </c>
      <c r="R53" s="55" t="s">
        <v>78</v>
      </c>
      <c r="S53" s="55" t="s">
        <v>78</v>
      </c>
      <c r="T53" s="55" t="s">
        <v>78</v>
      </c>
      <c r="U53" s="51">
        <v>1.9950000000000001</v>
      </c>
      <c r="V53" s="51">
        <v>1.26</v>
      </c>
      <c r="W53" s="51">
        <v>0.52500000000000002</v>
      </c>
      <c r="X53" s="51">
        <v>0.7</v>
      </c>
      <c r="Y53" s="51">
        <v>9.4499999999999993</v>
      </c>
    </row>
    <row r="54" spans="1:25" ht="21" customHeight="1" x14ac:dyDescent="0.2">
      <c r="A54" s="60" t="s">
        <v>76</v>
      </c>
      <c r="B54" s="31" t="s">
        <v>88</v>
      </c>
      <c r="C54" s="33">
        <v>350</v>
      </c>
      <c r="D54" s="51">
        <v>3.5350000000000001</v>
      </c>
      <c r="E54" s="51">
        <v>2.1349999999999998</v>
      </c>
      <c r="F54" s="55">
        <v>38.5</v>
      </c>
      <c r="G54" s="55">
        <v>63</v>
      </c>
      <c r="H54" s="56">
        <v>10</v>
      </c>
      <c r="I54" s="55">
        <v>46.2</v>
      </c>
      <c r="J54" s="51">
        <v>2.6949999999999998</v>
      </c>
      <c r="K54" s="55">
        <v>14</v>
      </c>
      <c r="L54" s="55">
        <v>80.5</v>
      </c>
      <c r="M54" s="59">
        <v>2.68</v>
      </c>
      <c r="N54" s="55">
        <v>0</v>
      </c>
      <c r="O54" s="55">
        <v>0</v>
      </c>
      <c r="P54" s="55">
        <v>21</v>
      </c>
      <c r="Q54" s="57">
        <v>21</v>
      </c>
      <c r="R54" s="55" t="s">
        <v>78</v>
      </c>
      <c r="S54" s="55" t="s">
        <v>78</v>
      </c>
      <c r="T54" s="55" t="s">
        <v>78</v>
      </c>
      <c r="U54" s="51">
        <v>2.4500000000000002</v>
      </c>
      <c r="V54" s="51">
        <v>1.365</v>
      </c>
      <c r="W54" s="51">
        <v>0.52500000000000002</v>
      </c>
      <c r="X54" s="51">
        <v>0.80499999999999994</v>
      </c>
      <c r="Y54" s="51">
        <v>10.15</v>
      </c>
    </row>
    <row r="55" spans="1:25" ht="21" customHeight="1" x14ac:dyDescent="0.2">
      <c r="A55" s="60" t="s">
        <v>76</v>
      </c>
      <c r="B55" s="31" t="s">
        <v>89</v>
      </c>
      <c r="C55" s="33">
        <v>350</v>
      </c>
      <c r="D55" s="51">
        <v>3.3949999999999996</v>
      </c>
      <c r="E55" s="51">
        <v>1.9950000000000001</v>
      </c>
      <c r="F55" s="55">
        <v>38.5</v>
      </c>
      <c r="G55" s="55">
        <v>57.75</v>
      </c>
      <c r="H55" s="56">
        <v>15</v>
      </c>
      <c r="I55" s="55">
        <v>45.85</v>
      </c>
      <c r="J55" s="51">
        <v>1.8900000000000001</v>
      </c>
      <c r="K55" s="55">
        <v>12.25</v>
      </c>
      <c r="L55" s="55">
        <v>91</v>
      </c>
      <c r="M55" s="59">
        <v>3.05</v>
      </c>
      <c r="N55" s="55">
        <v>0</v>
      </c>
      <c r="O55" s="55">
        <v>0</v>
      </c>
      <c r="P55" s="55">
        <v>14</v>
      </c>
      <c r="Q55" s="57">
        <v>14</v>
      </c>
      <c r="R55" s="55" t="s">
        <v>78</v>
      </c>
      <c r="S55" s="55" t="s">
        <v>78</v>
      </c>
      <c r="T55" s="55" t="s">
        <v>78</v>
      </c>
      <c r="U55" s="51">
        <v>2.3450000000000002</v>
      </c>
      <c r="V55" s="51">
        <v>1.2949999999999999</v>
      </c>
      <c r="W55" s="51">
        <v>0.52500000000000002</v>
      </c>
      <c r="X55" s="51">
        <v>0.80499999999999994</v>
      </c>
      <c r="Y55" s="51">
        <v>9.4499999999999993</v>
      </c>
    </row>
    <row r="56" spans="1:25" ht="21" customHeight="1" x14ac:dyDescent="0.2">
      <c r="A56" s="60" t="s">
        <v>76</v>
      </c>
      <c r="B56" s="31" t="s">
        <v>90</v>
      </c>
      <c r="C56" s="33">
        <v>350</v>
      </c>
      <c r="D56" s="51">
        <v>3.15</v>
      </c>
      <c r="E56" s="51">
        <v>1.855</v>
      </c>
      <c r="F56" s="55">
        <v>42</v>
      </c>
      <c r="G56" s="55">
        <v>52.5</v>
      </c>
      <c r="H56" s="56">
        <v>15</v>
      </c>
      <c r="I56" s="55">
        <v>42.35</v>
      </c>
      <c r="J56" s="51">
        <v>1.6099999999999999</v>
      </c>
      <c r="K56" s="55">
        <v>10.5</v>
      </c>
      <c r="L56" s="55">
        <v>105</v>
      </c>
      <c r="M56" s="59">
        <v>3.55</v>
      </c>
      <c r="N56" s="55">
        <v>0</v>
      </c>
      <c r="O56" s="55">
        <v>0</v>
      </c>
      <c r="P56" s="55">
        <v>7</v>
      </c>
      <c r="Q56" s="57">
        <v>7</v>
      </c>
      <c r="R56" s="55" t="s">
        <v>78</v>
      </c>
      <c r="S56" s="55" t="s">
        <v>78</v>
      </c>
      <c r="T56" s="55" t="s">
        <v>78</v>
      </c>
      <c r="U56" s="51">
        <v>2.2400000000000002</v>
      </c>
      <c r="V56" s="51">
        <v>1.2250000000000001</v>
      </c>
      <c r="W56" s="51">
        <v>0.52500000000000002</v>
      </c>
      <c r="X56" s="51">
        <v>0.80499999999999994</v>
      </c>
      <c r="Y56" s="51">
        <v>8.75</v>
      </c>
    </row>
    <row r="57" spans="1:25" ht="21" customHeight="1" x14ac:dyDescent="0.2">
      <c r="A57" s="60" t="s">
        <v>76</v>
      </c>
      <c r="B57" s="31" t="s">
        <v>91</v>
      </c>
      <c r="C57" s="33">
        <v>350</v>
      </c>
      <c r="D57" s="51">
        <v>2.8699999999999997</v>
      </c>
      <c r="E57" s="51">
        <v>1.7150000000000003</v>
      </c>
      <c r="F57" s="55">
        <v>42</v>
      </c>
      <c r="G57" s="55">
        <v>35</v>
      </c>
      <c r="H57" s="56">
        <v>15</v>
      </c>
      <c r="I57" s="55">
        <v>36.75</v>
      </c>
      <c r="J57" s="51">
        <v>-0.28000000000000003</v>
      </c>
      <c r="K57" s="55">
        <v>7</v>
      </c>
      <c r="L57" s="55">
        <v>108.5</v>
      </c>
      <c r="M57" s="59">
        <v>3.68</v>
      </c>
      <c r="N57" s="55">
        <v>0</v>
      </c>
      <c r="O57" s="55">
        <v>0</v>
      </c>
      <c r="P57" s="55">
        <v>7</v>
      </c>
      <c r="Q57" s="57">
        <v>7</v>
      </c>
      <c r="R57" s="55" t="s">
        <v>78</v>
      </c>
      <c r="S57" s="55" t="s">
        <v>78</v>
      </c>
      <c r="T57" s="55" t="s">
        <v>78</v>
      </c>
      <c r="U57" s="51">
        <v>1.925</v>
      </c>
      <c r="V57" s="51">
        <v>1.05</v>
      </c>
      <c r="W57" s="51">
        <v>0.35</v>
      </c>
      <c r="X57" s="51">
        <v>0.7</v>
      </c>
      <c r="Y57" s="51">
        <v>7</v>
      </c>
    </row>
    <row r="58" spans="1:25" ht="21" customHeight="1" x14ac:dyDescent="0.2">
      <c r="A58" s="60" t="s">
        <v>76</v>
      </c>
      <c r="B58" s="31" t="s">
        <v>92</v>
      </c>
      <c r="C58" s="33">
        <v>280</v>
      </c>
      <c r="D58" s="51">
        <v>3.024</v>
      </c>
      <c r="E58" s="51">
        <v>1.82</v>
      </c>
      <c r="F58" s="55">
        <v>12.6</v>
      </c>
      <c r="G58" s="55">
        <v>23.8</v>
      </c>
      <c r="H58" s="56">
        <v>25</v>
      </c>
      <c r="I58" s="55">
        <v>36.96</v>
      </c>
      <c r="J58" s="51">
        <v>-2.1</v>
      </c>
      <c r="K58" s="55">
        <v>7.84</v>
      </c>
      <c r="L58" s="55">
        <v>56</v>
      </c>
      <c r="M58" s="59">
        <v>1.65</v>
      </c>
      <c r="N58" s="55">
        <v>63</v>
      </c>
      <c r="O58" s="55">
        <v>14.56</v>
      </c>
      <c r="P58" s="55">
        <v>35</v>
      </c>
      <c r="Q58" s="57">
        <v>83.44</v>
      </c>
      <c r="R58" s="55" t="s">
        <v>78</v>
      </c>
      <c r="S58" s="55" t="s">
        <v>78</v>
      </c>
      <c r="T58" s="55" t="s">
        <v>78</v>
      </c>
      <c r="U58" s="51">
        <v>0.7</v>
      </c>
      <c r="V58" s="51">
        <v>0.67200000000000004</v>
      </c>
      <c r="W58" s="51">
        <v>2.8000000000000001E-2</v>
      </c>
      <c r="X58" s="51">
        <v>0.33600000000000002</v>
      </c>
      <c r="Y58" s="51">
        <v>3.92</v>
      </c>
    </row>
    <row r="59" spans="1:25" ht="21" customHeight="1" x14ac:dyDescent="0.2">
      <c r="A59" s="60" t="s">
        <v>76</v>
      </c>
      <c r="B59" s="31" t="s">
        <v>93</v>
      </c>
      <c r="C59" s="33">
        <v>860</v>
      </c>
      <c r="D59" s="51">
        <v>8.5139999999999993</v>
      </c>
      <c r="E59" s="51">
        <v>5.0739999999999998</v>
      </c>
      <c r="F59" s="55">
        <v>68.8</v>
      </c>
      <c r="G59" s="55">
        <v>120.4</v>
      </c>
      <c r="H59" s="56">
        <v>20</v>
      </c>
      <c r="I59" s="55">
        <v>114.38</v>
      </c>
      <c r="J59" s="51">
        <v>0.94600000000000006</v>
      </c>
      <c r="K59" s="55">
        <v>21.5</v>
      </c>
      <c r="L59" s="55">
        <v>223.6</v>
      </c>
      <c r="M59" s="59">
        <v>3.23</v>
      </c>
      <c r="N59" s="55">
        <v>0</v>
      </c>
      <c r="O59" s="55">
        <v>0</v>
      </c>
      <c r="P59" s="55">
        <v>68.8</v>
      </c>
      <c r="Q59" s="57">
        <v>68.8</v>
      </c>
      <c r="R59" s="55" t="s">
        <v>78</v>
      </c>
      <c r="S59" s="55" t="s">
        <v>78</v>
      </c>
      <c r="T59" s="55" t="s">
        <v>78</v>
      </c>
      <c r="U59" s="51">
        <v>4.4720000000000004</v>
      </c>
      <c r="V59" s="51">
        <v>3.0960000000000001</v>
      </c>
      <c r="W59" s="51">
        <v>0.51600000000000001</v>
      </c>
      <c r="X59" s="51">
        <v>1.462</v>
      </c>
      <c r="Y59" s="51">
        <v>17.2</v>
      </c>
    </row>
    <row r="60" spans="1:25" ht="21" customHeight="1" x14ac:dyDescent="0.2">
      <c r="A60" s="60" t="s">
        <v>76</v>
      </c>
      <c r="B60" s="31" t="s">
        <v>94</v>
      </c>
      <c r="C60" s="33">
        <v>860</v>
      </c>
      <c r="D60" s="51">
        <v>7.8259999999999996</v>
      </c>
      <c r="E60" s="51">
        <v>4.5579999999999998</v>
      </c>
      <c r="F60" s="55">
        <v>68.8</v>
      </c>
      <c r="G60" s="55">
        <v>103.2</v>
      </c>
      <c r="H60" s="56">
        <v>20</v>
      </c>
      <c r="I60" s="55">
        <v>104.06</v>
      </c>
      <c r="J60" s="51">
        <v>-0.17199999999999999</v>
      </c>
      <c r="K60" s="55">
        <v>21.5</v>
      </c>
      <c r="L60" s="55">
        <v>258</v>
      </c>
      <c r="M60" s="59">
        <v>3.76</v>
      </c>
      <c r="N60" s="55">
        <v>0</v>
      </c>
      <c r="O60" s="55">
        <v>0</v>
      </c>
      <c r="P60" s="55">
        <v>51.6</v>
      </c>
      <c r="Q60" s="57">
        <v>51.6</v>
      </c>
      <c r="R60" s="55" t="s">
        <v>78</v>
      </c>
      <c r="S60" s="55" t="s">
        <v>78</v>
      </c>
      <c r="T60" s="55" t="s">
        <v>78</v>
      </c>
      <c r="U60" s="51">
        <v>4.1280000000000001</v>
      </c>
      <c r="V60" s="51">
        <v>2.6659999999999999</v>
      </c>
      <c r="W60" s="51">
        <v>0.51600000000000001</v>
      </c>
      <c r="X60" s="51">
        <v>1.462</v>
      </c>
      <c r="Y60" s="51">
        <v>16.34</v>
      </c>
    </row>
    <row r="61" spans="1:25" ht="21" customHeight="1" x14ac:dyDescent="0.2">
      <c r="A61" s="60" t="s">
        <v>76</v>
      </c>
      <c r="B61" s="31" t="s">
        <v>95</v>
      </c>
      <c r="C61" s="33">
        <v>860</v>
      </c>
      <c r="D61" s="51">
        <v>7.1380000000000008</v>
      </c>
      <c r="E61" s="51">
        <v>4.0419999999999998</v>
      </c>
      <c r="F61" s="55">
        <v>68.8</v>
      </c>
      <c r="G61" s="55">
        <v>81.7</v>
      </c>
      <c r="H61" s="56">
        <v>20</v>
      </c>
      <c r="I61" s="55">
        <v>92.02</v>
      </c>
      <c r="J61" s="51">
        <v>-1.6339999999999999</v>
      </c>
      <c r="K61" s="55">
        <v>21.5</v>
      </c>
      <c r="L61" s="55">
        <v>275.2</v>
      </c>
      <c r="M61" s="59">
        <v>4.03</v>
      </c>
      <c r="N61" s="55">
        <v>0</v>
      </c>
      <c r="O61" s="55">
        <v>0</v>
      </c>
      <c r="P61" s="55">
        <v>34.4</v>
      </c>
      <c r="Q61" s="57">
        <v>34.4</v>
      </c>
      <c r="R61" s="55" t="s">
        <v>78</v>
      </c>
      <c r="S61" s="55" t="s">
        <v>78</v>
      </c>
      <c r="T61" s="55" t="s">
        <v>78</v>
      </c>
      <c r="U61" s="51">
        <v>3.87</v>
      </c>
      <c r="V61" s="51">
        <v>2.4079999999999999</v>
      </c>
      <c r="W61" s="51">
        <v>0.51600000000000001</v>
      </c>
      <c r="X61" s="51">
        <v>1.462</v>
      </c>
      <c r="Y61" s="51">
        <v>15.48</v>
      </c>
    </row>
    <row r="62" spans="1:25" ht="21" customHeight="1" x14ac:dyDescent="0.2">
      <c r="A62" s="60" t="s">
        <v>76</v>
      </c>
      <c r="B62" s="31" t="s">
        <v>96</v>
      </c>
      <c r="C62" s="33">
        <v>860</v>
      </c>
      <c r="D62" s="51">
        <v>8.17</v>
      </c>
      <c r="E62" s="51">
        <v>4.7300000000000004</v>
      </c>
      <c r="F62" s="55">
        <v>73.099999999999994</v>
      </c>
      <c r="G62" s="55">
        <v>119.54</v>
      </c>
      <c r="H62" s="56">
        <v>20</v>
      </c>
      <c r="I62" s="55">
        <v>113.52</v>
      </c>
      <c r="J62" s="51">
        <v>0.94600000000000006</v>
      </c>
      <c r="K62" s="55">
        <v>21.5</v>
      </c>
      <c r="L62" s="55">
        <v>258</v>
      </c>
      <c r="M62" s="59">
        <v>3.76</v>
      </c>
      <c r="N62" s="55">
        <v>0</v>
      </c>
      <c r="O62" s="55">
        <v>0</v>
      </c>
      <c r="P62" s="55" t="s">
        <v>78</v>
      </c>
      <c r="Q62" s="58" t="s">
        <v>78</v>
      </c>
      <c r="R62" s="55" t="s">
        <v>78</v>
      </c>
      <c r="S62" s="55" t="s">
        <v>78</v>
      </c>
      <c r="T62" s="55" t="s">
        <v>78</v>
      </c>
      <c r="U62" s="51">
        <v>8.7720000000000002</v>
      </c>
      <c r="V62" s="51">
        <v>2.6659999999999999</v>
      </c>
      <c r="W62" s="51">
        <v>0.60199999999999998</v>
      </c>
      <c r="X62" s="51">
        <v>1.548</v>
      </c>
      <c r="Y62" s="51">
        <v>20.64</v>
      </c>
    </row>
    <row r="63" spans="1:25" ht="21" customHeight="1" x14ac:dyDescent="0.2">
      <c r="A63" s="60" t="s">
        <v>76</v>
      </c>
      <c r="B63" s="31" t="s">
        <v>97</v>
      </c>
      <c r="C63" s="33">
        <v>340</v>
      </c>
      <c r="D63" s="51">
        <v>3.74</v>
      </c>
      <c r="E63" s="51">
        <v>2.2440000000000002</v>
      </c>
      <c r="F63" s="55">
        <v>14.28</v>
      </c>
      <c r="G63" s="55">
        <v>27.2</v>
      </c>
      <c r="H63" s="56">
        <v>25</v>
      </c>
      <c r="I63" s="55">
        <v>45.22</v>
      </c>
      <c r="J63" s="51">
        <v>-2.89</v>
      </c>
      <c r="K63" s="55">
        <v>10.199999999999999</v>
      </c>
      <c r="L63" s="55">
        <v>62.9</v>
      </c>
      <c r="M63" s="59">
        <v>1.57</v>
      </c>
      <c r="N63" s="55">
        <v>119</v>
      </c>
      <c r="O63" s="55">
        <v>18.02</v>
      </c>
      <c r="P63" s="55">
        <v>5.0999999999999996</v>
      </c>
      <c r="Q63" s="57">
        <v>106.08</v>
      </c>
      <c r="R63" s="55" t="s">
        <v>78</v>
      </c>
      <c r="S63" s="55" t="s">
        <v>78</v>
      </c>
      <c r="T63" s="55" t="s">
        <v>78</v>
      </c>
      <c r="U63" s="51">
        <v>0.57799999999999996</v>
      </c>
      <c r="V63" s="51">
        <v>0.74800000000000011</v>
      </c>
      <c r="W63" s="51">
        <v>3.4000000000000002E-2</v>
      </c>
      <c r="X63" s="51">
        <v>0.37400000000000005</v>
      </c>
      <c r="Y63" s="51">
        <v>4.08</v>
      </c>
    </row>
    <row r="64" spans="1:25" ht="21" customHeight="1" x14ac:dyDescent="0.2">
      <c r="A64" s="60" t="s">
        <v>76</v>
      </c>
      <c r="B64" s="31" t="s">
        <v>99</v>
      </c>
      <c r="C64" s="33">
        <v>280</v>
      </c>
      <c r="D64" s="51">
        <v>2.8559999999999999</v>
      </c>
      <c r="E64" s="51">
        <v>1.708</v>
      </c>
      <c r="F64" s="55">
        <v>14.56</v>
      </c>
      <c r="G64" s="55">
        <v>25.2</v>
      </c>
      <c r="H64" s="56">
        <v>25</v>
      </c>
      <c r="I64" s="55">
        <v>35.56</v>
      </c>
      <c r="J64" s="51">
        <v>-1.6519999999999999</v>
      </c>
      <c r="K64" s="55">
        <v>8.4</v>
      </c>
      <c r="L64" s="55">
        <v>65.8</v>
      </c>
      <c r="M64" s="59">
        <v>2.02</v>
      </c>
      <c r="N64" s="55">
        <v>58.8</v>
      </c>
      <c r="O64" s="55">
        <v>5.88</v>
      </c>
      <c r="P64" s="55">
        <v>4.2</v>
      </c>
      <c r="Q64" s="57">
        <v>57.12</v>
      </c>
      <c r="R64" s="55" t="s">
        <v>78</v>
      </c>
      <c r="S64" s="55" t="s">
        <v>78</v>
      </c>
      <c r="T64" s="55" t="s">
        <v>78</v>
      </c>
      <c r="U64" s="51">
        <v>0.89600000000000002</v>
      </c>
      <c r="V64" s="51">
        <v>0.72799999999999998</v>
      </c>
      <c r="W64" s="51">
        <v>2.8000000000000001E-2</v>
      </c>
      <c r="X64" s="51">
        <v>0.39200000000000002</v>
      </c>
      <c r="Y64" s="51">
        <v>4.0599999999999996</v>
      </c>
    </row>
    <row r="65" spans="1:25" ht="21" customHeight="1" x14ac:dyDescent="0.2">
      <c r="A65" s="60" t="s">
        <v>76</v>
      </c>
      <c r="B65" s="31" t="s">
        <v>98</v>
      </c>
      <c r="C65" s="33">
        <v>310</v>
      </c>
      <c r="D65" s="51">
        <v>3.286</v>
      </c>
      <c r="E65" s="51">
        <v>1.984</v>
      </c>
      <c r="F65" s="55">
        <v>14.57</v>
      </c>
      <c r="G65" s="55">
        <v>26.35</v>
      </c>
      <c r="H65" s="56">
        <v>25</v>
      </c>
      <c r="I65" s="55">
        <v>40.299999999999997</v>
      </c>
      <c r="J65" s="51">
        <v>-2.2320000000000002</v>
      </c>
      <c r="K65" s="55">
        <v>9.3000000000000007</v>
      </c>
      <c r="L65" s="55">
        <v>65.099999999999994</v>
      </c>
      <c r="M65" s="59">
        <v>1.79</v>
      </c>
      <c r="N65" s="55">
        <v>86.8</v>
      </c>
      <c r="O65" s="55">
        <v>13.02</v>
      </c>
      <c r="P65" s="55">
        <v>4.6500000000000004</v>
      </c>
      <c r="Q65" s="57">
        <v>78.430000000000007</v>
      </c>
      <c r="R65" s="55" t="s">
        <v>78</v>
      </c>
      <c r="S65" s="55" t="s">
        <v>78</v>
      </c>
      <c r="T65" s="55" t="s">
        <v>78</v>
      </c>
      <c r="U65" s="51">
        <v>0.77500000000000002</v>
      </c>
      <c r="V65" s="51">
        <v>0.74399999999999999</v>
      </c>
      <c r="W65" s="51">
        <v>3.1E-2</v>
      </c>
      <c r="X65" s="51">
        <v>0.372</v>
      </c>
      <c r="Y65" s="51">
        <v>4.34</v>
      </c>
    </row>
    <row r="66" spans="1:25" ht="21" customHeight="1" x14ac:dyDescent="0.2">
      <c r="A66" s="60" t="s">
        <v>76</v>
      </c>
      <c r="B66" s="31" t="s">
        <v>100</v>
      </c>
      <c r="C66" s="33">
        <v>120</v>
      </c>
      <c r="D66" s="51">
        <v>1.296</v>
      </c>
      <c r="E66" s="51">
        <v>0.79200000000000004</v>
      </c>
      <c r="F66" s="55">
        <v>20.76</v>
      </c>
      <c r="G66" s="55">
        <v>20.28</v>
      </c>
      <c r="H66" s="56">
        <v>15</v>
      </c>
      <c r="I66" s="55">
        <v>17.16</v>
      </c>
      <c r="J66" s="51">
        <v>0.504</v>
      </c>
      <c r="K66" s="55">
        <v>6.72</v>
      </c>
      <c r="L66" s="55">
        <v>18.600000000000001</v>
      </c>
      <c r="M66" s="59">
        <v>1.67</v>
      </c>
      <c r="N66" s="55">
        <v>0</v>
      </c>
      <c r="O66" s="55">
        <v>0</v>
      </c>
      <c r="P66" s="55" t="s">
        <v>78</v>
      </c>
      <c r="Q66" s="58" t="s">
        <v>78</v>
      </c>
      <c r="R66" s="55" t="s">
        <v>78</v>
      </c>
      <c r="S66" s="55" t="s">
        <v>78</v>
      </c>
      <c r="T66" s="55" t="s">
        <v>78</v>
      </c>
      <c r="U66" s="51">
        <v>2.52</v>
      </c>
      <c r="V66" s="51">
        <v>0.45600000000000002</v>
      </c>
      <c r="W66" s="51">
        <v>0.252</v>
      </c>
      <c r="X66" s="51">
        <v>0.38400000000000001</v>
      </c>
      <c r="Y66" s="51">
        <v>4.2</v>
      </c>
    </row>
    <row r="67" spans="1:25" ht="21" customHeight="1" x14ac:dyDescent="0.2">
      <c r="A67" s="60" t="s">
        <v>76</v>
      </c>
      <c r="B67" s="31" t="s">
        <v>101</v>
      </c>
      <c r="C67" s="33">
        <v>240</v>
      </c>
      <c r="D67" s="51">
        <v>2.448</v>
      </c>
      <c r="E67" s="51">
        <v>1.464</v>
      </c>
      <c r="F67" s="55">
        <v>31.2</v>
      </c>
      <c r="G67" s="55">
        <v>31.2</v>
      </c>
      <c r="H67" s="56">
        <v>15</v>
      </c>
      <c r="I67" s="55">
        <v>31.44</v>
      </c>
      <c r="J67" s="51">
        <v>-4.8000000000000001E-2</v>
      </c>
      <c r="K67" s="55">
        <v>10.8</v>
      </c>
      <c r="L67" s="55">
        <v>67.2</v>
      </c>
      <c r="M67" s="59">
        <v>3.29</v>
      </c>
      <c r="N67" s="55">
        <v>0</v>
      </c>
      <c r="O67" s="55">
        <v>0</v>
      </c>
      <c r="P67" s="55" t="s">
        <v>78</v>
      </c>
      <c r="Q67" s="58" t="s">
        <v>78</v>
      </c>
      <c r="R67" s="55" t="s">
        <v>78</v>
      </c>
      <c r="S67" s="55" t="s">
        <v>78</v>
      </c>
      <c r="T67" s="55" t="s">
        <v>78</v>
      </c>
      <c r="U67" s="51">
        <v>0.91200000000000003</v>
      </c>
      <c r="V67" s="51">
        <v>0.91200000000000003</v>
      </c>
      <c r="W67" s="51">
        <v>7.1999999999999995E-2</v>
      </c>
      <c r="X67" s="51">
        <v>0.28799999999999998</v>
      </c>
      <c r="Y67" s="51">
        <v>8.16</v>
      </c>
    </row>
    <row r="68" spans="1:25" ht="21" customHeight="1" x14ac:dyDescent="0.2">
      <c r="A68" s="60" t="s">
        <v>76</v>
      </c>
      <c r="B68" s="31" t="s">
        <v>102</v>
      </c>
      <c r="C68" s="33">
        <v>160</v>
      </c>
      <c r="D68" s="51">
        <v>1.728</v>
      </c>
      <c r="E68" s="51">
        <v>1.04</v>
      </c>
      <c r="F68" s="55">
        <v>17.600000000000001</v>
      </c>
      <c r="G68" s="55">
        <v>30.4</v>
      </c>
      <c r="H68" s="56">
        <v>15</v>
      </c>
      <c r="I68" s="55">
        <v>23.52</v>
      </c>
      <c r="J68" s="51">
        <v>1.1040000000000001</v>
      </c>
      <c r="K68" s="55">
        <v>5.12</v>
      </c>
      <c r="L68" s="55">
        <v>32.32</v>
      </c>
      <c r="M68" s="59">
        <v>1.62</v>
      </c>
      <c r="N68" s="55">
        <v>0</v>
      </c>
      <c r="O68" s="55">
        <v>0</v>
      </c>
      <c r="P68" s="55" t="s">
        <v>78</v>
      </c>
      <c r="Q68" s="58" t="s">
        <v>78</v>
      </c>
      <c r="R68" s="55" t="s">
        <v>78</v>
      </c>
      <c r="S68" s="55" t="s">
        <v>78</v>
      </c>
      <c r="T68" s="55" t="s">
        <v>78</v>
      </c>
      <c r="U68" s="51">
        <v>1.68</v>
      </c>
      <c r="V68" s="51">
        <v>0.56000000000000005</v>
      </c>
      <c r="W68" s="51">
        <v>0.128</v>
      </c>
      <c r="X68" s="51">
        <v>0.38400000000000001</v>
      </c>
      <c r="Y68" s="51">
        <v>5.12</v>
      </c>
    </row>
    <row r="69" spans="1:25" ht="21" customHeight="1" x14ac:dyDescent="0.2">
      <c r="A69" s="60" t="s">
        <v>76</v>
      </c>
      <c r="B69" s="31" t="s">
        <v>103</v>
      </c>
      <c r="C69" s="33">
        <v>110</v>
      </c>
      <c r="D69" s="51">
        <v>1.232</v>
      </c>
      <c r="E69" s="51">
        <v>0.77</v>
      </c>
      <c r="F69" s="55">
        <v>20.68</v>
      </c>
      <c r="G69" s="55">
        <v>21.67</v>
      </c>
      <c r="H69" s="56">
        <v>15</v>
      </c>
      <c r="I69" s="55">
        <v>16.829999999999998</v>
      </c>
      <c r="J69" s="51">
        <v>0.77</v>
      </c>
      <c r="K69" s="55">
        <v>2.42</v>
      </c>
      <c r="L69" s="55">
        <v>15.29</v>
      </c>
      <c r="M69" s="59">
        <v>0.95</v>
      </c>
      <c r="N69" s="55">
        <v>0</v>
      </c>
      <c r="O69" s="55">
        <v>0</v>
      </c>
      <c r="P69" s="55">
        <v>17.600000000000001</v>
      </c>
      <c r="Q69" s="57">
        <v>17.600000000000001</v>
      </c>
      <c r="R69" s="55" t="s">
        <v>78</v>
      </c>
      <c r="S69" s="55" t="s">
        <v>78</v>
      </c>
      <c r="T69" s="55" t="s">
        <v>78</v>
      </c>
      <c r="U69" s="51">
        <v>1.54</v>
      </c>
      <c r="V69" s="51">
        <v>0.55000000000000004</v>
      </c>
      <c r="W69" s="51">
        <v>0.154</v>
      </c>
      <c r="X69" s="51">
        <v>0.14299999999999999</v>
      </c>
      <c r="Y69" s="51">
        <v>3.96</v>
      </c>
    </row>
    <row r="70" spans="1:25" ht="21" customHeight="1" x14ac:dyDescent="0.2">
      <c r="A70" s="60" t="s">
        <v>76</v>
      </c>
      <c r="B70" s="31" t="s">
        <v>104</v>
      </c>
      <c r="C70" s="33">
        <v>140</v>
      </c>
      <c r="D70" s="51">
        <v>1.484</v>
      </c>
      <c r="E70" s="51">
        <v>0.91</v>
      </c>
      <c r="F70" s="55">
        <v>25.48</v>
      </c>
      <c r="G70" s="55">
        <v>23.94</v>
      </c>
      <c r="H70" s="56">
        <v>15</v>
      </c>
      <c r="I70" s="55">
        <v>19.88</v>
      </c>
      <c r="J70" s="51">
        <v>0.64400000000000002</v>
      </c>
      <c r="K70" s="55">
        <v>7.14</v>
      </c>
      <c r="L70" s="55">
        <v>26.6</v>
      </c>
      <c r="M70" s="59">
        <v>1.85</v>
      </c>
      <c r="N70" s="55">
        <v>0</v>
      </c>
      <c r="O70" s="55">
        <v>0</v>
      </c>
      <c r="P70" s="55">
        <v>2.1</v>
      </c>
      <c r="Q70" s="57">
        <v>2.1</v>
      </c>
      <c r="R70" s="55" t="s">
        <v>78</v>
      </c>
      <c r="S70" s="55" t="s">
        <v>78</v>
      </c>
      <c r="T70" s="55" t="s">
        <v>78</v>
      </c>
      <c r="U70" s="51">
        <v>1.8759999999999999</v>
      </c>
      <c r="V70" s="51">
        <v>0.82599999999999996</v>
      </c>
      <c r="W70" s="51">
        <v>0.19600000000000001</v>
      </c>
      <c r="X70" s="51">
        <v>0.112</v>
      </c>
      <c r="Y70" s="51">
        <v>4.4800000000000004</v>
      </c>
    </row>
    <row r="71" spans="1:25" ht="21" customHeight="1" x14ac:dyDescent="0.2">
      <c r="A71" s="60" t="s">
        <v>76</v>
      </c>
      <c r="B71" s="31" t="s">
        <v>105</v>
      </c>
      <c r="C71" s="33">
        <v>860</v>
      </c>
      <c r="D71" s="51">
        <v>5.5039999999999996</v>
      </c>
      <c r="E71" s="51">
        <v>3.01</v>
      </c>
      <c r="F71" s="55">
        <v>67.08</v>
      </c>
      <c r="G71" s="55">
        <v>31.82</v>
      </c>
      <c r="H71" s="56">
        <v>45</v>
      </c>
      <c r="I71" s="55">
        <v>65.36</v>
      </c>
      <c r="J71" s="51">
        <v>-5.3319999999999999</v>
      </c>
      <c r="K71" s="55">
        <v>11.18</v>
      </c>
      <c r="L71" s="55">
        <v>368.94</v>
      </c>
      <c r="M71" s="59">
        <v>4.3</v>
      </c>
      <c r="N71" s="55">
        <v>0</v>
      </c>
      <c r="O71" s="55">
        <v>0</v>
      </c>
      <c r="P71" s="55">
        <v>0</v>
      </c>
      <c r="Q71" s="57">
        <v>0</v>
      </c>
      <c r="R71" s="55" t="s">
        <v>78</v>
      </c>
      <c r="S71" s="55" t="s">
        <v>78</v>
      </c>
      <c r="T71" s="55" t="s">
        <v>78</v>
      </c>
      <c r="U71" s="51">
        <v>2.4940000000000002</v>
      </c>
      <c r="V71" s="51">
        <v>0.77400000000000002</v>
      </c>
      <c r="W71" s="51">
        <v>0.77400000000000002</v>
      </c>
      <c r="X71" s="51">
        <v>0.77400000000000002</v>
      </c>
      <c r="Y71" s="51">
        <v>9.0299999999999994</v>
      </c>
    </row>
    <row r="72" spans="1:25" ht="21" customHeight="1" x14ac:dyDescent="0.2">
      <c r="A72" s="60" t="s">
        <v>76</v>
      </c>
      <c r="B72" s="31" t="s">
        <v>106</v>
      </c>
      <c r="C72" s="33">
        <v>860</v>
      </c>
      <c r="D72" s="51">
        <v>6.3639999999999999</v>
      </c>
      <c r="E72" s="51">
        <v>3.6120000000000001</v>
      </c>
      <c r="F72" s="55">
        <v>63.64</v>
      </c>
      <c r="G72" s="55">
        <v>79.98</v>
      </c>
      <c r="H72" s="56">
        <v>25</v>
      </c>
      <c r="I72" s="55">
        <v>90.3</v>
      </c>
      <c r="J72" s="51">
        <v>-1.6339999999999999</v>
      </c>
      <c r="K72" s="55">
        <v>10.32</v>
      </c>
      <c r="L72" s="55">
        <v>371.52</v>
      </c>
      <c r="M72" s="59">
        <v>4.3</v>
      </c>
      <c r="N72" s="55">
        <v>0</v>
      </c>
      <c r="O72" s="55">
        <v>0</v>
      </c>
      <c r="P72" s="55">
        <v>0</v>
      </c>
      <c r="Q72" s="57">
        <v>0</v>
      </c>
      <c r="R72" s="55" t="s">
        <v>78</v>
      </c>
      <c r="S72" s="55" t="s">
        <v>78</v>
      </c>
      <c r="T72" s="55" t="s">
        <v>78</v>
      </c>
      <c r="U72" s="51">
        <v>2.4940000000000002</v>
      </c>
      <c r="V72" s="51">
        <v>0.77400000000000002</v>
      </c>
      <c r="W72" s="51">
        <v>0.77400000000000002</v>
      </c>
      <c r="X72" s="51">
        <v>0.77400000000000002</v>
      </c>
      <c r="Y72" s="51">
        <v>9.0299999999999994</v>
      </c>
    </row>
    <row r="73" spans="1:25" ht="21" customHeight="1" x14ac:dyDescent="0.2">
      <c r="A73" s="60" t="s">
        <v>76</v>
      </c>
      <c r="B73" s="31" t="s">
        <v>108</v>
      </c>
      <c r="C73" s="33">
        <v>180</v>
      </c>
      <c r="D73" s="51">
        <v>1.9079999999999999</v>
      </c>
      <c r="E73" s="51">
        <v>1.1519999999999999</v>
      </c>
      <c r="F73" s="55">
        <v>18</v>
      </c>
      <c r="G73" s="55">
        <v>32.4</v>
      </c>
      <c r="H73" s="56">
        <v>15</v>
      </c>
      <c r="I73" s="55">
        <v>25.74</v>
      </c>
      <c r="J73" s="51">
        <v>1.0620000000000001</v>
      </c>
      <c r="K73" s="55">
        <v>7.2</v>
      </c>
      <c r="L73" s="55">
        <v>43.2</v>
      </c>
      <c r="M73" s="59">
        <v>2</v>
      </c>
      <c r="N73" s="55">
        <v>0</v>
      </c>
      <c r="O73" s="55">
        <v>0</v>
      </c>
      <c r="P73" s="55">
        <v>14.4</v>
      </c>
      <c r="Q73" s="57">
        <v>14.4</v>
      </c>
      <c r="R73" s="55" t="s">
        <v>78</v>
      </c>
      <c r="S73" s="55" t="s">
        <v>78</v>
      </c>
      <c r="T73" s="55" t="s">
        <v>78</v>
      </c>
      <c r="U73" s="51">
        <v>1.08</v>
      </c>
      <c r="V73" s="51">
        <v>0.68400000000000005</v>
      </c>
      <c r="W73" s="51">
        <v>0.18</v>
      </c>
      <c r="X73" s="51">
        <v>0.36</v>
      </c>
      <c r="Y73" s="51">
        <v>5.04</v>
      </c>
    </row>
    <row r="74" spans="1:25" ht="21" customHeight="1" x14ac:dyDescent="0.2">
      <c r="A74" s="60" t="s">
        <v>76</v>
      </c>
      <c r="B74" s="31" t="s">
        <v>107</v>
      </c>
      <c r="C74" s="33">
        <v>160</v>
      </c>
      <c r="D74" s="51">
        <v>1.8080000000000001</v>
      </c>
      <c r="E74" s="51">
        <v>1.1040000000000001</v>
      </c>
      <c r="F74" s="55">
        <v>16</v>
      </c>
      <c r="G74" s="55">
        <v>32</v>
      </c>
      <c r="H74" s="56">
        <v>10</v>
      </c>
      <c r="I74" s="55">
        <v>23.68</v>
      </c>
      <c r="J74" s="51">
        <v>1.3280000000000001</v>
      </c>
      <c r="K74" s="55">
        <v>5.6</v>
      </c>
      <c r="L74" s="55">
        <v>32</v>
      </c>
      <c r="M74" s="59">
        <v>1.6</v>
      </c>
      <c r="N74" s="55">
        <v>0</v>
      </c>
      <c r="O74" s="55">
        <v>0</v>
      </c>
      <c r="P74" s="55">
        <v>14.4</v>
      </c>
      <c r="Q74" s="57">
        <v>14.4</v>
      </c>
      <c r="R74" s="55" t="s">
        <v>78</v>
      </c>
      <c r="S74" s="55" t="s">
        <v>78</v>
      </c>
      <c r="T74" s="55" t="s">
        <v>78</v>
      </c>
      <c r="U74" s="51">
        <v>1.024</v>
      </c>
      <c r="V74" s="51">
        <v>0.67200000000000004</v>
      </c>
      <c r="W74" s="51">
        <v>0.16</v>
      </c>
      <c r="X74" s="51">
        <v>0.30399999999999999</v>
      </c>
      <c r="Y74" s="51">
        <v>5.12</v>
      </c>
    </row>
    <row r="75" spans="1:25" ht="21" customHeight="1" x14ac:dyDescent="0.2">
      <c r="A75" s="60" t="s">
        <v>76</v>
      </c>
      <c r="B75" s="31" t="s">
        <v>110</v>
      </c>
      <c r="C75" s="33">
        <v>180</v>
      </c>
      <c r="D75" s="51">
        <v>1.8359999999999999</v>
      </c>
      <c r="E75" s="51">
        <v>1.0980000000000001</v>
      </c>
      <c r="F75" s="55">
        <v>18</v>
      </c>
      <c r="G75" s="55">
        <v>32.4</v>
      </c>
      <c r="H75" s="56">
        <v>15</v>
      </c>
      <c r="I75" s="55">
        <v>25.02</v>
      </c>
      <c r="J75" s="51">
        <v>1.1879999999999999</v>
      </c>
      <c r="K75" s="55">
        <v>7.2</v>
      </c>
      <c r="L75" s="55">
        <v>43.2</v>
      </c>
      <c r="M75" s="59">
        <v>2</v>
      </c>
      <c r="N75" s="55">
        <v>0</v>
      </c>
      <c r="O75" s="55">
        <v>0</v>
      </c>
      <c r="P75" s="55">
        <v>14.4</v>
      </c>
      <c r="Q75" s="57">
        <v>14.4</v>
      </c>
      <c r="R75" s="55" t="s">
        <v>78</v>
      </c>
      <c r="S75" s="55" t="s">
        <v>78</v>
      </c>
      <c r="T75" s="55" t="s">
        <v>78</v>
      </c>
      <c r="U75" s="51">
        <v>1.08</v>
      </c>
      <c r="V75" s="51">
        <v>0.66600000000000004</v>
      </c>
      <c r="W75" s="51">
        <v>0.18</v>
      </c>
      <c r="X75" s="51">
        <v>0.36</v>
      </c>
      <c r="Y75" s="51">
        <v>5.04</v>
      </c>
    </row>
    <row r="76" spans="1:25" ht="21" customHeight="1" x14ac:dyDescent="0.2">
      <c r="A76" s="60" t="s">
        <v>76</v>
      </c>
      <c r="B76" s="31" t="s">
        <v>109</v>
      </c>
      <c r="C76" s="33">
        <v>160</v>
      </c>
      <c r="D76" s="51">
        <v>1.696</v>
      </c>
      <c r="E76" s="51">
        <v>1.024</v>
      </c>
      <c r="F76" s="55">
        <v>16</v>
      </c>
      <c r="G76" s="55">
        <v>32</v>
      </c>
      <c r="H76" s="56">
        <v>10</v>
      </c>
      <c r="I76" s="55">
        <v>22.4</v>
      </c>
      <c r="J76" s="51">
        <v>1.536</v>
      </c>
      <c r="K76" s="55">
        <v>5.6</v>
      </c>
      <c r="L76" s="55">
        <v>32</v>
      </c>
      <c r="M76" s="59">
        <v>1.6</v>
      </c>
      <c r="N76" s="55">
        <v>0</v>
      </c>
      <c r="O76" s="55">
        <v>0</v>
      </c>
      <c r="P76" s="55">
        <v>14.4</v>
      </c>
      <c r="Q76" s="57">
        <v>14.4</v>
      </c>
      <c r="R76" s="55" t="s">
        <v>78</v>
      </c>
      <c r="S76" s="55" t="s">
        <v>78</v>
      </c>
      <c r="T76" s="55" t="s">
        <v>78</v>
      </c>
      <c r="U76" s="51">
        <v>0.99199999999999999</v>
      </c>
      <c r="V76" s="51">
        <v>0.64</v>
      </c>
      <c r="W76" s="51">
        <v>0.16</v>
      </c>
      <c r="X76" s="51">
        <v>0.28799999999999998</v>
      </c>
      <c r="Y76" s="51">
        <v>5.12</v>
      </c>
    </row>
    <row r="77" spans="1:25" ht="21" customHeight="1" x14ac:dyDescent="0.2">
      <c r="A77" s="60" t="s">
        <v>76</v>
      </c>
      <c r="B77" s="31" t="s">
        <v>111</v>
      </c>
      <c r="C77" s="33">
        <v>130</v>
      </c>
      <c r="D77" s="51">
        <v>1.43</v>
      </c>
      <c r="E77" s="51">
        <v>0.871</v>
      </c>
      <c r="F77" s="55">
        <v>14.3</v>
      </c>
      <c r="G77" s="55">
        <v>28.6</v>
      </c>
      <c r="H77" s="56">
        <v>20</v>
      </c>
      <c r="I77" s="55">
        <v>21.06</v>
      </c>
      <c r="J77" s="51">
        <v>1.2090000000000001</v>
      </c>
      <c r="K77" s="55">
        <v>4.16</v>
      </c>
      <c r="L77" s="55">
        <v>24.7</v>
      </c>
      <c r="M77" s="59">
        <v>1.5</v>
      </c>
      <c r="N77" s="55">
        <v>0</v>
      </c>
      <c r="O77" s="55">
        <v>0</v>
      </c>
      <c r="P77" s="55">
        <v>4.55</v>
      </c>
      <c r="Q77" s="57">
        <v>4.55</v>
      </c>
      <c r="R77" s="55" t="s">
        <v>78</v>
      </c>
      <c r="S77" s="55" t="s">
        <v>78</v>
      </c>
      <c r="T77" s="55" t="s">
        <v>78</v>
      </c>
      <c r="U77" s="51">
        <v>1.9630000000000001</v>
      </c>
      <c r="V77" s="51">
        <v>0.46800000000000003</v>
      </c>
      <c r="W77" s="51">
        <v>0.247</v>
      </c>
      <c r="X77" s="51">
        <v>0.36399999999999999</v>
      </c>
      <c r="Y77" s="51">
        <v>3.12</v>
      </c>
    </row>
    <row r="78" spans="1:25" ht="21" customHeight="1" x14ac:dyDescent="0.2">
      <c r="A78" s="60" t="s">
        <v>76</v>
      </c>
      <c r="B78" s="31" t="s">
        <v>112</v>
      </c>
      <c r="C78" s="33">
        <v>160</v>
      </c>
      <c r="D78" s="51">
        <v>1.552</v>
      </c>
      <c r="E78" s="51">
        <v>0.94399999999999995</v>
      </c>
      <c r="F78" s="55">
        <v>27.36</v>
      </c>
      <c r="G78" s="55">
        <v>23.84</v>
      </c>
      <c r="H78" s="56">
        <v>15</v>
      </c>
      <c r="I78" s="55">
        <v>20.8</v>
      </c>
      <c r="J78" s="51">
        <v>0.48</v>
      </c>
      <c r="K78" s="55">
        <v>5.44</v>
      </c>
      <c r="L78" s="55">
        <v>25.44</v>
      </c>
      <c r="M78" s="59">
        <v>1.19</v>
      </c>
      <c r="N78" s="55">
        <v>0</v>
      </c>
      <c r="O78" s="55">
        <v>0</v>
      </c>
      <c r="P78" s="55">
        <v>2.56</v>
      </c>
      <c r="Q78" s="57">
        <v>2.56</v>
      </c>
      <c r="R78" s="55" t="s">
        <v>78</v>
      </c>
      <c r="S78" s="55" t="s">
        <v>78</v>
      </c>
      <c r="T78" s="55" t="s">
        <v>78</v>
      </c>
      <c r="U78" s="51">
        <v>2.1440000000000001</v>
      </c>
      <c r="V78" s="51">
        <v>0.36799999999999999</v>
      </c>
      <c r="W78" s="51">
        <v>0.92800000000000005</v>
      </c>
      <c r="X78" s="51">
        <v>0.56000000000000005</v>
      </c>
      <c r="Y78" s="51">
        <v>4.16</v>
      </c>
    </row>
    <row r="79" spans="1:25" ht="21" customHeight="1" x14ac:dyDescent="0.2">
      <c r="A79" s="29"/>
      <c r="B79" s="29"/>
      <c r="C79" s="43"/>
      <c r="D79" s="44"/>
      <c r="E79" s="44"/>
      <c r="F79" s="43"/>
      <c r="G79" s="43"/>
      <c r="H79" s="43"/>
      <c r="I79" s="43"/>
      <c r="J79" s="44"/>
      <c r="K79" s="43"/>
      <c r="L79" s="43"/>
      <c r="M79" s="45"/>
      <c r="N79" s="43"/>
      <c r="O79" s="43"/>
      <c r="P79" s="43"/>
      <c r="Q79" s="43"/>
      <c r="R79" s="43"/>
      <c r="S79" s="43"/>
      <c r="T79" s="43"/>
      <c r="U79" s="44"/>
      <c r="V79" s="44"/>
      <c r="W79" s="44"/>
      <c r="X79" s="44"/>
      <c r="Y79" s="44"/>
    </row>
    <row r="80" spans="1:25" ht="15" customHeight="1" x14ac:dyDescent="0.2">
      <c r="A80" s="53"/>
      <c r="B80" s="54" t="s">
        <v>144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ht="25.5" x14ac:dyDescent="0.2">
      <c r="A81" s="31" t="s">
        <v>41</v>
      </c>
      <c r="B81" s="24" t="s">
        <v>43</v>
      </c>
      <c r="C81" s="24" t="s">
        <v>42</v>
      </c>
      <c r="D81" s="24" t="s">
        <v>45</v>
      </c>
      <c r="E81" s="24" t="s">
        <v>46</v>
      </c>
      <c r="F81" s="24" t="s">
        <v>47</v>
      </c>
      <c r="G81" s="24" t="s">
        <v>49</v>
      </c>
      <c r="H81" s="24" t="s">
        <v>52</v>
      </c>
      <c r="I81" s="24" t="s">
        <v>53</v>
      </c>
      <c r="J81" s="24" t="s">
        <v>54</v>
      </c>
      <c r="K81" s="24" t="s">
        <v>55</v>
      </c>
      <c r="L81" s="24" t="s">
        <v>56</v>
      </c>
      <c r="M81" s="31" t="s">
        <v>58</v>
      </c>
      <c r="N81" s="24" t="s">
        <v>59</v>
      </c>
      <c r="O81" s="24" t="s">
        <v>61</v>
      </c>
      <c r="P81" s="31" t="s">
        <v>62</v>
      </c>
      <c r="Q81" s="31" t="s">
        <v>64</v>
      </c>
      <c r="R81" s="31" t="s">
        <v>65</v>
      </c>
      <c r="S81" s="31" t="s">
        <v>66</v>
      </c>
      <c r="T81" s="31" t="s">
        <v>67</v>
      </c>
      <c r="U81" s="24" t="s">
        <v>68</v>
      </c>
      <c r="V81" s="24" t="s">
        <v>69</v>
      </c>
      <c r="W81" s="24" t="s">
        <v>70</v>
      </c>
      <c r="X81" s="24" t="s">
        <v>71</v>
      </c>
      <c r="Y81" s="24" t="s">
        <v>72</v>
      </c>
    </row>
    <row r="82" spans="1:25" s="29" customFormat="1" x14ac:dyDescent="0.2">
      <c r="A82" s="38" t="s">
        <v>75</v>
      </c>
      <c r="B82" s="31" t="s">
        <v>114</v>
      </c>
      <c r="C82" s="14">
        <v>1000</v>
      </c>
      <c r="D82" s="25">
        <v>11.5</v>
      </c>
      <c r="E82" s="25">
        <v>6.9</v>
      </c>
      <c r="F82" s="14">
        <v>50</v>
      </c>
      <c r="G82" s="14">
        <v>245</v>
      </c>
      <c r="H82" s="14">
        <v>40</v>
      </c>
      <c r="I82" s="14">
        <v>184</v>
      </c>
      <c r="J82" s="25">
        <v>9.8000000000000007</v>
      </c>
      <c r="K82" s="14">
        <v>100</v>
      </c>
      <c r="L82" s="14">
        <v>190</v>
      </c>
      <c r="M82" s="34">
        <v>1</v>
      </c>
      <c r="N82" s="14">
        <v>20</v>
      </c>
      <c r="O82" s="14">
        <v>2</v>
      </c>
      <c r="P82" s="14">
        <v>30</v>
      </c>
      <c r="Q82" s="33">
        <f t="shared" ref="Q82:Q90" si="0">N82-O82+P82</f>
        <v>48</v>
      </c>
      <c r="R82" s="32">
        <v>570</v>
      </c>
      <c r="S82" s="32">
        <v>33</v>
      </c>
      <c r="T82" s="32">
        <v>255</v>
      </c>
      <c r="U82" s="25">
        <v>3.4</v>
      </c>
      <c r="V82" s="25">
        <v>6</v>
      </c>
      <c r="W82" s="25">
        <v>0.3</v>
      </c>
      <c r="X82" s="25">
        <v>2.1</v>
      </c>
      <c r="Y82" s="25">
        <v>1</v>
      </c>
    </row>
    <row r="83" spans="1:25" ht="21" customHeight="1" x14ac:dyDescent="0.2">
      <c r="A83" s="38" t="s">
        <v>75</v>
      </c>
      <c r="B83" s="24" t="s">
        <v>113</v>
      </c>
      <c r="C83" s="14">
        <v>1000</v>
      </c>
      <c r="D83" s="25">
        <v>11.3</v>
      </c>
      <c r="E83" s="25">
        <v>6.7</v>
      </c>
      <c r="F83" s="14">
        <v>50</v>
      </c>
      <c r="G83" s="14">
        <v>245</v>
      </c>
      <c r="H83" s="14">
        <v>40</v>
      </c>
      <c r="I83" s="14">
        <v>180</v>
      </c>
      <c r="J83" s="25">
        <v>10.4</v>
      </c>
      <c r="K83" s="14">
        <v>110</v>
      </c>
      <c r="L83" s="14">
        <v>190</v>
      </c>
      <c r="M83" s="34">
        <v>0.85</v>
      </c>
      <c r="N83" s="14">
        <v>10</v>
      </c>
      <c r="O83" s="14">
        <v>1</v>
      </c>
      <c r="P83" s="14">
        <v>5</v>
      </c>
      <c r="Q83" s="33">
        <f t="shared" si="0"/>
        <v>14</v>
      </c>
      <c r="R83" s="32">
        <v>570</v>
      </c>
      <c r="S83" s="32">
        <v>25</v>
      </c>
      <c r="T83" s="32">
        <v>255</v>
      </c>
      <c r="U83" s="25">
        <v>3.4</v>
      </c>
      <c r="V83" s="25">
        <v>6</v>
      </c>
      <c r="W83" s="25">
        <v>0.3</v>
      </c>
      <c r="X83" s="25">
        <v>2.1</v>
      </c>
      <c r="Y83" s="25">
        <v>1</v>
      </c>
    </row>
    <row r="84" spans="1:25" ht="21" customHeight="1" x14ac:dyDescent="0.2">
      <c r="A84" s="38" t="s">
        <v>75</v>
      </c>
      <c r="B84" s="31" t="s">
        <v>115</v>
      </c>
      <c r="C84" s="14">
        <v>1000</v>
      </c>
      <c r="D84" s="25">
        <v>12</v>
      </c>
      <c r="E84" s="25">
        <v>7.6</v>
      </c>
      <c r="F84" s="14">
        <v>83</v>
      </c>
      <c r="G84" s="14">
        <v>77</v>
      </c>
      <c r="H84" s="14">
        <v>20</v>
      </c>
      <c r="I84" s="14">
        <v>149</v>
      </c>
      <c r="J84" s="25">
        <v>-11.5</v>
      </c>
      <c r="K84" s="14">
        <v>7</v>
      </c>
      <c r="L84" s="14">
        <v>63</v>
      </c>
      <c r="M84" s="34">
        <v>1.05</v>
      </c>
      <c r="N84" s="14">
        <v>0</v>
      </c>
      <c r="O84" s="14">
        <v>0</v>
      </c>
      <c r="P84" s="14">
        <v>614</v>
      </c>
      <c r="Q84" s="33">
        <f t="shared" si="0"/>
        <v>614</v>
      </c>
      <c r="R84" s="32">
        <v>125</v>
      </c>
      <c r="S84" s="32">
        <v>710</v>
      </c>
      <c r="T84" s="32">
        <v>100</v>
      </c>
      <c r="U84" s="25">
        <v>2</v>
      </c>
      <c r="V84" s="25">
        <v>2.7</v>
      </c>
      <c r="W84" s="25">
        <v>3.3</v>
      </c>
      <c r="X84" s="25">
        <v>2.1</v>
      </c>
      <c r="Y84" s="25">
        <v>27.3</v>
      </c>
    </row>
    <row r="85" spans="1:25" ht="21" customHeight="1" x14ac:dyDescent="0.2">
      <c r="A85" s="38" t="s">
        <v>75</v>
      </c>
      <c r="B85" s="31" t="s">
        <v>116</v>
      </c>
      <c r="C85" s="14">
        <v>1000</v>
      </c>
      <c r="D85" s="25">
        <v>13.1</v>
      </c>
      <c r="E85" s="25">
        <v>8.4</v>
      </c>
      <c r="F85" s="14">
        <v>59</v>
      </c>
      <c r="G85" s="14">
        <v>96</v>
      </c>
      <c r="H85" s="14">
        <v>20</v>
      </c>
      <c r="I85" s="14">
        <v>162</v>
      </c>
      <c r="J85" s="25">
        <v>-10.6</v>
      </c>
      <c r="K85" s="14">
        <v>4</v>
      </c>
      <c r="L85" s="14">
        <v>27</v>
      </c>
      <c r="M85" s="34">
        <v>0.7</v>
      </c>
      <c r="N85" s="14">
        <v>710</v>
      </c>
      <c r="O85" s="14">
        <v>213</v>
      </c>
      <c r="P85" s="14">
        <v>31</v>
      </c>
      <c r="Q85" s="33">
        <f t="shared" si="0"/>
        <v>528</v>
      </c>
      <c r="R85" s="32">
        <v>75</v>
      </c>
      <c r="S85" s="32">
        <v>765</v>
      </c>
      <c r="T85" s="32">
        <v>45</v>
      </c>
      <c r="U85" s="25">
        <v>0.4</v>
      </c>
      <c r="V85" s="25">
        <v>2.7</v>
      </c>
      <c r="W85" s="25">
        <v>0.3</v>
      </c>
      <c r="X85" s="25">
        <v>0.9</v>
      </c>
      <c r="Y85" s="25">
        <v>21.4</v>
      </c>
    </row>
    <row r="86" spans="1:25" ht="21" customHeight="1" x14ac:dyDescent="0.2">
      <c r="A86" s="38" t="s">
        <v>75</v>
      </c>
      <c r="B86" s="31" t="s">
        <v>117</v>
      </c>
      <c r="C86" s="14">
        <v>1000</v>
      </c>
      <c r="D86" s="25">
        <v>12.3</v>
      </c>
      <c r="E86" s="25">
        <v>7.7</v>
      </c>
      <c r="F86" s="14">
        <v>40</v>
      </c>
      <c r="G86" s="14">
        <v>70</v>
      </c>
      <c r="H86" s="14">
        <v>25</v>
      </c>
      <c r="I86" s="14">
        <v>150</v>
      </c>
      <c r="J86" s="25">
        <v>-12.8</v>
      </c>
      <c r="K86" s="14">
        <v>2</v>
      </c>
      <c r="L86" s="14">
        <v>210</v>
      </c>
      <c r="M86" s="34">
        <v>0.8</v>
      </c>
      <c r="N86" s="14">
        <v>380</v>
      </c>
      <c r="O86" s="14">
        <v>95</v>
      </c>
      <c r="P86" s="14">
        <v>16</v>
      </c>
      <c r="Q86" s="33">
        <f t="shared" si="0"/>
        <v>301</v>
      </c>
      <c r="R86" s="32">
        <v>365</v>
      </c>
      <c r="S86" s="32">
        <v>525</v>
      </c>
      <c r="T86" s="32">
        <v>315</v>
      </c>
      <c r="U86" s="25">
        <v>1.9</v>
      </c>
      <c r="V86" s="25">
        <v>1.3</v>
      </c>
      <c r="W86" s="25">
        <v>0.1</v>
      </c>
      <c r="X86" s="25">
        <v>1.2</v>
      </c>
      <c r="Y86" s="25">
        <v>13.2</v>
      </c>
    </row>
    <row r="87" spans="1:25" ht="21" customHeight="1" x14ac:dyDescent="0.2">
      <c r="A87" s="38" t="s">
        <v>75</v>
      </c>
      <c r="B87" s="31" t="s">
        <v>118</v>
      </c>
      <c r="C87" s="14">
        <v>1000</v>
      </c>
      <c r="D87" s="25">
        <v>11.9</v>
      </c>
      <c r="E87" s="25">
        <v>7.4</v>
      </c>
      <c r="F87" s="14">
        <v>71</v>
      </c>
      <c r="G87" s="14">
        <v>111</v>
      </c>
      <c r="H87" s="14">
        <v>30</v>
      </c>
      <c r="I87" s="14">
        <v>157</v>
      </c>
      <c r="J87" s="25">
        <v>-7.4</v>
      </c>
      <c r="K87" s="14">
        <v>11</v>
      </c>
      <c r="L87" s="14">
        <v>208</v>
      </c>
      <c r="M87" s="34">
        <v>1.05</v>
      </c>
      <c r="N87" s="14"/>
      <c r="O87" s="14"/>
      <c r="P87" s="14">
        <v>31</v>
      </c>
      <c r="Q87" s="33">
        <f t="shared" si="0"/>
        <v>31</v>
      </c>
      <c r="R87" s="32">
        <v>420</v>
      </c>
      <c r="S87" s="32">
        <v>385</v>
      </c>
      <c r="T87" s="32">
        <v>275</v>
      </c>
      <c r="U87" s="25">
        <v>13.6</v>
      </c>
      <c r="V87" s="25">
        <v>1.4</v>
      </c>
      <c r="W87" s="25">
        <v>0.9</v>
      </c>
      <c r="X87" s="25">
        <v>2.2999999999999998</v>
      </c>
      <c r="Y87" s="25">
        <v>4.0999999999999996</v>
      </c>
    </row>
    <row r="88" spans="1:25" ht="21" customHeight="1" x14ac:dyDescent="0.2">
      <c r="A88" s="38" t="s">
        <v>75</v>
      </c>
      <c r="B88" s="31" t="s">
        <v>119</v>
      </c>
      <c r="C88" s="14">
        <v>1000</v>
      </c>
      <c r="D88" s="25">
        <v>12</v>
      </c>
      <c r="E88" s="25">
        <v>7.5</v>
      </c>
      <c r="F88" s="14">
        <v>133</v>
      </c>
      <c r="G88" s="14">
        <v>307</v>
      </c>
      <c r="H88" s="14">
        <v>30</v>
      </c>
      <c r="I88" s="14">
        <v>209</v>
      </c>
      <c r="J88" s="25">
        <v>15.7</v>
      </c>
      <c r="K88" s="14">
        <v>17</v>
      </c>
      <c r="L88" s="14">
        <v>72</v>
      </c>
      <c r="M88" s="34">
        <v>0</v>
      </c>
      <c r="N88" s="14">
        <v>16</v>
      </c>
      <c r="O88" s="14">
        <v>3</v>
      </c>
      <c r="P88" s="14">
        <v>0</v>
      </c>
      <c r="Q88" s="33">
        <f t="shared" si="0"/>
        <v>13</v>
      </c>
      <c r="R88" s="32" t="s">
        <v>78</v>
      </c>
      <c r="S88" s="32" t="s">
        <v>78</v>
      </c>
      <c r="T88" s="32" t="s">
        <v>78</v>
      </c>
      <c r="U88" s="25">
        <v>3.2</v>
      </c>
      <c r="V88" s="25">
        <v>6.5</v>
      </c>
      <c r="W88" s="25">
        <v>0.3</v>
      </c>
      <c r="X88" s="25">
        <v>1.7</v>
      </c>
      <c r="Y88" s="25">
        <v>45</v>
      </c>
    </row>
    <row r="89" spans="1:25" ht="21" customHeight="1" x14ac:dyDescent="0.2">
      <c r="A89" s="38" t="s">
        <v>75</v>
      </c>
      <c r="B89" s="31" t="s">
        <v>120</v>
      </c>
      <c r="C89" s="14">
        <v>1000</v>
      </c>
      <c r="D89" s="25">
        <v>12.9</v>
      </c>
      <c r="E89" s="25">
        <v>7.9</v>
      </c>
      <c r="F89" s="14">
        <v>60</v>
      </c>
      <c r="G89" s="14">
        <v>360</v>
      </c>
      <c r="H89" s="14">
        <v>35</v>
      </c>
      <c r="I89" s="14">
        <v>237</v>
      </c>
      <c r="J89" s="25">
        <v>19.7</v>
      </c>
      <c r="K89" s="14">
        <v>71</v>
      </c>
      <c r="L89" s="14">
        <v>102</v>
      </c>
      <c r="M89" s="34">
        <v>0</v>
      </c>
      <c r="N89" s="14">
        <v>26</v>
      </c>
      <c r="O89" s="14">
        <v>0</v>
      </c>
      <c r="P89" s="14">
        <v>148</v>
      </c>
      <c r="Q89" s="33">
        <f t="shared" si="0"/>
        <v>174</v>
      </c>
      <c r="R89" s="32" t="s">
        <v>78</v>
      </c>
      <c r="S89" s="32" t="s">
        <v>78</v>
      </c>
      <c r="T89" s="32" t="s">
        <v>78</v>
      </c>
      <c r="U89" s="25">
        <v>3.5</v>
      </c>
      <c r="V89" s="25">
        <v>5.3</v>
      </c>
      <c r="W89" s="25">
        <v>0.7</v>
      </c>
      <c r="X89" s="25">
        <v>2.2999999999999998</v>
      </c>
      <c r="Y89" s="25">
        <v>7</v>
      </c>
    </row>
    <row r="90" spans="1:25" ht="21" customHeight="1" x14ac:dyDescent="0.2">
      <c r="A90" s="38" t="s">
        <v>75</v>
      </c>
      <c r="B90" s="31" t="s">
        <v>121</v>
      </c>
      <c r="C90" s="14">
        <v>1000</v>
      </c>
      <c r="D90" s="25">
        <v>12.6</v>
      </c>
      <c r="E90" s="25">
        <v>8</v>
      </c>
      <c r="F90" s="14">
        <v>80</v>
      </c>
      <c r="G90" s="14">
        <v>60</v>
      </c>
      <c r="H90" s="14">
        <v>20</v>
      </c>
      <c r="I90" s="14">
        <v>147</v>
      </c>
      <c r="J90" s="25">
        <v>-13.9</v>
      </c>
      <c r="K90" s="14">
        <v>4</v>
      </c>
      <c r="L90" s="14">
        <v>52</v>
      </c>
      <c r="M90" s="34">
        <v>0.8</v>
      </c>
      <c r="N90" s="14">
        <v>0</v>
      </c>
      <c r="O90" s="14">
        <v>0</v>
      </c>
      <c r="P90" s="14">
        <v>696</v>
      </c>
      <c r="Q90" s="33">
        <f t="shared" si="0"/>
        <v>696</v>
      </c>
      <c r="R90" s="32" t="s">
        <v>78</v>
      </c>
      <c r="S90" s="32" t="s">
        <v>78</v>
      </c>
      <c r="T90" s="32" t="s">
        <v>78</v>
      </c>
      <c r="U90" s="25">
        <v>2.4</v>
      </c>
      <c r="V90" s="25">
        <v>1.7</v>
      </c>
      <c r="W90" s="25">
        <v>0.7</v>
      </c>
      <c r="X90" s="25">
        <v>1.7</v>
      </c>
      <c r="Y90" s="25">
        <v>9</v>
      </c>
    </row>
    <row r="91" spans="1:25" ht="21" customHeight="1" x14ac:dyDescent="0.2">
      <c r="A91" s="52" t="s">
        <v>76</v>
      </c>
      <c r="B91" s="31" t="s">
        <v>114</v>
      </c>
      <c r="C91" s="33">
        <v>240</v>
      </c>
      <c r="D91" s="51">
        <v>2.76</v>
      </c>
      <c r="E91" s="51">
        <v>1.6559999999999999</v>
      </c>
      <c r="F91" s="55">
        <v>12</v>
      </c>
      <c r="G91" s="55">
        <v>58.8</v>
      </c>
      <c r="H91" s="56">
        <v>40</v>
      </c>
      <c r="I91" s="55">
        <v>44.16</v>
      </c>
      <c r="J91" s="51">
        <v>2.3519999999999999</v>
      </c>
      <c r="K91" s="55">
        <v>24</v>
      </c>
      <c r="L91" s="55">
        <v>45.6</v>
      </c>
      <c r="M91" s="59">
        <v>1</v>
      </c>
      <c r="N91" s="55">
        <v>4.8</v>
      </c>
      <c r="O91" s="55">
        <v>0.48</v>
      </c>
      <c r="P91" s="55">
        <v>7.2</v>
      </c>
      <c r="Q91" s="57">
        <v>11.52</v>
      </c>
      <c r="R91" s="55">
        <v>136.80000000000001</v>
      </c>
      <c r="S91" s="55">
        <v>7.92</v>
      </c>
      <c r="T91" s="55">
        <v>61.2</v>
      </c>
      <c r="U91" s="51">
        <v>0.81599999999999995</v>
      </c>
      <c r="V91" s="51">
        <v>1.44</v>
      </c>
      <c r="W91" s="51">
        <v>7.1999999999999995E-2</v>
      </c>
      <c r="X91" s="51">
        <v>0.504</v>
      </c>
      <c r="Y91" s="51">
        <v>0.24</v>
      </c>
    </row>
    <row r="92" spans="1:25" ht="21" customHeight="1" x14ac:dyDescent="0.2">
      <c r="A92" s="52" t="s">
        <v>76</v>
      </c>
      <c r="B92" s="24" t="s">
        <v>113</v>
      </c>
      <c r="C92" s="33">
        <v>280</v>
      </c>
      <c r="D92" s="51">
        <v>3.1640000000000001</v>
      </c>
      <c r="E92" s="51">
        <v>1.8759999999999999</v>
      </c>
      <c r="F92" s="55">
        <v>14</v>
      </c>
      <c r="G92" s="55">
        <v>68.599999999999994</v>
      </c>
      <c r="H92" s="56">
        <v>40</v>
      </c>
      <c r="I92" s="55">
        <v>50.4</v>
      </c>
      <c r="J92" s="51">
        <v>2.9119999999999999</v>
      </c>
      <c r="K92" s="55">
        <v>30.8</v>
      </c>
      <c r="L92" s="55">
        <v>53.2</v>
      </c>
      <c r="M92" s="59">
        <v>0.85</v>
      </c>
      <c r="N92" s="55">
        <v>2.8</v>
      </c>
      <c r="O92" s="55">
        <v>0.28000000000000003</v>
      </c>
      <c r="P92" s="55">
        <v>1.4</v>
      </c>
      <c r="Q92" s="57">
        <v>3.9199999999999995</v>
      </c>
      <c r="R92" s="55">
        <v>159.6</v>
      </c>
      <c r="S92" s="55">
        <v>7</v>
      </c>
      <c r="T92" s="55">
        <v>71.400000000000006</v>
      </c>
      <c r="U92" s="51">
        <v>0.95199999999999996</v>
      </c>
      <c r="V92" s="51">
        <v>1.68</v>
      </c>
      <c r="W92" s="51">
        <v>8.4000000000000005E-2</v>
      </c>
      <c r="X92" s="51">
        <v>0.58799999999999997</v>
      </c>
      <c r="Y92" s="51">
        <v>0.28000000000000003</v>
      </c>
    </row>
    <row r="93" spans="1:25" ht="21" customHeight="1" x14ac:dyDescent="0.2">
      <c r="A93" s="52" t="s">
        <v>76</v>
      </c>
      <c r="B93" s="31" t="s">
        <v>115</v>
      </c>
      <c r="C93" s="33">
        <v>150</v>
      </c>
      <c r="D93" s="51">
        <v>1.8</v>
      </c>
      <c r="E93" s="51">
        <v>1.1399999999999999</v>
      </c>
      <c r="F93" s="55">
        <v>12.45</v>
      </c>
      <c r="G93" s="55">
        <v>11.55</v>
      </c>
      <c r="H93" s="56">
        <v>20</v>
      </c>
      <c r="I93" s="55">
        <v>22.35</v>
      </c>
      <c r="J93" s="51">
        <v>-1.7250000000000001</v>
      </c>
      <c r="K93" s="55">
        <v>1.05</v>
      </c>
      <c r="L93" s="55">
        <v>9.4499999999999993</v>
      </c>
      <c r="M93" s="59">
        <v>1.05</v>
      </c>
      <c r="N93" s="55">
        <v>0</v>
      </c>
      <c r="O93" s="55">
        <v>0</v>
      </c>
      <c r="P93" s="55">
        <v>92.1</v>
      </c>
      <c r="Q93" s="57">
        <v>92.1</v>
      </c>
      <c r="R93" s="55">
        <v>18.75</v>
      </c>
      <c r="S93" s="55">
        <v>106.5</v>
      </c>
      <c r="T93" s="55">
        <v>15</v>
      </c>
      <c r="U93" s="51">
        <v>0.3</v>
      </c>
      <c r="V93" s="51">
        <v>0.40500000000000003</v>
      </c>
      <c r="W93" s="51">
        <v>0.495</v>
      </c>
      <c r="X93" s="51">
        <v>0.315</v>
      </c>
      <c r="Y93" s="51">
        <v>4.0949999999999998</v>
      </c>
    </row>
    <row r="94" spans="1:25" ht="21" customHeight="1" x14ac:dyDescent="0.2">
      <c r="A94" s="52" t="s">
        <v>76</v>
      </c>
      <c r="B94" s="31" t="s">
        <v>116</v>
      </c>
      <c r="C94" s="33">
        <v>220</v>
      </c>
      <c r="D94" s="51">
        <v>2.8820000000000001</v>
      </c>
      <c r="E94" s="51">
        <v>1.8480000000000001</v>
      </c>
      <c r="F94" s="55">
        <v>12.98</v>
      </c>
      <c r="G94" s="55">
        <v>21.12</v>
      </c>
      <c r="H94" s="56">
        <v>20</v>
      </c>
      <c r="I94" s="55">
        <v>35.64</v>
      </c>
      <c r="J94" s="51">
        <v>-2.3319999999999999</v>
      </c>
      <c r="K94" s="55">
        <v>0.88</v>
      </c>
      <c r="L94" s="55">
        <v>5.94</v>
      </c>
      <c r="M94" s="59">
        <v>0.7</v>
      </c>
      <c r="N94" s="55">
        <v>156.19999999999999</v>
      </c>
      <c r="O94" s="55">
        <v>46.86</v>
      </c>
      <c r="P94" s="55">
        <v>6.82</v>
      </c>
      <c r="Q94" s="57">
        <v>116.16</v>
      </c>
      <c r="R94" s="55">
        <v>16.5</v>
      </c>
      <c r="S94" s="55">
        <v>168.3</v>
      </c>
      <c r="T94" s="55">
        <v>9.9</v>
      </c>
      <c r="U94" s="51">
        <v>8.7999999999999995E-2</v>
      </c>
      <c r="V94" s="51">
        <v>0.59399999999999997</v>
      </c>
      <c r="W94" s="51">
        <v>6.6000000000000003E-2</v>
      </c>
      <c r="X94" s="51">
        <v>0.19800000000000001</v>
      </c>
      <c r="Y94" s="51">
        <v>4.7080000000000002</v>
      </c>
    </row>
    <row r="95" spans="1:25" ht="21" customHeight="1" x14ac:dyDescent="0.2">
      <c r="A95" s="52" t="s">
        <v>76</v>
      </c>
      <c r="B95" s="31" t="s">
        <v>117</v>
      </c>
      <c r="C95" s="33">
        <v>150</v>
      </c>
      <c r="D95" s="51">
        <v>1.845</v>
      </c>
      <c r="E95" s="51">
        <v>1.155</v>
      </c>
      <c r="F95" s="55">
        <v>6</v>
      </c>
      <c r="G95" s="55">
        <v>10.5</v>
      </c>
      <c r="H95" s="56">
        <v>25</v>
      </c>
      <c r="I95" s="55">
        <v>22.5</v>
      </c>
      <c r="J95" s="51">
        <v>-1.92</v>
      </c>
      <c r="K95" s="55">
        <v>0.3</v>
      </c>
      <c r="L95" s="55">
        <v>31.5</v>
      </c>
      <c r="M95" s="59">
        <v>0.8</v>
      </c>
      <c r="N95" s="55">
        <v>57</v>
      </c>
      <c r="O95" s="55">
        <v>14.25</v>
      </c>
      <c r="P95" s="55">
        <v>2.4</v>
      </c>
      <c r="Q95" s="57">
        <v>45.15</v>
      </c>
      <c r="R95" s="55">
        <v>54.75</v>
      </c>
      <c r="S95" s="55">
        <v>78.75</v>
      </c>
      <c r="T95" s="55">
        <v>47.25</v>
      </c>
      <c r="U95" s="51">
        <v>0.28499999999999998</v>
      </c>
      <c r="V95" s="51">
        <v>0.19500000000000001</v>
      </c>
      <c r="W95" s="51">
        <v>1.4999999999999999E-2</v>
      </c>
      <c r="X95" s="51">
        <v>0.18</v>
      </c>
      <c r="Y95" s="51">
        <v>1.98</v>
      </c>
    </row>
    <row r="96" spans="1:25" ht="21" customHeight="1" x14ac:dyDescent="0.2">
      <c r="A96" s="52" t="s">
        <v>76</v>
      </c>
      <c r="B96" s="31" t="s">
        <v>118</v>
      </c>
      <c r="C96" s="33">
        <v>220</v>
      </c>
      <c r="D96" s="51">
        <v>2.6179999999999999</v>
      </c>
      <c r="E96" s="51">
        <v>1.6279999999999999</v>
      </c>
      <c r="F96" s="55">
        <v>15.62</v>
      </c>
      <c r="G96" s="55">
        <v>24.42</v>
      </c>
      <c r="H96" s="56">
        <v>30</v>
      </c>
      <c r="I96" s="55">
        <v>34.54</v>
      </c>
      <c r="J96" s="51">
        <v>-1.6279999999999999</v>
      </c>
      <c r="K96" s="55">
        <v>2.42</v>
      </c>
      <c r="L96" s="55">
        <v>45.76</v>
      </c>
      <c r="M96" s="59">
        <v>1.05</v>
      </c>
      <c r="N96" s="55">
        <v>0</v>
      </c>
      <c r="O96" s="55">
        <v>0</v>
      </c>
      <c r="P96" s="55">
        <v>6.82</v>
      </c>
      <c r="Q96" s="57">
        <v>6.82</v>
      </c>
      <c r="R96" s="55">
        <v>92.4</v>
      </c>
      <c r="S96" s="55">
        <v>84.7</v>
      </c>
      <c r="T96" s="55">
        <v>60.5</v>
      </c>
      <c r="U96" s="51">
        <v>2.992</v>
      </c>
      <c r="V96" s="51">
        <v>0.308</v>
      </c>
      <c r="W96" s="51">
        <v>0.19800000000000001</v>
      </c>
      <c r="X96" s="51">
        <v>0.50599999999999989</v>
      </c>
      <c r="Y96" s="51">
        <v>0.90199999999999991</v>
      </c>
    </row>
    <row r="97" spans="1:25" ht="21" customHeight="1" x14ac:dyDescent="0.2">
      <c r="A97" s="52" t="s">
        <v>76</v>
      </c>
      <c r="B97" s="31" t="s">
        <v>119</v>
      </c>
      <c r="C97" s="33">
        <v>60</v>
      </c>
      <c r="D97" s="51">
        <v>0.72</v>
      </c>
      <c r="E97" s="51">
        <v>0.45</v>
      </c>
      <c r="F97" s="55">
        <v>7.98</v>
      </c>
      <c r="G97" s="55">
        <v>18.420000000000002</v>
      </c>
      <c r="H97" s="56">
        <v>30</v>
      </c>
      <c r="I97" s="55">
        <v>12.54</v>
      </c>
      <c r="J97" s="51">
        <v>0.94199999999999995</v>
      </c>
      <c r="K97" s="55">
        <v>1.02</v>
      </c>
      <c r="L97" s="55">
        <v>4.32</v>
      </c>
      <c r="M97" s="59">
        <v>0</v>
      </c>
      <c r="N97" s="55">
        <v>0.96</v>
      </c>
      <c r="O97" s="55">
        <v>0.18</v>
      </c>
      <c r="P97" s="55">
        <v>0</v>
      </c>
      <c r="Q97" s="57">
        <v>0.78</v>
      </c>
      <c r="R97" s="55" t="s">
        <v>78</v>
      </c>
      <c r="S97" s="55" t="s">
        <v>78</v>
      </c>
      <c r="T97" s="55" t="s">
        <v>78</v>
      </c>
      <c r="U97" s="51">
        <v>0.192</v>
      </c>
      <c r="V97" s="51">
        <v>0.39</v>
      </c>
      <c r="W97" s="51">
        <v>1.7999999999999999E-2</v>
      </c>
      <c r="X97" s="51">
        <v>0.10199999999999999</v>
      </c>
      <c r="Y97" s="51">
        <v>2.7</v>
      </c>
    </row>
    <row r="98" spans="1:25" ht="21" customHeight="1" x14ac:dyDescent="0.2">
      <c r="A98" s="52" t="s">
        <v>76</v>
      </c>
      <c r="B98" s="31" t="s">
        <v>120</v>
      </c>
      <c r="C98" s="33">
        <v>60</v>
      </c>
      <c r="D98" s="51">
        <v>0.77400000000000002</v>
      </c>
      <c r="E98" s="51">
        <v>0.47399999999999998</v>
      </c>
      <c r="F98" s="55">
        <v>3.6</v>
      </c>
      <c r="G98" s="55">
        <v>21.6</v>
      </c>
      <c r="H98" s="56">
        <v>35</v>
      </c>
      <c r="I98" s="55">
        <v>14.22</v>
      </c>
      <c r="J98" s="51">
        <v>1.1819999999999999</v>
      </c>
      <c r="K98" s="55">
        <v>4.26</v>
      </c>
      <c r="L98" s="55">
        <v>6.12</v>
      </c>
      <c r="M98" s="59">
        <v>0</v>
      </c>
      <c r="N98" s="55">
        <v>1.56</v>
      </c>
      <c r="O98" s="55">
        <v>0</v>
      </c>
      <c r="P98" s="55">
        <v>8.8800000000000008</v>
      </c>
      <c r="Q98" s="57">
        <v>10.440000000000001</v>
      </c>
      <c r="R98" s="55" t="s">
        <v>78</v>
      </c>
      <c r="S98" s="55" t="s">
        <v>78</v>
      </c>
      <c r="T98" s="55" t="s">
        <v>78</v>
      </c>
      <c r="U98" s="51">
        <v>0.21</v>
      </c>
      <c r="V98" s="51">
        <v>0.318</v>
      </c>
      <c r="W98" s="51">
        <v>4.2000000000000003E-2</v>
      </c>
      <c r="X98" s="51">
        <v>0.13800000000000001</v>
      </c>
      <c r="Y98" s="51">
        <v>0.42</v>
      </c>
    </row>
    <row r="99" spans="1:25" ht="21" customHeight="1" x14ac:dyDescent="0.2">
      <c r="A99" s="52" t="s">
        <v>76</v>
      </c>
      <c r="B99" s="31" t="s">
        <v>121</v>
      </c>
      <c r="C99" s="33">
        <v>230</v>
      </c>
      <c r="D99" s="51">
        <v>2.8980000000000001</v>
      </c>
      <c r="E99" s="51">
        <v>1.84</v>
      </c>
      <c r="F99" s="55">
        <v>18.399999999999999</v>
      </c>
      <c r="G99" s="55">
        <v>13.8</v>
      </c>
      <c r="H99" s="56">
        <v>20</v>
      </c>
      <c r="I99" s="55">
        <v>33.81</v>
      </c>
      <c r="J99" s="51">
        <v>-3.1970000000000001</v>
      </c>
      <c r="K99" s="55">
        <v>0.92</v>
      </c>
      <c r="L99" s="55">
        <v>11.96</v>
      </c>
      <c r="M99" s="59">
        <v>0.8</v>
      </c>
      <c r="N99" s="55">
        <v>0</v>
      </c>
      <c r="O99" s="55">
        <v>0</v>
      </c>
      <c r="P99" s="55">
        <v>160.08000000000001</v>
      </c>
      <c r="Q99" s="57">
        <v>160.08000000000001</v>
      </c>
      <c r="R99" s="55" t="s">
        <v>78</v>
      </c>
      <c r="S99" s="55" t="s">
        <v>78</v>
      </c>
      <c r="T99" s="55" t="s">
        <v>78</v>
      </c>
      <c r="U99" s="51">
        <v>0.55200000000000005</v>
      </c>
      <c r="V99" s="51">
        <v>0.39100000000000001</v>
      </c>
      <c r="W99" s="51">
        <v>0.161</v>
      </c>
      <c r="X99" s="51">
        <v>0.39100000000000001</v>
      </c>
      <c r="Y99" s="51">
        <v>2.0699999999999998</v>
      </c>
    </row>
    <row r="100" spans="1:25" ht="21" customHeight="1" x14ac:dyDescent="0.2">
      <c r="A100" s="29"/>
      <c r="B100" s="29"/>
      <c r="C100" s="43"/>
      <c r="D100" s="44"/>
      <c r="E100" s="44"/>
      <c r="F100" s="43"/>
      <c r="G100" s="43"/>
      <c r="H100" s="43"/>
      <c r="I100" s="43"/>
      <c r="J100" s="44"/>
      <c r="K100" s="43"/>
      <c r="L100" s="43"/>
      <c r="M100" s="45"/>
      <c r="N100" s="43"/>
      <c r="O100" s="43"/>
      <c r="P100" s="43"/>
      <c r="Q100" s="43"/>
      <c r="R100" s="43"/>
      <c r="S100" s="43"/>
      <c r="T100" s="43"/>
      <c r="U100" s="44"/>
      <c r="V100" s="44"/>
      <c r="W100" s="44"/>
      <c r="X100" s="44"/>
      <c r="Y100" s="44"/>
    </row>
    <row r="101" spans="1:25" ht="21" customHeight="1" x14ac:dyDescent="0.2">
      <c r="A101" s="29"/>
      <c r="B101" s="29"/>
      <c r="C101" s="43"/>
      <c r="D101" s="44"/>
      <c r="E101" s="44"/>
      <c r="F101" s="43"/>
      <c r="G101" s="43"/>
      <c r="H101" s="43"/>
      <c r="I101" s="43"/>
      <c r="J101" s="44"/>
      <c r="K101" s="43"/>
      <c r="L101" s="43"/>
      <c r="M101" s="45"/>
      <c r="N101" s="43"/>
      <c r="O101" s="43"/>
      <c r="P101" s="43"/>
      <c r="Q101" s="43"/>
      <c r="R101" s="43"/>
      <c r="S101" s="43"/>
      <c r="T101" s="43"/>
      <c r="U101" s="44"/>
      <c r="V101" s="44"/>
      <c r="W101" s="44"/>
      <c r="X101" s="44"/>
      <c r="Y101" s="44"/>
    </row>
    <row r="102" spans="1:25" ht="15" customHeight="1" x14ac:dyDescent="0.2">
      <c r="A102" s="43"/>
      <c r="B102" s="47" t="s">
        <v>20</v>
      </c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s="29" customFormat="1" ht="25.5" x14ac:dyDescent="0.2">
      <c r="A103" s="31" t="s">
        <v>41</v>
      </c>
      <c r="B103" s="24" t="s">
        <v>43</v>
      </c>
      <c r="C103" s="24" t="s">
        <v>42</v>
      </c>
      <c r="D103" s="24" t="s">
        <v>45</v>
      </c>
      <c r="E103" s="24" t="s">
        <v>46</v>
      </c>
      <c r="F103" s="24" t="s">
        <v>47</v>
      </c>
      <c r="G103" s="24" t="s">
        <v>49</v>
      </c>
      <c r="H103" s="24" t="s">
        <v>52</v>
      </c>
      <c r="I103" s="24" t="s">
        <v>53</v>
      </c>
      <c r="J103" s="24" t="s">
        <v>54</v>
      </c>
      <c r="K103" s="24" t="s">
        <v>55</v>
      </c>
      <c r="L103" s="24" t="s">
        <v>56</v>
      </c>
      <c r="M103" s="31" t="s">
        <v>58</v>
      </c>
      <c r="N103" s="24" t="s">
        <v>59</v>
      </c>
      <c r="O103" s="24" t="s">
        <v>61</v>
      </c>
      <c r="P103" s="31" t="s">
        <v>62</v>
      </c>
      <c r="Q103" s="31" t="s">
        <v>64</v>
      </c>
      <c r="R103" s="31" t="s">
        <v>65</v>
      </c>
      <c r="S103" s="31" t="s">
        <v>66</v>
      </c>
      <c r="T103" s="31" t="s">
        <v>67</v>
      </c>
      <c r="U103" s="24" t="s">
        <v>68</v>
      </c>
      <c r="V103" s="24" t="s">
        <v>69</v>
      </c>
      <c r="W103" s="24" t="s">
        <v>70</v>
      </c>
      <c r="X103" s="24" t="s">
        <v>71</v>
      </c>
      <c r="Y103" s="24" t="s">
        <v>72</v>
      </c>
    </row>
    <row r="104" spans="1:25" ht="21" customHeight="1" x14ac:dyDescent="0.2">
      <c r="A104" s="36" t="s">
        <v>75</v>
      </c>
      <c r="B104" s="31" t="s">
        <v>122</v>
      </c>
      <c r="C104" s="14">
        <v>1000</v>
      </c>
      <c r="D104" s="25">
        <v>13.6</v>
      </c>
      <c r="E104" s="25">
        <v>8.6</v>
      </c>
      <c r="F104" s="14">
        <v>39</v>
      </c>
      <c r="G104" s="14">
        <v>298</v>
      </c>
      <c r="H104" s="14">
        <v>15</v>
      </c>
      <c r="I104" s="14">
        <v>195</v>
      </c>
      <c r="J104" s="25">
        <v>16.5</v>
      </c>
      <c r="K104" s="14">
        <v>16</v>
      </c>
      <c r="L104" s="14">
        <v>89</v>
      </c>
      <c r="M104" s="34">
        <v>0.12</v>
      </c>
      <c r="N104" s="14">
        <v>422</v>
      </c>
      <c r="O104" s="14">
        <v>84</v>
      </c>
      <c r="P104" s="14">
        <v>41</v>
      </c>
      <c r="Q104" s="33">
        <v>379</v>
      </c>
      <c r="R104" s="32">
        <v>165</v>
      </c>
      <c r="S104" s="32">
        <v>480</v>
      </c>
      <c r="T104" s="32">
        <v>125</v>
      </c>
      <c r="U104" s="25">
        <v>1.4</v>
      </c>
      <c r="V104" s="25">
        <v>5.8</v>
      </c>
      <c r="W104" s="25">
        <v>0.2</v>
      </c>
      <c r="X104" s="25">
        <v>1.2</v>
      </c>
      <c r="Y104" s="25">
        <v>14</v>
      </c>
    </row>
    <row r="105" spans="1:25" ht="21" customHeight="1" x14ac:dyDescent="0.2">
      <c r="A105" s="36" t="s">
        <v>75</v>
      </c>
      <c r="B105" s="31" t="s">
        <v>123</v>
      </c>
      <c r="C105" s="14">
        <v>1000</v>
      </c>
      <c r="D105" s="25">
        <v>12.9</v>
      </c>
      <c r="E105" s="25">
        <v>8.1</v>
      </c>
      <c r="F105" s="14">
        <v>21</v>
      </c>
      <c r="G105" s="14">
        <v>105</v>
      </c>
      <c r="H105" s="14">
        <v>35</v>
      </c>
      <c r="I105" s="14">
        <v>159</v>
      </c>
      <c r="J105" s="25">
        <v>-8.6</v>
      </c>
      <c r="K105" s="14">
        <v>43</v>
      </c>
      <c r="L105" s="14">
        <v>52</v>
      </c>
      <c r="M105" s="34">
        <v>0.5</v>
      </c>
      <c r="N105" s="14">
        <v>634</v>
      </c>
      <c r="O105" s="14">
        <v>169</v>
      </c>
      <c r="P105" s="14">
        <v>4</v>
      </c>
      <c r="Q105" s="42">
        <v>469</v>
      </c>
      <c r="R105" s="32">
        <v>165</v>
      </c>
      <c r="S105" s="32">
        <v>665</v>
      </c>
      <c r="T105" s="32">
        <v>60</v>
      </c>
      <c r="U105" s="25">
        <v>0.4</v>
      </c>
      <c r="V105" s="25">
        <v>3.2</v>
      </c>
      <c r="W105" s="25">
        <v>0.2</v>
      </c>
      <c r="X105" s="25">
        <v>1.1000000000000001</v>
      </c>
      <c r="Y105" s="25">
        <v>4.8</v>
      </c>
    </row>
    <row r="106" spans="1:25" ht="21" customHeight="1" x14ac:dyDescent="0.2">
      <c r="A106" s="36" t="s">
        <v>75</v>
      </c>
      <c r="B106" s="31" t="s">
        <v>124</v>
      </c>
      <c r="C106" s="14">
        <v>1000</v>
      </c>
      <c r="D106" s="25">
        <v>13.5</v>
      </c>
      <c r="E106" s="25">
        <v>8.5</v>
      </c>
      <c r="F106" s="14">
        <v>34</v>
      </c>
      <c r="G106" s="14">
        <v>251</v>
      </c>
      <c r="H106" s="14">
        <v>15</v>
      </c>
      <c r="I106" s="14">
        <v>187</v>
      </c>
      <c r="J106" s="25">
        <v>10.199999999999999</v>
      </c>
      <c r="K106" s="14">
        <v>15</v>
      </c>
      <c r="L106" s="14">
        <v>67</v>
      </c>
      <c r="M106" s="34">
        <v>0.08</v>
      </c>
      <c r="N106" s="14">
        <v>478</v>
      </c>
      <c r="O106" s="14">
        <v>115</v>
      </c>
      <c r="P106" s="14">
        <v>61</v>
      </c>
      <c r="Q106" s="33">
        <v>424</v>
      </c>
      <c r="R106" s="32">
        <v>120</v>
      </c>
      <c r="S106" s="32">
        <v>580</v>
      </c>
      <c r="T106" s="32">
        <v>80</v>
      </c>
      <c r="U106" s="25">
        <v>1</v>
      </c>
      <c r="V106" s="25">
        <v>4.7</v>
      </c>
      <c r="W106" s="25">
        <v>0.2</v>
      </c>
      <c r="X106" s="25">
        <v>1.4</v>
      </c>
      <c r="Y106" s="25">
        <v>11.4</v>
      </c>
    </row>
    <row r="107" spans="1:25" ht="21" customHeight="1" x14ac:dyDescent="0.2">
      <c r="A107" s="36" t="s">
        <v>75</v>
      </c>
      <c r="B107" s="31" t="s">
        <v>125</v>
      </c>
      <c r="C107" s="14">
        <v>1000</v>
      </c>
      <c r="D107" s="25">
        <v>12.8</v>
      </c>
      <c r="E107" s="25">
        <v>8.1</v>
      </c>
      <c r="F107" s="14">
        <v>27</v>
      </c>
      <c r="G107" s="14">
        <v>124</v>
      </c>
      <c r="H107" s="14">
        <v>25</v>
      </c>
      <c r="I107" s="14">
        <v>164</v>
      </c>
      <c r="J107" s="25">
        <v>-6.4</v>
      </c>
      <c r="K107" s="14">
        <v>27</v>
      </c>
      <c r="L107" s="14">
        <v>57</v>
      </c>
      <c r="M107" s="34">
        <v>-0.06</v>
      </c>
      <c r="N107" s="14">
        <v>599</v>
      </c>
      <c r="O107" s="14">
        <v>90</v>
      </c>
      <c r="P107" s="14">
        <v>18</v>
      </c>
      <c r="Q107" s="33">
        <v>527</v>
      </c>
      <c r="R107" s="32">
        <v>185</v>
      </c>
      <c r="S107" s="32">
        <v>640</v>
      </c>
      <c r="T107" s="32">
        <v>65</v>
      </c>
      <c r="U107" s="25">
        <v>0.7</v>
      </c>
      <c r="V107" s="25">
        <v>3.9</v>
      </c>
      <c r="W107" s="25">
        <v>0.2</v>
      </c>
      <c r="X107" s="25">
        <v>1.3</v>
      </c>
      <c r="Y107" s="25">
        <v>5</v>
      </c>
    </row>
    <row r="108" spans="1:25" ht="21" customHeight="1" x14ac:dyDescent="0.2">
      <c r="A108" s="36" t="s">
        <v>75</v>
      </c>
      <c r="B108" s="31" t="s">
        <v>126</v>
      </c>
      <c r="C108" s="14">
        <v>1000</v>
      </c>
      <c r="D108" s="25">
        <v>11.5</v>
      </c>
      <c r="E108" s="25">
        <v>7</v>
      </c>
      <c r="F108" s="14">
        <v>33</v>
      </c>
      <c r="G108" s="14">
        <v>121</v>
      </c>
      <c r="H108" s="14">
        <v>15</v>
      </c>
      <c r="I108" s="14">
        <v>140</v>
      </c>
      <c r="J108" s="25">
        <v>-3</v>
      </c>
      <c r="K108" s="14">
        <v>53</v>
      </c>
      <c r="L108" s="14">
        <v>116</v>
      </c>
      <c r="M108" s="34">
        <v>0.04</v>
      </c>
      <c r="N108" s="14">
        <v>452</v>
      </c>
      <c r="O108" s="14">
        <v>45</v>
      </c>
      <c r="P108" s="14">
        <v>16</v>
      </c>
      <c r="Q108" s="33">
        <v>423</v>
      </c>
      <c r="R108" s="32">
        <v>320</v>
      </c>
      <c r="S108" s="32">
        <v>470</v>
      </c>
      <c r="T108" s="32">
        <v>160</v>
      </c>
      <c r="U108" s="25">
        <v>1.2</v>
      </c>
      <c r="V108" s="25">
        <v>3.7</v>
      </c>
      <c r="W108" s="25">
        <v>0.2</v>
      </c>
      <c r="X108" s="25">
        <v>1.1000000000000001</v>
      </c>
      <c r="Y108" s="25">
        <v>4.7</v>
      </c>
    </row>
    <row r="109" spans="1:25" ht="21" customHeight="1" x14ac:dyDescent="0.2">
      <c r="A109" s="36" t="s">
        <v>75</v>
      </c>
      <c r="B109" s="31" t="s">
        <v>127</v>
      </c>
      <c r="C109" s="14">
        <v>1000</v>
      </c>
      <c r="D109" s="25">
        <v>12</v>
      </c>
      <c r="E109" s="25">
        <v>7.3</v>
      </c>
      <c r="F109" s="14">
        <v>66</v>
      </c>
      <c r="G109" s="14">
        <v>385</v>
      </c>
      <c r="H109" s="14">
        <v>30</v>
      </c>
      <c r="I109" s="14">
        <v>232</v>
      </c>
      <c r="J109" s="25">
        <v>24.5</v>
      </c>
      <c r="K109" s="14">
        <v>27</v>
      </c>
      <c r="L109" s="14">
        <v>103</v>
      </c>
      <c r="M109" s="34">
        <v>0.35</v>
      </c>
      <c r="N109" s="14">
        <v>20</v>
      </c>
      <c r="O109" s="14">
        <v>2</v>
      </c>
      <c r="P109" s="14">
        <v>45</v>
      </c>
      <c r="Q109" s="33">
        <v>63</v>
      </c>
      <c r="R109" s="32">
        <v>310</v>
      </c>
      <c r="S109" s="32">
        <v>210</v>
      </c>
      <c r="T109" s="32">
        <v>185</v>
      </c>
      <c r="U109" s="25">
        <v>4</v>
      </c>
      <c r="V109" s="25">
        <v>9.6999999999999993</v>
      </c>
      <c r="W109" s="25">
        <v>1</v>
      </c>
      <c r="X109" s="25">
        <v>5.7</v>
      </c>
      <c r="Y109" s="25">
        <v>12.2</v>
      </c>
    </row>
    <row r="110" spans="1:25" ht="21" customHeight="1" x14ac:dyDescent="0.2">
      <c r="A110" s="36" t="s">
        <v>75</v>
      </c>
      <c r="B110" s="31" t="s">
        <v>128</v>
      </c>
      <c r="C110" s="14">
        <v>1000</v>
      </c>
      <c r="D110" s="25">
        <v>13</v>
      </c>
      <c r="E110" s="25">
        <v>7.9</v>
      </c>
      <c r="F110" s="14">
        <v>64</v>
      </c>
      <c r="G110" s="14">
        <v>357</v>
      </c>
      <c r="H110" s="14">
        <v>35</v>
      </c>
      <c r="I110" s="14">
        <v>224</v>
      </c>
      <c r="J110" s="25">
        <v>21.3</v>
      </c>
      <c r="K110" s="14">
        <v>98</v>
      </c>
      <c r="L110" s="14">
        <v>100</v>
      </c>
      <c r="M110" s="34">
        <v>0.28999999999999998</v>
      </c>
      <c r="N110" s="14"/>
      <c r="O110" s="14"/>
      <c r="P110" s="14">
        <v>45</v>
      </c>
      <c r="Q110" s="33">
        <v>45</v>
      </c>
      <c r="R110" s="32" t="s">
        <v>78</v>
      </c>
      <c r="S110" s="32" t="s">
        <v>78</v>
      </c>
      <c r="T110" s="32" t="s">
        <v>78</v>
      </c>
      <c r="U110" s="25">
        <v>3.7</v>
      </c>
      <c r="V110" s="25">
        <v>8.8000000000000007</v>
      </c>
      <c r="W110" s="25">
        <v>1.1000000000000001</v>
      </c>
      <c r="X110" s="25">
        <v>5.2</v>
      </c>
      <c r="Y110" s="25">
        <v>13</v>
      </c>
    </row>
    <row r="111" spans="1:25" ht="21" customHeight="1" x14ac:dyDescent="0.2">
      <c r="A111" s="36" t="s">
        <v>75</v>
      </c>
      <c r="B111" s="31" t="s">
        <v>129</v>
      </c>
      <c r="C111" s="14">
        <v>1000</v>
      </c>
      <c r="D111" s="25">
        <v>13.3</v>
      </c>
      <c r="E111" s="25">
        <v>8.4</v>
      </c>
      <c r="F111" s="14">
        <v>17</v>
      </c>
      <c r="G111" s="14">
        <v>106</v>
      </c>
      <c r="H111" s="14">
        <v>50</v>
      </c>
      <c r="I111" s="14">
        <v>164</v>
      </c>
      <c r="J111" s="25">
        <v>-9.3000000000000007</v>
      </c>
      <c r="K111" s="14">
        <v>45</v>
      </c>
      <c r="L111" s="14">
        <v>26</v>
      </c>
      <c r="M111" s="34">
        <v>0.22</v>
      </c>
      <c r="N111" s="14">
        <v>694</v>
      </c>
      <c r="O111" s="14">
        <v>291</v>
      </c>
      <c r="P111" s="14">
        <v>19</v>
      </c>
      <c r="Q111" s="33">
        <v>422</v>
      </c>
      <c r="R111" s="32">
        <v>115</v>
      </c>
      <c r="S111" s="32">
        <v>720</v>
      </c>
      <c r="T111" s="32">
        <v>30</v>
      </c>
      <c r="U111" s="25">
        <v>0.5</v>
      </c>
      <c r="V111" s="25">
        <v>3.2</v>
      </c>
      <c r="W111" s="25">
        <v>0.2</v>
      </c>
      <c r="X111" s="25">
        <v>1.1000000000000001</v>
      </c>
      <c r="Y111" s="25">
        <v>3.4</v>
      </c>
    </row>
    <row r="112" spans="1:25" ht="21" customHeight="1" x14ac:dyDescent="0.2">
      <c r="A112" s="36" t="s">
        <v>75</v>
      </c>
      <c r="B112" s="31" t="s">
        <v>130</v>
      </c>
      <c r="C112" s="14">
        <v>1000</v>
      </c>
      <c r="D112" s="25">
        <v>12.5</v>
      </c>
      <c r="E112" s="25">
        <v>7.7</v>
      </c>
      <c r="F112" s="14">
        <v>60</v>
      </c>
      <c r="G112" s="14">
        <v>258</v>
      </c>
      <c r="H112" s="14">
        <v>25</v>
      </c>
      <c r="I112" s="14">
        <v>189</v>
      </c>
      <c r="J112" s="25">
        <v>11</v>
      </c>
      <c r="K112" s="14">
        <v>41</v>
      </c>
      <c r="L112" s="14">
        <v>90</v>
      </c>
      <c r="M112" s="34">
        <v>0.27</v>
      </c>
      <c r="N112" s="14">
        <v>201</v>
      </c>
      <c r="O112" s="14">
        <v>42</v>
      </c>
      <c r="P112" s="14">
        <v>23</v>
      </c>
      <c r="Q112" s="33">
        <v>182</v>
      </c>
      <c r="R112" s="32">
        <v>385</v>
      </c>
      <c r="S112" s="32">
        <v>255</v>
      </c>
      <c r="T112" s="32">
        <v>115</v>
      </c>
      <c r="U112" s="25">
        <v>1.2</v>
      </c>
      <c r="V112" s="25">
        <v>9.1</v>
      </c>
      <c r="W112" s="25">
        <v>2.4</v>
      </c>
      <c r="X112" s="25">
        <v>4.3</v>
      </c>
      <c r="Y112" s="25">
        <v>13.8</v>
      </c>
    </row>
    <row r="113" spans="1:25" ht="21" customHeight="1" x14ac:dyDescent="0.2">
      <c r="A113" s="36" t="s">
        <v>75</v>
      </c>
      <c r="B113" s="31" t="s">
        <v>131</v>
      </c>
      <c r="C113" s="14">
        <v>1000</v>
      </c>
      <c r="D113" s="25">
        <v>12.3</v>
      </c>
      <c r="E113" s="25">
        <v>7.9</v>
      </c>
      <c r="F113" s="14">
        <v>105</v>
      </c>
      <c r="G113" s="14">
        <v>136</v>
      </c>
      <c r="H113" s="14">
        <v>20</v>
      </c>
      <c r="I113" s="14">
        <v>160</v>
      </c>
      <c r="J113" s="25">
        <v>-3.8</v>
      </c>
      <c r="K113" s="14">
        <v>2</v>
      </c>
      <c r="L113" s="14">
        <v>0</v>
      </c>
      <c r="M113" s="34">
        <v>0.45</v>
      </c>
      <c r="N113" s="14">
        <v>0</v>
      </c>
      <c r="O113" s="14">
        <v>0</v>
      </c>
      <c r="P113" s="14">
        <v>629</v>
      </c>
      <c r="Q113" s="33">
        <v>629</v>
      </c>
      <c r="R113" s="32">
        <v>0</v>
      </c>
      <c r="S113" s="32">
        <v>750</v>
      </c>
      <c r="T113" s="32">
        <v>0</v>
      </c>
      <c r="U113" s="25">
        <v>2.2000000000000002</v>
      </c>
      <c r="V113" s="25">
        <v>0.3</v>
      </c>
      <c r="W113" s="25">
        <v>8.8000000000000007</v>
      </c>
      <c r="X113" s="25">
        <v>0.3</v>
      </c>
      <c r="Y113" s="25">
        <v>48.3</v>
      </c>
    </row>
    <row r="114" spans="1:25" ht="21" customHeight="1" x14ac:dyDescent="0.2">
      <c r="A114" s="36" t="s">
        <v>75</v>
      </c>
      <c r="B114" s="31" t="s">
        <v>6</v>
      </c>
      <c r="C114" s="14">
        <v>1000</v>
      </c>
      <c r="D114" s="25">
        <v>11.9</v>
      </c>
      <c r="E114" s="25">
        <v>7.5</v>
      </c>
      <c r="F114" s="14">
        <v>85</v>
      </c>
      <c r="G114" s="14">
        <v>125</v>
      </c>
      <c r="H114" s="14">
        <v>30</v>
      </c>
      <c r="I114" s="14">
        <v>162</v>
      </c>
      <c r="J114" s="25">
        <v>-5.9</v>
      </c>
      <c r="K114" s="14">
        <v>8</v>
      </c>
      <c r="L114" s="14">
        <v>143</v>
      </c>
      <c r="M114" s="34">
        <v>0.16</v>
      </c>
      <c r="N114" s="14">
        <v>0</v>
      </c>
      <c r="O114" s="14">
        <v>0</v>
      </c>
      <c r="P114" s="14">
        <v>245</v>
      </c>
      <c r="Q114" s="33">
        <v>245</v>
      </c>
      <c r="R114" s="32">
        <v>325</v>
      </c>
      <c r="S114" s="32">
        <v>455</v>
      </c>
      <c r="T114" s="32">
        <v>180</v>
      </c>
      <c r="U114" s="25">
        <v>7.8</v>
      </c>
      <c r="V114" s="25">
        <v>0.8</v>
      </c>
      <c r="W114" s="25">
        <v>2.1</v>
      </c>
      <c r="X114" s="25">
        <v>1.5</v>
      </c>
      <c r="Y114" s="25">
        <v>19.899999999999999</v>
      </c>
    </row>
    <row r="115" spans="1:25" ht="21" customHeight="1" x14ac:dyDescent="0.2">
      <c r="A115" s="36" t="s">
        <v>75</v>
      </c>
      <c r="B115" s="31" t="s">
        <v>132</v>
      </c>
      <c r="C115" s="14">
        <v>1000</v>
      </c>
      <c r="D115" s="25">
        <v>12</v>
      </c>
      <c r="E115" s="25">
        <v>7.6</v>
      </c>
      <c r="F115" s="14">
        <v>65</v>
      </c>
      <c r="G115" s="14">
        <v>107</v>
      </c>
      <c r="H115" s="14">
        <v>40</v>
      </c>
      <c r="I115" s="14">
        <v>159</v>
      </c>
      <c r="J115" s="25">
        <v>-8.3000000000000007</v>
      </c>
      <c r="K115" s="14">
        <v>19</v>
      </c>
      <c r="L115" s="14">
        <v>184</v>
      </c>
      <c r="M115" s="34">
        <v>0.35</v>
      </c>
      <c r="N115" s="14">
        <v>0</v>
      </c>
      <c r="O115" s="14">
        <v>0</v>
      </c>
      <c r="P115" s="14">
        <v>120</v>
      </c>
      <c r="Q115" s="33">
        <v>120</v>
      </c>
      <c r="R115" s="32">
        <v>360</v>
      </c>
      <c r="S115" s="32">
        <v>450</v>
      </c>
      <c r="T115" s="32">
        <v>205</v>
      </c>
      <c r="U115" s="25">
        <v>11.7</v>
      </c>
      <c r="V115" s="25">
        <v>0.9</v>
      </c>
      <c r="W115" s="25">
        <v>1</v>
      </c>
      <c r="X115" s="25">
        <v>1.3</v>
      </c>
      <c r="Y115" s="25">
        <v>6.7</v>
      </c>
    </row>
    <row r="116" spans="1:25" ht="21" customHeight="1" x14ac:dyDescent="0.2">
      <c r="A116" s="36" t="s">
        <v>75</v>
      </c>
      <c r="B116" s="31" t="s">
        <v>134</v>
      </c>
      <c r="C116" s="14">
        <v>1000</v>
      </c>
      <c r="D116" s="25">
        <v>11.8</v>
      </c>
      <c r="E116" s="25">
        <v>7.2</v>
      </c>
      <c r="F116" s="14">
        <v>76</v>
      </c>
      <c r="G116" s="14">
        <v>392</v>
      </c>
      <c r="H116" s="14">
        <v>30</v>
      </c>
      <c r="I116" s="14">
        <v>232</v>
      </c>
      <c r="J116" s="25">
        <v>25.7</v>
      </c>
      <c r="K116" s="14">
        <v>35</v>
      </c>
      <c r="L116" s="14">
        <v>143</v>
      </c>
      <c r="M116" s="34">
        <v>0.33</v>
      </c>
      <c r="N116" s="14">
        <v>12</v>
      </c>
      <c r="O116" s="14">
        <v>1</v>
      </c>
      <c r="P116" s="14">
        <v>98</v>
      </c>
      <c r="Q116" s="33">
        <v>109</v>
      </c>
      <c r="R116" s="32">
        <v>295</v>
      </c>
      <c r="S116" s="32">
        <v>200</v>
      </c>
      <c r="T116" s="32">
        <v>235</v>
      </c>
      <c r="U116" s="25">
        <v>9</v>
      </c>
      <c r="V116" s="25">
        <v>14</v>
      </c>
      <c r="W116" s="25">
        <v>0.5</v>
      </c>
      <c r="X116" s="25">
        <v>5.7</v>
      </c>
      <c r="Y116" s="25">
        <v>15.6</v>
      </c>
    </row>
    <row r="117" spans="1:25" ht="21" customHeight="1" x14ac:dyDescent="0.2">
      <c r="A117" s="36" t="s">
        <v>75</v>
      </c>
      <c r="B117" s="31" t="s">
        <v>133</v>
      </c>
      <c r="C117" s="14">
        <v>1000</v>
      </c>
      <c r="D117" s="25">
        <v>17.600000000000001</v>
      </c>
      <c r="E117" s="25">
        <v>11</v>
      </c>
      <c r="F117" s="14">
        <v>45</v>
      </c>
      <c r="G117" s="14">
        <v>227</v>
      </c>
      <c r="H117" s="14">
        <v>20</v>
      </c>
      <c r="I117" s="14">
        <v>100</v>
      </c>
      <c r="J117" s="25">
        <v>20.3</v>
      </c>
      <c r="K117" s="14">
        <v>444</v>
      </c>
      <c r="L117" s="14">
        <v>75</v>
      </c>
      <c r="M117" s="34">
        <v>0.3</v>
      </c>
      <c r="N117" s="14">
        <v>38</v>
      </c>
      <c r="O117" s="14">
        <v>4</v>
      </c>
      <c r="P117" s="14">
        <v>52</v>
      </c>
      <c r="Q117" s="33">
        <v>86</v>
      </c>
      <c r="R117" s="32">
        <v>180</v>
      </c>
      <c r="S117" s="32">
        <v>70</v>
      </c>
      <c r="T117" s="32">
        <v>120</v>
      </c>
      <c r="U117" s="25">
        <v>5</v>
      </c>
      <c r="V117" s="25">
        <v>7.5</v>
      </c>
      <c r="W117" s="25">
        <v>0.5</v>
      </c>
      <c r="X117" s="25">
        <v>3</v>
      </c>
      <c r="Y117" s="25">
        <v>9.1</v>
      </c>
    </row>
    <row r="118" spans="1:25" ht="21" customHeight="1" x14ac:dyDescent="0.2">
      <c r="A118" s="36" t="s">
        <v>75</v>
      </c>
      <c r="B118" s="31" t="s">
        <v>138</v>
      </c>
      <c r="C118" s="14">
        <v>1000</v>
      </c>
      <c r="D118" s="25">
        <v>13.3</v>
      </c>
      <c r="E118" s="25">
        <v>8.5</v>
      </c>
      <c r="F118" s="14">
        <v>21</v>
      </c>
      <c r="G118" s="14">
        <v>112</v>
      </c>
      <c r="H118" s="14">
        <v>15</v>
      </c>
      <c r="I118" s="14">
        <v>167</v>
      </c>
      <c r="J118" s="25">
        <v>-8.8000000000000007</v>
      </c>
      <c r="K118" s="14">
        <v>18</v>
      </c>
      <c r="L118" s="14">
        <v>27</v>
      </c>
      <c r="M118" s="34">
        <v>-0.17</v>
      </c>
      <c r="N118" s="14">
        <v>632</v>
      </c>
      <c r="O118" s="14">
        <v>95</v>
      </c>
      <c r="P118" s="14">
        <v>68</v>
      </c>
      <c r="Q118" s="33">
        <v>605</v>
      </c>
      <c r="R118" s="32">
        <v>130</v>
      </c>
      <c r="S118" s="32">
        <v>720</v>
      </c>
      <c r="T118" s="32">
        <v>40</v>
      </c>
      <c r="U118" s="25">
        <v>0.6</v>
      </c>
      <c r="V118" s="25">
        <v>3.5</v>
      </c>
      <c r="W118" s="25">
        <v>0.1</v>
      </c>
      <c r="X118" s="25">
        <v>1.2</v>
      </c>
      <c r="Y118" s="25">
        <v>5.6</v>
      </c>
    </row>
    <row r="119" spans="1:25" ht="21" customHeight="1" x14ac:dyDescent="0.2">
      <c r="A119" s="36" t="s">
        <v>75</v>
      </c>
      <c r="B119" s="31" t="s">
        <v>140</v>
      </c>
      <c r="C119" s="14">
        <v>1000</v>
      </c>
      <c r="D119" s="25">
        <v>13.7</v>
      </c>
      <c r="E119" s="25">
        <v>8.6</v>
      </c>
      <c r="F119" s="14">
        <v>67</v>
      </c>
      <c r="G119" s="14">
        <v>510</v>
      </c>
      <c r="H119" s="14">
        <v>30</v>
      </c>
      <c r="I119" s="14">
        <v>288</v>
      </c>
      <c r="J119" s="25">
        <v>35.6</v>
      </c>
      <c r="K119" s="14">
        <v>15</v>
      </c>
      <c r="L119" s="14">
        <v>67</v>
      </c>
      <c r="M119" s="34">
        <v>0.2</v>
      </c>
      <c r="N119" s="14">
        <v>69</v>
      </c>
      <c r="O119" s="14">
        <v>7</v>
      </c>
      <c r="P119" s="14">
        <v>108</v>
      </c>
      <c r="Q119" s="33">
        <v>170</v>
      </c>
      <c r="R119" s="32">
        <v>150</v>
      </c>
      <c r="S119" s="32">
        <v>260</v>
      </c>
      <c r="T119" s="32">
        <v>90</v>
      </c>
      <c r="U119" s="25">
        <v>3.4</v>
      </c>
      <c r="V119" s="25">
        <v>7.3</v>
      </c>
      <c r="W119" s="25">
        <v>0.2</v>
      </c>
      <c r="X119" s="25">
        <v>3.2</v>
      </c>
      <c r="Y119" s="25">
        <v>24.4</v>
      </c>
    </row>
    <row r="120" spans="1:25" ht="21" customHeight="1" x14ac:dyDescent="0.2">
      <c r="A120" s="36" t="s">
        <v>75</v>
      </c>
      <c r="B120" s="31" t="s">
        <v>141</v>
      </c>
      <c r="C120" s="14">
        <v>1000</v>
      </c>
      <c r="D120" s="25">
        <v>13.7</v>
      </c>
      <c r="E120" s="25">
        <v>8.6</v>
      </c>
      <c r="F120" s="14">
        <v>58</v>
      </c>
      <c r="G120" s="14">
        <v>507</v>
      </c>
      <c r="H120" s="14">
        <v>65</v>
      </c>
      <c r="I120" s="14">
        <v>436</v>
      </c>
      <c r="J120" s="25">
        <v>11.4</v>
      </c>
      <c r="K120" s="14">
        <v>12</v>
      </c>
      <c r="L120" s="14">
        <v>53</v>
      </c>
      <c r="M120" s="34">
        <v>0.23</v>
      </c>
      <c r="N120" s="14">
        <v>22</v>
      </c>
      <c r="O120" s="14">
        <v>2</v>
      </c>
      <c r="P120" s="14">
        <v>103</v>
      </c>
      <c r="Q120" s="33">
        <v>123</v>
      </c>
      <c r="R120" s="32">
        <v>150</v>
      </c>
      <c r="S120" s="32">
        <v>270</v>
      </c>
      <c r="T120" s="32">
        <v>90</v>
      </c>
      <c r="U120" s="25">
        <v>3.4</v>
      </c>
      <c r="V120" s="25">
        <v>7.3</v>
      </c>
      <c r="W120" s="25">
        <v>0.2</v>
      </c>
      <c r="X120" s="25">
        <v>3.2</v>
      </c>
      <c r="Y120" s="25">
        <v>22.9</v>
      </c>
    </row>
    <row r="121" spans="1:25" ht="21" customHeight="1" x14ac:dyDescent="0.2">
      <c r="A121" s="36" t="s">
        <v>75</v>
      </c>
      <c r="B121" s="31" t="s">
        <v>139</v>
      </c>
      <c r="C121" s="14">
        <v>1000</v>
      </c>
      <c r="D121" s="25">
        <v>13.5</v>
      </c>
      <c r="E121" s="25">
        <v>8.4</v>
      </c>
      <c r="F121" s="14">
        <v>69</v>
      </c>
      <c r="G121" s="14">
        <v>485</v>
      </c>
      <c r="H121" s="14">
        <v>30</v>
      </c>
      <c r="I121" s="14">
        <v>279</v>
      </c>
      <c r="J121" s="25">
        <v>33</v>
      </c>
      <c r="K121" s="14">
        <v>17</v>
      </c>
      <c r="L121" s="14">
        <v>93</v>
      </c>
      <c r="M121" s="34">
        <v>0.23</v>
      </c>
      <c r="N121" s="14">
        <v>65</v>
      </c>
      <c r="O121" s="14">
        <v>7</v>
      </c>
      <c r="P121" s="14">
        <v>106</v>
      </c>
      <c r="Q121" s="33">
        <v>164</v>
      </c>
      <c r="R121" s="32">
        <v>230</v>
      </c>
      <c r="S121" s="32">
        <v>200</v>
      </c>
      <c r="T121" s="32">
        <v>125</v>
      </c>
      <c r="U121" s="25">
        <v>3.8</v>
      </c>
      <c r="V121" s="25">
        <v>7.2</v>
      </c>
      <c r="W121" s="25">
        <v>0.3</v>
      </c>
      <c r="X121" s="25">
        <v>3.5</v>
      </c>
      <c r="Y121" s="25">
        <v>23.8</v>
      </c>
    </row>
    <row r="122" spans="1:25" ht="21" customHeight="1" x14ac:dyDescent="0.2">
      <c r="A122" s="36" t="s">
        <v>75</v>
      </c>
      <c r="B122" s="31" t="s">
        <v>142</v>
      </c>
      <c r="C122" s="14">
        <v>1000</v>
      </c>
      <c r="D122" s="25">
        <v>13.1</v>
      </c>
      <c r="E122" s="25">
        <v>8.3000000000000007</v>
      </c>
      <c r="F122" s="14">
        <v>22</v>
      </c>
      <c r="G122" s="14">
        <v>145</v>
      </c>
      <c r="H122" s="14">
        <v>15</v>
      </c>
      <c r="I122" s="14">
        <v>170</v>
      </c>
      <c r="J122" s="25">
        <v>-4</v>
      </c>
      <c r="K122" s="14">
        <v>18</v>
      </c>
      <c r="L122" s="14">
        <v>28</v>
      </c>
      <c r="M122" s="34">
        <v>-0.14000000000000001</v>
      </c>
      <c r="N122" s="14">
        <v>640</v>
      </c>
      <c r="O122" s="14">
        <v>96</v>
      </c>
      <c r="P122" s="14">
        <v>40</v>
      </c>
      <c r="Q122" s="33">
        <v>584</v>
      </c>
      <c r="R122" s="32">
        <v>120</v>
      </c>
      <c r="S122" s="32">
        <v>695</v>
      </c>
      <c r="T122" s="32">
        <v>35</v>
      </c>
      <c r="U122" s="25">
        <v>0.5</v>
      </c>
      <c r="V122" s="25">
        <v>4.3</v>
      </c>
      <c r="W122" s="25">
        <v>0.1</v>
      </c>
      <c r="X122" s="25">
        <v>1.1000000000000001</v>
      </c>
      <c r="Y122" s="25">
        <v>5.3</v>
      </c>
    </row>
    <row r="123" spans="1:25" ht="21" customHeight="1" x14ac:dyDescent="0.2">
      <c r="A123" s="36" t="s">
        <v>75</v>
      </c>
      <c r="B123" s="31" t="s">
        <v>143</v>
      </c>
      <c r="C123" s="14">
        <v>1000</v>
      </c>
      <c r="D123" s="25">
        <v>13.4</v>
      </c>
      <c r="E123" s="25">
        <v>8.5</v>
      </c>
      <c r="F123" s="14">
        <v>19</v>
      </c>
      <c r="G123" s="14">
        <v>138</v>
      </c>
      <c r="H123" s="14">
        <v>20</v>
      </c>
      <c r="I123" s="14">
        <v>172</v>
      </c>
      <c r="J123" s="25">
        <v>-5.4</v>
      </c>
      <c r="K123" s="14">
        <v>20</v>
      </c>
      <c r="L123" s="14">
        <v>29</v>
      </c>
      <c r="M123" s="34">
        <v>-0.15</v>
      </c>
      <c r="N123" s="14">
        <v>662</v>
      </c>
      <c r="O123" s="14">
        <v>99</v>
      </c>
      <c r="P123" s="14">
        <v>33</v>
      </c>
      <c r="Q123" s="33">
        <v>596</v>
      </c>
      <c r="R123" s="32">
        <v>120</v>
      </c>
      <c r="S123" s="32">
        <v>705</v>
      </c>
      <c r="T123" s="32">
        <v>30</v>
      </c>
      <c r="U123" s="25">
        <v>0.5</v>
      </c>
      <c r="V123" s="25">
        <v>3.8</v>
      </c>
      <c r="W123" s="25">
        <v>0.1</v>
      </c>
      <c r="X123" s="25">
        <v>1.3</v>
      </c>
      <c r="Y123" s="25">
        <v>5</v>
      </c>
    </row>
    <row r="124" spans="1:25" ht="21" customHeight="1" x14ac:dyDescent="0.2">
      <c r="A124" s="36" t="s">
        <v>136</v>
      </c>
      <c r="B124" s="31" t="s">
        <v>135</v>
      </c>
      <c r="C124" s="14">
        <v>1000</v>
      </c>
      <c r="D124" s="25">
        <v>30</v>
      </c>
      <c r="E124" s="25">
        <v>19.3</v>
      </c>
      <c r="F124" s="14">
        <v>1</v>
      </c>
      <c r="G124" s="14">
        <v>0</v>
      </c>
      <c r="H124" s="14">
        <v>0</v>
      </c>
      <c r="I124" s="14">
        <v>0</v>
      </c>
      <c r="J124" s="25">
        <v>0</v>
      </c>
      <c r="K124" s="14">
        <v>999</v>
      </c>
      <c r="L124" s="14">
        <v>0</v>
      </c>
      <c r="M124" s="34">
        <v>0</v>
      </c>
      <c r="N124" s="14">
        <v>0</v>
      </c>
      <c r="O124" s="14">
        <v>0</v>
      </c>
      <c r="P124" s="14">
        <v>0</v>
      </c>
      <c r="Q124" s="33">
        <v>0</v>
      </c>
      <c r="R124" s="32">
        <v>0</v>
      </c>
      <c r="S124" s="32">
        <v>0</v>
      </c>
      <c r="T124" s="32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</row>
    <row r="125" spans="1:25" ht="21" customHeight="1" x14ac:dyDescent="0.2">
      <c r="A125" s="36" t="s">
        <v>136</v>
      </c>
      <c r="B125" s="31" t="s">
        <v>137</v>
      </c>
      <c r="C125" s="14">
        <v>1000</v>
      </c>
      <c r="D125" s="25">
        <v>30.6</v>
      </c>
      <c r="E125" s="25">
        <v>19.8</v>
      </c>
      <c r="F125" s="14">
        <v>1</v>
      </c>
      <c r="G125" s="14">
        <v>0</v>
      </c>
      <c r="H125" s="14">
        <v>0</v>
      </c>
      <c r="I125" s="14">
        <v>0</v>
      </c>
      <c r="J125" s="25">
        <v>0</v>
      </c>
      <c r="K125" s="14">
        <v>999</v>
      </c>
      <c r="L125" s="14">
        <v>0</v>
      </c>
      <c r="M125" s="34">
        <v>0</v>
      </c>
      <c r="N125" s="14">
        <v>0</v>
      </c>
      <c r="O125" s="14">
        <v>0</v>
      </c>
      <c r="P125" s="14">
        <v>0</v>
      </c>
      <c r="Q125" s="33">
        <v>0</v>
      </c>
      <c r="R125" s="32">
        <v>0</v>
      </c>
      <c r="S125" s="32">
        <v>0</v>
      </c>
      <c r="T125" s="32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</row>
    <row r="126" spans="1:25" ht="21" customHeight="1" x14ac:dyDescent="0.2">
      <c r="A126" s="46" t="s">
        <v>76</v>
      </c>
      <c r="B126" s="31" t="s">
        <v>122</v>
      </c>
      <c r="C126" s="33">
        <v>880</v>
      </c>
      <c r="D126" s="51">
        <v>11.968</v>
      </c>
      <c r="E126" s="51">
        <v>7.5679999999999996</v>
      </c>
      <c r="F126" s="55">
        <v>34.32</v>
      </c>
      <c r="G126" s="55">
        <v>262.24</v>
      </c>
      <c r="H126" s="56">
        <v>15</v>
      </c>
      <c r="I126" s="55">
        <v>171.6</v>
      </c>
      <c r="J126" s="51">
        <v>14.52</v>
      </c>
      <c r="K126" s="55">
        <v>14.08</v>
      </c>
      <c r="L126" s="55">
        <v>78.319999999999993</v>
      </c>
      <c r="M126" s="59">
        <v>0.12</v>
      </c>
      <c r="N126" s="55">
        <v>371.36</v>
      </c>
      <c r="O126" s="55">
        <v>73.92</v>
      </c>
      <c r="P126" s="55">
        <v>36.08</v>
      </c>
      <c r="Q126" s="57">
        <v>333.52</v>
      </c>
      <c r="R126" s="55">
        <v>145.19999999999999</v>
      </c>
      <c r="S126" s="55">
        <v>422.4</v>
      </c>
      <c r="T126" s="55">
        <v>110</v>
      </c>
      <c r="U126" s="51">
        <v>1.232</v>
      </c>
      <c r="V126" s="51">
        <v>5.1040000000000001</v>
      </c>
      <c r="W126" s="51">
        <v>0.17599999999999999</v>
      </c>
      <c r="X126" s="51">
        <v>1.056</v>
      </c>
      <c r="Y126" s="51">
        <v>12.32</v>
      </c>
    </row>
    <row r="127" spans="1:25" ht="21" customHeight="1" x14ac:dyDescent="0.2">
      <c r="A127" s="46" t="s">
        <v>76</v>
      </c>
      <c r="B127" s="31" t="s">
        <v>123</v>
      </c>
      <c r="C127" s="33">
        <v>600</v>
      </c>
      <c r="D127" s="51">
        <v>7.74</v>
      </c>
      <c r="E127" s="51">
        <v>4.8600000000000003</v>
      </c>
      <c r="F127" s="55">
        <v>12.6</v>
      </c>
      <c r="G127" s="55">
        <v>63</v>
      </c>
      <c r="H127" s="56">
        <v>35</v>
      </c>
      <c r="I127" s="55">
        <v>95.4</v>
      </c>
      <c r="J127" s="51">
        <v>-5.16</v>
      </c>
      <c r="K127" s="55">
        <v>25.8</v>
      </c>
      <c r="L127" s="55">
        <v>31.2</v>
      </c>
      <c r="M127" s="59">
        <v>0.5</v>
      </c>
      <c r="N127" s="55">
        <v>380.4</v>
      </c>
      <c r="O127" s="55">
        <v>101.4</v>
      </c>
      <c r="P127" s="55">
        <v>2.4</v>
      </c>
      <c r="Q127" s="57">
        <v>281.39999999999998</v>
      </c>
      <c r="R127" s="55">
        <v>99</v>
      </c>
      <c r="S127" s="55">
        <v>399</v>
      </c>
      <c r="T127" s="55">
        <v>36</v>
      </c>
      <c r="U127" s="51">
        <v>0.24</v>
      </c>
      <c r="V127" s="51">
        <v>1.92</v>
      </c>
      <c r="W127" s="51">
        <v>0.12</v>
      </c>
      <c r="X127" s="51">
        <v>0.66</v>
      </c>
      <c r="Y127" s="51">
        <v>2.88</v>
      </c>
    </row>
    <row r="128" spans="1:25" ht="21" customHeight="1" x14ac:dyDescent="0.2">
      <c r="A128" s="46" t="s">
        <v>76</v>
      </c>
      <c r="B128" s="31" t="s">
        <v>124</v>
      </c>
      <c r="C128" s="33">
        <v>880</v>
      </c>
      <c r="D128" s="51">
        <v>11.88</v>
      </c>
      <c r="E128" s="51">
        <v>7.48</v>
      </c>
      <c r="F128" s="55">
        <v>29.92</v>
      </c>
      <c r="G128" s="55">
        <v>220.88</v>
      </c>
      <c r="H128" s="56">
        <v>15</v>
      </c>
      <c r="I128" s="55">
        <v>164.56</v>
      </c>
      <c r="J128" s="51">
        <v>8.9760000000000009</v>
      </c>
      <c r="K128" s="55">
        <v>13.2</v>
      </c>
      <c r="L128" s="55">
        <v>58.96</v>
      </c>
      <c r="M128" s="59">
        <v>0.08</v>
      </c>
      <c r="N128" s="55">
        <v>420.64</v>
      </c>
      <c r="O128" s="55">
        <v>101.2</v>
      </c>
      <c r="P128" s="55">
        <v>53.68</v>
      </c>
      <c r="Q128" s="57">
        <v>373.12</v>
      </c>
      <c r="R128" s="55">
        <v>105.6</v>
      </c>
      <c r="S128" s="55">
        <v>510.4</v>
      </c>
      <c r="T128" s="55">
        <v>70.400000000000006</v>
      </c>
      <c r="U128" s="51">
        <v>0.88</v>
      </c>
      <c r="V128" s="51">
        <v>4.1360000000000001</v>
      </c>
      <c r="W128" s="51">
        <v>0.17599999999999999</v>
      </c>
      <c r="X128" s="51">
        <v>1.232</v>
      </c>
      <c r="Y128" s="51">
        <v>10.032</v>
      </c>
    </row>
    <row r="129" spans="1:25" ht="21" customHeight="1" x14ac:dyDescent="0.2">
      <c r="A129" s="46" t="s">
        <v>76</v>
      </c>
      <c r="B129" s="31" t="s">
        <v>125</v>
      </c>
      <c r="C129" s="33">
        <v>880</v>
      </c>
      <c r="D129" s="51">
        <v>11.263999999999999</v>
      </c>
      <c r="E129" s="51">
        <v>7.1280000000000001</v>
      </c>
      <c r="F129" s="55">
        <v>23.76</v>
      </c>
      <c r="G129" s="55">
        <v>109.12</v>
      </c>
      <c r="H129" s="56">
        <v>25</v>
      </c>
      <c r="I129" s="55">
        <v>144.32</v>
      </c>
      <c r="J129" s="51">
        <v>-5.6319999999999997</v>
      </c>
      <c r="K129" s="55">
        <v>23.76</v>
      </c>
      <c r="L129" s="55">
        <v>50.16</v>
      </c>
      <c r="M129" s="59">
        <v>-0.06</v>
      </c>
      <c r="N129" s="55">
        <v>527.12</v>
      </c>
      <c r="O129" s="55">
        <v>79.2</v>
      </c>
      <c r="P129" s="55">
        <v>15.84</v>
      </c>
      <c r="Q129" s="57">
        <v>463.76</v>
      </c>
      <c r="R129" s="55">
        <v>162.80000000000001</v>
      </c>
      <c r="S129" s="55">
        <v>563.20000000000005</v>
      </c>
      <c r="T129" s="55">
        <v>57.2</v>
      </c>
      <c r="U129" s="51">
        <v>0.61599999999999999</v>
      </c>
      <c r="V129" s="51">
        <v>3.4319999999999999</v>
      </c>
      <c r="W129" s="51">
        <v>0.17599999999999999</v>
      </c>
      <c r="X129" s="51">
        <v>1.1439999999999999</v>
      </c>
      <c r="Y129" s="51">
        <v>4.4000000000000004</v>
      </c>
    </row>
    <row r="130" spans="1:25" ht="21" customHeight="1" x14ac:dyDescent="0.2">
      <c r="A130" s="46" t="s">
        <v>76</v>
      </c>
      <c r="B130" s="31" t="s">
        <v>126</v>
      </c>
      <c r="C130" s="33">
        <v>880</v>
      </c>
      <c r="D130" s="51">
        <v>10.119999999999999</v>
      </c>
      <c r="E130" s="51">
        <v>6.16</v>
      </c>
      <c r="F130" s="55">
        <v>29.04</v>
      </c>
      <c r="G130" s="55">
        <v>106.48</v>
      </c>
      <c r="H130" s="56">
        <v>15</v>
      </c>
      <c r="I130" s="55">
        <v>123.2</v>
      </c>
      <c r="J130" s="51">
        <v>-2.64</v>
      </c>
      <c r="K130" s="55">
        <v>46.64</v>
      </c>
      <c r="L130" s="55">
        <v>102.08</v>
      </c>
      <c r="M130" s="59">
        <v>0.04</v>
      </c>
      <c r="N130" s="55">
        <v>397.76</v>
      </c>
      <c r="O130" s="55">
        <v>39.6</v>
      </c>
      <c r="P130" s="55">
        <v>14.08</v>
      </c>
      <c r="Q130" s="57">
        <v>372.23999999999995</v>
      </c>
      <c r="R130" s="55">
        <v>281.60000000000002</v>
      </c>
      <c r="S130" s="55">
        <v>413.6</v>
      </c>
      <c r="T130" s="55">
        <v>140.80000000000001</v>
      </c>
      <c r="U130" s="51">
        <v>1.056</v>
      </c>
      <c r="V130" s="51">
        <v>3.2559999999999998</v>
      </c>
      <c r="W130" s="51">
        <v>0.17599999999999999</v>
      </c>
      <c r="X130" s="51">
        <v>0.96800000000000008</v>
      </c>
      <c r="Y130" s="51">
        <v>4.1360000000000001</v>
      </c>
    </row>
    <row r="131" spans="1:25" ht="21" customHeight="1" x14ac:dyDescent="0.2">
      <c r="A131" s="46" t="s">
        <v>76</v>
      </c>
      <c r="B131" s="31" t="s">
        <v>127</v>
      </c>
      <c r="C131" s="33">
        <v>890</v>
      </c>
      <c r="D131" s="51">
        <v>10.68</v>
      </c>
      <c r="E131" s="51">
        <v>6.4969999999999999</v>
      </c>
      <c r="F131" s="55">
        <v>58.74</v>
      </c>
      <c r="G131" s="55">
        <v>342.65</v>
      </c>
      <c r="H131" s="56">
        <v>30</v>
      </c>
      <c r="I131" s="55">
        <v>206.48</v>
      </c>
      <c r="J131" s="51">
        <v>21.805</v>
      </c>
      <c r="K131" s="55">
        <v>24.03</v>
      </c>
      <c r="L131" s="55">
        <v>91.67</v>
      </c>
      <c r="M131" s="59">
        <v>0.35</v>
      </c>
      <c r="N131" s="55">
        <v>17.8</v>
      </c>
      <c r="O131" s="55">
        <v>1.78</v>
      </c>
      <c r="P131" s="55">
        <v>40.049999999999997</v>
      </c>
      <c r="Q131" s="57">
        <v>56.069999999999993</v>
      </c>
      <c r="R131" s="55">
        <v>275.89999999999998</v>
      </c>
      <c r="S131" s="55">
        <v>186.9</v>
      </c>
      <c r="T131" s="55">
        <v>164.65</v>
      </c>
      <c r="U131" s="51">
        <v>3.56</v>
      </c>
      <c r="V131" s="51">
        <v>8.6329999999999991</v>
      </c>
      <c r="W131" s="51">
        <v>0.89</v>
      </c>
      <c r="X131" s="51">
        <v>5.0730000000000004</v>
      </c>
      <c r="Y131" s="51">
        <v>10.858000000000001</v>
      </c>
    </row>
    <row r="132" spans="1:25" ht="21" customHeight="1" x14ac:dyDescent="0.2">
      <c r="A132" s="46" t="s">
        <v>76</v>
      </c>
      <c r="B132" s="31" t="s">
        <v>128</v>
      </c>
      <c r="C132" s="33">
        <v>900</v>
      </c>
      <c r="D132" s="51">
        <v>11.7</v>
      </c>
      <c r="E132" s="51">
        <v>7.11</v>
      </c>
      <c r="F132" s="55">
        <v>57.6</v>
      </c>
      <c r="G132" s="55">
        <v>321.3</v>
      </c>
      <c r="H132" s="56">
        <v>35</v>
      </c>
      <c r="I132" s="55">
        <v>201.6</v>
      </c>
      <c r="J132" s="51">
        <v>19.170000000000002</v>
      </c>
      <c r="K132" s="55">
        <v>88.2</v>
      </c>
      <c r="L132" s="55">
        <v>90</v>
      </c>
      <c r="M132" s="59">
        <v>0.28999999999999998</v>
      </c>
      <c r="N132" s="55">
        <v>0</v>
      </c>
      <c r="O132" s="55">
        <v>0</v>
      </c>
      <c r="P132" s="55">
        <v>40.5</v>
      </c>
      <c r="Q132" s="57">
        <v>40.5</v>
      </c>
      <c r="R132" s="55" t="s">
        <v>78</v>
      </c>
      <c r="S132" s="55" t="s">
        <v>78</v>
      </c>
      <c r="T132" s="55" t="s">
        <v>78</v>
      </c>
      <c r="U132" s="51">
        <v>3.33</v>
      </c>
      <c r="V132" s="51">
        <v>7.9200000000000008</v>
      </c>
      <c r="W132" s="51">
        <v>0.9900000000000001</v>
      </c>
      <c r="X132" s="51">
        <v>4.68</v>
      </c>
      <c r="Y132" s="51">
        <v>11.7</v>
      </c>
    </row>
    <row r="133" spans="1:25" ht="21" customHeight="1" x14ac:dyDescent="0.2">
      <c r="A133" s="46" t="s">
        <v>76</v>
      </c>
      <c r="B133" s="31" t="s">
        <v>129</v>
      </c>
      <c r="C133" s="33">
        <v>880</v>
      </c>
      <c r="D133" s="51">
        <v>11.704000000000001</v>
      </c>
      <c r="E133" s="51">
        <v>7.3920000000000003</v>
      </c>
      <c r="F133" s="55">
        <v>14.96</v>
      </c>
      <c r="G133" s="55">
        <v>93.28</v>
      </c>
      <c r="H133" s="56">
        <v>50</v>
      </c>
      <c r="I133" s="55">
        <v>144.32</v>
      </c>
      <c r="J133" s="51">
        <v>-8.1840000000000011</v>
      </c>
      <c r="K133" s="55">
        <v>39.6</v>
      </c>
      <c r="L133" s="55">
        <v>22.88</v>
      </c>
      <c r="M133" s="59">
        <v>0.22</v>
      </c>
      <c r="N133" s="55">
        <v>610.72</v>
      </c>
      <c r="O133" s="55">
        <v>256.08</v>
      </c>
      <c r="P133" s="55">
        <v>16.72</v>
      </c>
      <c r="Q133" s="57">
        <v>371.36</v>
      </c>
      <c r="R133" s="55">
        <v>101.2</v>
      </c>
      <c r="S133" s="55">
        <v>633.6</v>
      </c>
      <c r="T133" s="55">
        <v>26.4</v>
      </c>
      <c r="U133" s="51">
        <v>0.44</v>
      </c>
      <c r="V133" s="51">
        <v>2.8159999999999998</v>
      </c>
      <c r="W133" s="51">
        <v>0.17599999999999999</v>
      </c>
      <c r="X133" s="51">
        <v>0.96800000000000008</v>
      </c>
      <c r="Y133" s="51">
        <v>2.992</v>
      </c>
    </row>
    <row r="134" spans="1:25" ht="21" customHeight="1" x14ac:dyDescent="0.2">
      <c r="A134" s="46" t="s">
        <v>76</v>
      </c>
      <c r="B134" s="31" t="s">
        <v>130</v>
      </c>
      <c r="C134" s="33">
        <v>890</v>
      </c>
      <c r="D134" s="51">
        <v>11.125</v>
      </c>
      <c r="E134" s="51">
        <v>6.8529999999999998</v>
      </c>
      <c r="F134" s="55">
        <v>53.4</v>
      </c>
      <c r="G134" s="55">
        <v>229.62</v>
      </c>
      <c r="H134" s="56">
        <v>25</v>
      </c>
      <c r="I134" s="55">
        <v>168.21</v>
      </c>
      <c r="J134" s="51">
        <v>9.7899999999999991</v>
      </c>
      <c r="K134" s="55">
        <v>36.49</v>
      </c>
      <c r="L134" s="55">
        <v>80.099999999999994</v>
      </c>
      <c r="M134" s="59">
        <v>0.27</v>
      </c>
      <c r="N134" s="55">
        <v>178.89</v>
      </c>
      <c r="O134" s="55">
        <v>37.380000000000003</v>
      </c>
      <c r="P134" s="55">
        <v>20.47</v>
      </c>
      <c r="Q134" s="57">
        <v>161.97999999999999</v>
      </c>
      <c r="R134" s="55">
        <v>342.65</v>
      </c>
      <c r="S134" s="55">
        <v>226.95</v>
      </c>
      <c r="T134" s="55">
        <v>102.35</v>
      </c>
      <c r="U134" s="51">
        <v>1.0680000000000001</v>
      </c>
      <c r="V134" s="51">
        <v>8.0990000000000002</v>
      </c>
      <c r="W134" s="51">
        <v>2.1360000000000001</v>
      </c>
      <c r="X134" s="51">
        <v>3.827</v>
      </c>
      <c r="Y134" s="51">
        <v>12.282</v>
      </c>
    </row>
    <row r="135" spans="1:25" ht="21" customHeight="1" x14ac:dyDescent="0.2">
      <c r="A135" s="46" t="s">
        <v>76</v>
      </c>
      <c r="B135" s="31" t="s">
        <v>131</v>
      </c>
      <c r="C135" s="33">
        <v>770</v>
      </c>
      <c r="D135" s="51">
        <v>9.4710000000000001</v>
      </c>
      <c r="E135" s="51">
        <v>6.0830000000000002</v>
      </c>
      <c r="F135" s="55">
        <v>80.849999999999994</v>
      </c>
      <c r="G135" s="55">
        <v>104.72</v>
      </c>
      <c r="H135" s="56">
        <v>20</v>
      </c>
      <c r="I135" s="55">
        <v>123.2</v>
      </c>
      <c r="J135" s="51">
        <v>-2.9260000000000002</v>
      </c>
      <c r="K135" s="55">
        <v>1.54</v>
      </c>
      <c r="L135" s="55">
        <v>0</v>
      </c>
      <c r="M135" s="59">
        <v>0.45</v>
      </c>
      <c r="N135" s="55">
        <v>0</v>
      </c>
      <c r="O135" s="55">
        <v>0</v>
      </c>
      <c r="P135" s="55">
        <v>484.33</v>
      </c>
      <c r="Q135" s="57">
        <v>484.33</v>
      </c>
      <c r="R135" s="55">
        <v>0</v>
      </c>
      <c r="S135" s="55">
        <v>577.5</v>
      </c>
      <c r="T135" s="55">
        <v>0</v>
      </c>
      <c r="U135" s="51">
        <v>1.6940000000000002</v>
      </c>
      <c r="V135" s="51">
        <v>0.23100000000000001</v>
      </c>
      <c r="W135" s="51">
        <v>6.7760000000000007</v>
      </c>
      <c r="X135" s="51">
        <v>0.23100000000000001</v>
      </c>
      <c r="Y135" s="51">
        <v>37.191000000000003</v>
      </c>
    </row>
    <row r="136" spans="1:25" ht="21" customHeight="1" x14ac:dyDescent="0.2">
      <c r="A136" s="46" t="s">
        <v>76</v>
      </c>
      <c r="B136" s="31" t="s">
        <v>6</v>
      </c>
      <c r="C136" s="33">
        <v>910</v>
      </c>
      <c r="D136" s="51">
        <v>10.829000000000001</v>
      </c>
      <c r="E136" s="51">
        <v>6.8250000000000002</v>
      </c>
      <c r="F136" s="55">
        <v>77.349999999999994</v>
      </c>
      <c r="G136" s="55">
        <v>113.75</v>
      </c>
      <c r="H136" s="56">
        <v>30</v>
      </c>
      <c r="I136" s="55">
        <v>147.41999999999999</v>
      </c>
      <c r="J136" s="51">
        <v>-5.3689999999999998</v>
      </c>
      <c r="K136" s="55">
        <v>7.28</v>
      </c>
      <c r="L136" s="55">
        <v>130.13</v>
      </c>
      <c r="M136" s="59">
        <v>0.16</v>
      </c>
      <c r="N136" s="55">
        <v>0</v>
      </c>
      <c r="O136" s="55">
        <v>0</v>
      </c>
      <c r="P136" s="55">
        <v>222.95</v>
      </c>
      <c r="Q136" s="57">
        <v>222.95</v>
      </c>
      <c r="R136" s="55">
        <v>295.75</v>
      </c>
      <c r="S136" s="55">
        <v>414.05</v>
      </c>
      <c r="T136" s="55">
        <v>163.80000000000001</v>
      </c>
      <c r="U136" s="51">
        <v>7.0979999999999999</v>
      </c>
      <c r="V136" s="51">
        <v>0.72799999999999998</v>
      </c>
      <c r="W136" s="51">
        <v>1.911</v>
      </c>
      <c r="X136" s="51">
        <v>1.365</v>
      </c>
      <c r="Y136" s="51">
        <v>18.109000000000002</v>
      </c>
    </row>
    <row r="137" spans="1:25" ht="21" customHeight="1" x14ac:dyDescent="0.2">
      <c r="A137" s="46" t="s">
        <v>76</v>
      </c>
      <c r="B137" s="31" t="s">
        <v>132</v>
      </c>
      <c r="C137" s="33">
        <v>900</v>
      </c>
      <c r="D137" s="51">
        <v>10.8</v>
      </c>
      <c r="E137" s="51">
        <v>6.84</v>
      </c>
      <c r="F137" s="55">
        <v>58.5</v>
      </c>
      <c r="G137" s="55">
        <v>96.3</v>
      </c>
      <c r="H137" s="56">
        <v>40</v>
      </c>
      <c r="I137" s="55">
        <v>143.1</v>
      </c>
      <c r="J137" s="51">
        <v>-7.4700000000000006</v>
      </c>
      <c r="K137" s="55">
        <v>17.100000000000001</v>
      </c>
      <c r="L137" s="55">
        <v>165.6</v>
      </c>
      <c r="M137" s="59">
        <v>0.35</v>
      </c>
      <c r="N137" s="55">
        <v>0</v>
      </c>
      <c r="O137" s="55">
        <v>0</v>
      </c>
      <c r="P137" s="55">
        <v>108</v>
      </c>
      <c r="Q137" s="57">
        <v>108</v>
      </c>
      <c r="R137" s="55">
        <v>324</v>
      </c>
      <c r="S137" s="55">
        <v>405</v>
      </c>
      <c r="T137" s="55">
        <v>184.5</v>
      </c>
      <c r="U137" s="51">
        <v>10.53</v>
      </c>
      <c r="V137" s="51">
        <v>0.81</v>
      </c>
      <c r="W137" s="51">
        <v>0.9</v>
      </c>
      <c r="X137" s="51">
        <v>1.17</v>
      </c>
      <c r="Y137" s="51">
        <v>6.03</v>
      </c>
    </row>
    <row r="138" spans="1:25" ht="21" customHeight="1" x14ac:dyDescent="0.2">
      <c r="A138" s="46" t="s">
        <v>76</v>
      </c>
      <c r="B138" s="31" t="s">
        <v>134</v>
      </c>
      <c r="C138" s="33">
        <v>890</v>
      </c>
      <c r="D138" s="51">
        <v>10.502000000000001</v>
      </c>
      <c r="E138" s="51">
        <v>6.4080000000000004</v>
      </c>
      <c r="F138" s="55">
        <v>67.64</v>
      </c>
      <c r="G138" s="55">
        <v>348.88</v>
      </c>
      <c r="H138" s="56">
        <v>30</v>
      </c>
      <c r="I138" s="55">
        <v>206.48</v>
      </c>
      <c r="J138" s="51">
        <v>22.873000000000001</v>
      </c>
      <c r="K138" s="55">
        <v>31.15</v>
      </c>
      <c r="L138" s="55">
        <v>127.27</v>
      </c>
      <c r="M138" s="59">
        <v>0.33</v>
      </c>
      <c r="N138" s="55">
        <v>10.68</v>
      </c>
      <c r="O138" s="55">
        <v>0.89</v>
      </c>
      <c r="P138" s="55">
        <v>87.22</v>
      </c>
      <c r="Q138" s="57">
        <v>97.009999999999991</v>
      </c>
      <c r="R138" s="55">
        <v>262.55</v>
      </c>
      <c r="S138" s="55">
        <v>178</v>
      </c>
      <c r="T138" s="55">
        <v>209.15</v>
      </c>
      <c r="U138" s="51">
        <v>8.01</v>
      </c>
      <c r="V138" s="51">
        <v>12.46</v>
      </c>
      <c r="W138" s="51">
        <v>0.44500000000000001</v>
      </c>
      <c r="X138" s="51">
        <v>5.0730000000000004</v>
      </c>
      <c r="Y138" s="51">
        <v>13.884</v>
      </c>
    </row>
    <row r="139" spans="1:25" ht="21" customHeight="1" x14ac:dyDescent="0.2">
      <c r="A139" s="46" t="s">
        <v>76</v>
      </c>
      <c r="B139" s="31" t="s">
        <v>133</v>
      </c>
      <c r="C139" s="33">
        <v>880</v>
      </c>
      <c r="D139" s="51">
        <v>15.488000000000001</v>
      </c>
      <c r="E139" s="51">
        <v>9.68</v>
      </c>
      <c r="F139" s="55">
        <v>39.6</v>
      </c>
      <c r="G139" s="55">
        <v>199.76</v>
      </c>
      <c r="H139" s="56">
        <v>20</v>
      </c>
      <c r="I139" s="55">
        <v>88</v>
      </c>
      <c r="J139" s="51">
        <v>17.864000000000001</v>
      </c>
      <c r="K139" s="55">
        <v>390.72</v>
      </c>
      <c r="L139" s="55">
        <v>66</v>
      </c>
      <c r="M139" s="59">
        <v>0.3</v>
      </c>
      <c r="N139" s="55">
        <v>33.44</v>
      </c>
      <c r="O139" s="55">
        <v>3.52</v>
      </c>
      <c r="P139" s="55">
        <v>45.76</v>
      </c>
      <c r="Q139" s="57">
        <v>75.679999999999993</v>
      </c>
      <c r="R139" s="55">
        <v>158.4</v>
      </c>
      <c r="S139" s="55">
        <v>61.6</v>
      </c>
      <c r="T139" s="55">
        <v>105.6</v>
      </c>
      <c r="U139" s="51">
        <v>4.4000000000000004</v>
      </c>
      <c r="V139" s="51">
        <v>6.6</v>
      </c>
      <c r="W139" s="51">
        <v>0.44</v>
      </c>
      <c r="X139" s="51">
        <v>2.64</v>
      </c>
      <c r="Y139" s="51">
        <v>8.0079999999999991</v>
      </c>
    </row>
    <row r="140" spans="1:25" ht="21" customHeight="1" x14ac:dyDescent="0.2">
      <c r="A140" s="46" t="s">
        <v>76</v>
      </c>
      <c r="B140" s="31" t="s">
        <v>138</v>
      </c>
      <c r="C140" s="33">
        <v>880</v>
      </c>
      <c r="D140" s="51">
        <v>11.704000000000001</v>
      </c>
      <c r="E140" s="51">
        <v>7.48</v>
      </c>
      <c r="F140" s="55">
        <v>18.48</v>
      </c>
      <c r="G140" s="55">
        <v>98.56</v>
      </c>
      <c r="H140" s="56">
        <v>15</v>
      </c>
      <c r="I140" s="55">
        <v>146.96</v>
      </c>
      <c r="J140" s="51">
        <v>-7.7440000000000007</v>
      </c>
      <c r="K140" s="55">
        <v>15.84</v>
      </c>
      <c r="L140" s="55">
        <v>23.76</v>
      </c>
      <c r="M140" s="59">
        <v>-0.17</v>
      </c>
      <c r="N140" s="55">
        <v>556.16</v>
      </c>
      <c r="O140" s="55">
        <v>83.6</v>
      </c>
      <c r="P140" s="55">
        <v>59.84</v>
      </c>
      <c r="Q140" s="57">
        <v>532.4</v>
      </c>
      <c r="R140" s="55">
        <v>114.4</v>
      </c>
      <c r="S140" s="55">
        <v>633.6</v>
      </c>
      <c r="T140" s="55">
        <v>35.200000000000003</v>
      </c>
      <c r="U140" s="51">
        <v>0.52800000000000002</v>
      </c>
      <c r="V140" s="51">
        <v>3.08</v>
      </c>
      <c r="W140" s="51">
        <v>8.7999999999999995E-2</v>
      </c>
      <c r="X140" s="51">
        <v>1.056</v>
      </c>
      <c r="Y140" s="51">
        <v>4.9279999999999999</v>
      </c>
    </row>
    <row r="141" spans="1:25" ht="21" customHeight="1" x14ac:dyDescent="0.2">
      <c r="A141" s="46" t="s">
        <v>76</v>
      </c>
      <c r="B141" s="31" t="s">
        <v>140</v>
      </c>
      <c r="C141" s="33">
        <v>880</v>
      </c>
      <c r="D141" s="51">
        <v>12.055999999999999</v>
      </c>
      <c r="E141" s="51">
        <v>7.5679999999999996</v>
      </c>
      <c r="F141" s="55">
        <v>58.96</v>
      </c>
      <c r="G141" s="55">
        <v>448.8</v>
      </c>
      <c r="H141" s="56">
        <v>30</v>
      </c>
      <c r="I141" s="55">
        <v>253.44</v>
      </c>
      <c r="J141" s="51">
        <v>31.327999999999999</v>
      </c>
      <c r="K141" s="55">
        <v>13.2</v>
      </c>
      <c r="L141" s="55">
        <v>58.96</v>
      </c>
      <c r="M141" s="59">
        <v>0.2</v>
      </c>
      <c r="N141" s="55">
        <v>60.72</v>
      </c>
      <c r="O141" s="55">
        <v>6.16</v>
      </c>
      <c r="P141" s="55">
        <v>95.04</v>
      </c>
      <c r="Q141" s="57">
        <v>149.60000000000002</v>
      </c>
      <c r="R141" s="55">
        <v>132</v>
      </c>
      <c r="S141" s="55">
        <v>228.8</v>
      </c>
      <c r="T141" s="55">
        <v>79.2</v>
      </c>
      <c r="U141" s="51">
        <v>2.992</v>
      </c>
      <c r="V141" s="51">
        <v>6.4240000000000004</v>
      </c>
      <c r="W141" s="51">
        <v>0.17599999999999999</v>
      </c>
      <c r="X141" s="51">
        <v>2.8159999999999998</v>
      </c>
      <c r="Y141" s="51">
        <v>21.472000000000001</v>
      </c>
    </row>
    <row r="142" spans="1:25" ht="21" customHeight="1" x14ac:dyDescent="0.2">
      <c r="A142" s="46" t="s">
        <v>76</v>
      </c>
      <c r="B142" s="31" t="s">
        <v>141</v>
      </c>
      <c r="C142" s="33">
        <v>890</v>
      </c>
      <c r="D142" s="51">
        <v>12.193</v>
      </c>
      <c r="E142" s="51">
        <v>7.6539999999999999</v>
      </c>
      <c r="F142" s="55">
        <v>51.62</v>
      </c>
      <c r="G142" s="55">
        <v>451.23</v>
      </c>
      <c r="H142" s="56">
        <v>65</v>
      </c>
      <c r="I142" s="55">
        <v>388.04</v>
      </c>
      <c r="J142" s="51">
        <v>10.146000000000001</v>
      </c>
      <c r="K142" s="55">
        <v>10.68</v>
      </c>
      <c r="L142" s="55">
        <v>47.17</v>
      </c>
      <c r="M142" s="59">
        <v>0.23</v>
      </c>
      <c r="N142" s="55">
        <v>19.579999999999998</v>
      </c>
      <c r="O142" s="55">
        <v>1.78</v>
      </c>
      <c r="P142" s="55">
        <v>91.67</v>
      </c>
      <c r="Q142" s="57">
        <v>109.47</v>
      </c>
      <c r="R142" s="55">
        <v>133.5</v>
      </c>
      <c r="S142" s="55">
        <v>240.3</v>
      </c>
      <c r="T142" s="55">
        <v>80.099999999999994</v>
      </c>
      <c r="U142" s="51">
        <v>3.0259999999999998</v>
      </c>
      <c r="V142" s="51">
        <v>6.4969999999999999</v>
      </c>
      <c r="W142" s="51">
        <v>0.17799999999999999</v>
      </c>
      <c r="X142" s="51">
        <v>2.8479999999999999</v>
      </c>
      <c r="Y142" s="51">
        <v>20.381</v>
      </c>
    </row>
    <row r="143" spans="1:25" ht="21" customHeight="1" x14ac:dyDescent="0.2">
      <c r="A143" s="46" t="s">
        <v>76</v>
      </c>
      <c r="B143" s="31" t="s">
        <v>139</v>
      </c>
      <c r="C143" s="33">
        <v>880</v>
      </c>
      <c r="D143" s="51">
        <v>11.88</v>
      </c>
      <c r="E143" s="51">
        <v>7.3920000000000003</v>
      </c>
      <c r="F143" s="55">
        <v>60.72</v>
      </c>
      <c r="G143" s="55">
        <v>426.8</v>
      </c>
      <c r="H143" s="56">
        <v>30</v>
      </c>
      <c r="I143" s="55">
        <v>245.52</v>
      </c>
      <c r="J143" s="51">
        <v>29.04</v>
      </c>
      <c r="K143" s="55">
        <v>14.96</v>
      </c>
      <c r="L143" s="55">
        <v>81.84</v>
      </c>
      <c r="M143" s="59">
        <v>0.23</v>
      </c>
      <c r="N143" s="55">
        <v>57.2</v>
      </c>
      <c r="O143" s="55">
        <v>6.16</v>
      </c>
      <c r="P143" s="55">
        <v>93.28</v>
      </c>
      <c r="Q143" s="57">
        <v>144.32</v>
      </c>
      <c r="R143" s="55">
        <v>202.4</v>
      </c>
      <c r="S143" s="55">
        <v>176</v>
      </c>
      <c r="T143" s="55">
        <v>110</v>
      </c>
      <c r="U143" s="51">
        <v>3.3439999999999999</v>
      </c>
      <c r="V143" s="51">
        <v>6.3360000000000003</v>
      </c>
      <c r="W143" s="51">
        <v>0.26400000000000001</v>
      </c>
      <c r="X143" s="51">
        <v>3.08</v>
      </c>
      <c r="Y143" s="51">
        <v>20.943999999999999</v>
      </c>
    </row>
    <row r="144" spans="1:25" ht="21" customHeight="1" x14ac:dyDescent="0.2">
      <c r="A144" s="46" t="s">
        <v>76</v>
      </c>
      <c r="B144" s="31" t="s">
        <v>142</v>
      </c>
      <c r="C144" s="33">
        <v>880</v>
      </c>
      <c r="D144" s="51">
        <v>11.528</v>
      </c>
      <c r="E144" s="51">
        <v>7.3040000000000012</v>
      </c>
      <c r="F144" s="55">
        <v>19.36</v>
      </c>
      <c r="G144" s="55">
        <v>127.6</v>
      </c>
      <c r="H144" s="56">
        <v>15</v>
      </c>
      <c r="I144" s="55">
        <v>149.6</v>
      </c>
      <c r="J144" s="51">
        <v>-3.52</v>
      </c>
      <c r="K144" s="55">
        <v>15.84</v>
      </c>
      <c r="L144" s="55">
        <v>24.64</v>
      </c>
      <c r="M144" s="59">
        <v>-0.14000000000000001</v>
      </c>
      <c r="N144" s="55">
        <v>563.20000000000005</v>
      </c>
      <c r="O144" s="55">
        <v>84.48</v>
      </c>
      <c r="P144" s="55">
        <v>35.200000000000003</v>
      </c>
      <c r="Q144" s="57">
        <v>513.92000000000007</v>
      </c>
      <c r="R144" s="55">
        <v>105.6</v>
      </c>
      <c r="S144" s="55">
        <v>611.6</v>
      </c>
      <c r="T144" s="55">
        <v>30.8</v>
      </c>
      <c r="U144" s="51">
        <v>0.44</v>
      </c>
      <c r="V144" s="51">
        <v>3.7839999999999998</v>
      </c>
      <c r="W144" s="51">
        <v>8.7999999999999995E-2</v>
      </c>
      <c r="X144" s="51">
        <v>0.96800000000000008</v>
      </c>
      <c r="Y144" s="51">
        <v>4.6639999999999997</v>
      </c>
    </row>
    <row r="145" spans="1:25" ht="21" customHeight="1" x14ac:dyDescent="0.2">
      <c r="A145" s="46" t="s">
        <v>76</v>
      </c>
      <c r="B145" s="31" t="s">
        <v>143</v>
      </c>
      <c r="C145" s="33">
        <v>880</v>
      </c>
      <c r="D145" s="51">
        <v>11.792</v>
      </c>
      <c r="E145" s="51">
        <v>7.48</v>
      </c>
      <c r="F145" s="55">
        <v>16.72</v>
      </c>
      <c r="G145" s="55">
        <v>121.44</v>
      </c>
      <c r="H145" s="56">
        <v>20</v>
      </c>
      <c r="I145" s="55">
        <v>151.36000000000001</v>
      </c>
      <c r="J145" s="51">
        <v>-4.7519999999999998</v>
      </c>
      <c r="K145" s="55">
        <v>17.600000000000001</v>
      </c>
      <c r="L145" s="55">
        <v>25.52</v>
      </c>
      <c r="M145" s="59">
        <v>-0.15</v>
      </c>
      <c r="N145" s="55">
        <v>582.55999999999995</v>
      </c>
      <c r="O145" s="55">
        <v>87.12</v>
      </c>
      <c r="P145" s="55">
        <v>29.04</v>
      </c>
      <c r="Q145" s="57">
        <v>524.4799999999999</v>
      </c>
      <c r="R145" s="55">
        <v>105.6</v>
      </c>
      <c r="S145" s="55">
        <v>620.4</v>
      </c>
      <c r="T145" s="55">
        <v>26.4</v>
      </c>
      <c r="U145" s="51">
        <v>0.44</v>
      </c>
      <c r="V145" s="51">
        <v>3.3439999999999999</v>
      </c>
      <c r="W145" s="51">
        <v>8.7999999999999995E-2</v>
      </c>
      <c r="X145" s="51">
        <v>1.1439999999999999</v>
      </c>
      <c r="Y145" s="51">
        <v>4.4000000000000004</v>
      </c>
    </row>
    <row r="146" spans="1:25" ht="21" customHeight="1" x14ac:dyDescent="0.2">
      <c r="A146" s="46" t="s">
        <v>136</v>
      </c>
      <c r="B146" s="31" t="s">
        <v>135</v>
      </c>
      <c r="C146" s="14">
        <v>1000</v>
      </c>
      <c r="D146" s="25">
        <v>30</v>
      </c>
      <c r="E146" s="25">
        <v>19.3</v>
      </c>
      <c r="F146" s="14">
        <v>1</v>
      </c>
      <c r="G146" s="14">
        <v>0</v>
      </c>
      <c r="H146" s="14">
        <v>0</v>
      </c>
      <c r="I146" s="14">
        <v>0</v>
      </c>
      <c r="J146" s="25">
        <v>0</v>
      </c>
      <c r="K146" s="14">
        <v>999</v>
      </c>
      <c r="L146" s="14">
        <v>0</v>
      </c>
      <c r="M146" s="34">
        <v>0</v>
      </c>
      <c r="N146" s="14">
        <v>0</v>
      </c>
      <c r="O146" s="14">
        <v>0</v>
      </c>
      <c r="P146" s="14">
        <v>0</v>
      </c>
      <c r="Q146" s="33">
        <v>0</v>
      </c>
      <c r="R146" s="32">
        <v>0</v>
      </c>
      <c r="S146" s="32">
        <v>0</v>
      </c>
      <c r="T146" s="32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</row>
    <row r="147" spans="1:25" ht="21" customHeight="1" x14ac:dyDescent="0.2">
      <c r="A147" s="46" t="s">
        <v>136</v>
      </c>
      <c r="B147" s="31" t="s">
        <v>137</v>
      </c>
      <c r="C147" s="14">
        <v>1000</v>
      </c>
      <c r="D147" s="25">
        <v>30.6</v>
      </c>
      <c r="E147" s="25">
        <v>19.8</v>
      </c>
      <c r="F147" s="14">
        <v>1</v>
      </c>
      <c r="G147" s="14">
        <v>0</v>
      </c>
      <c r="H147" s="14">
        <v>0</v>
      </c>
      <c r="I147" s="14">
        <v>0</v>
      </c>
      <c r="J147" s="25">
        <v>0</v>
      </c>
      <c r="K147" s="14">
        <v>999</v>
      </c>
      <c r="L147" s="14">
        <v>0</v>
      </c>
      <c r="M147" s="34">
        <v>0</v>
      </c>
      <c r="N147" s="14">
        <v>0</v>
      </c>
      <c r="O147" s="14">
        <v>0</v>
      </c>
      <c r="P147" s="14">
        <v>0</v>
      </c>
      <c r="Q147" s="33">
        <v>0</v>
      </c>
      <c r="R147" s="32">
        <v>0</v>
      </c>
      <c r="S147" s="32">
        <v>0</v>
      </c>
      <c r="T147" s="32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</row>
    <row r="148" spans="1:25" s="79" customFormat="1" ht="45" x14ac:dyDescent="0.2">
      <c r="A148" s="77"/>
      <c r="B148" s="78" t="s">
        <v>145</v>
      </c>
      <c r="C148" s="78" t="s">
        <v>146</v>
      </c>
      <c r="D148" s="78" t="s">
        <v>148</v>
      </c>
      <c r="E148" s="78" t="s">
        <v>147</v>
      </c>
      <c r="F148" s="78" t="s">
        <v>150</v>
      </c>
      <c r="G148" s="78" t="s">
        <v>151</v>
      </c>
      <c r="H148" s="78" t="s">
        <v>51</v>
      </c>
      <c r="I148" s="78" t="s">
        <v>149</v>
      </c>
      <c r="J148" s="77" t="s">
        <v>154</v>
      </c>
      <c r="K148" s="78" t="s">
        <v>152</v>
      </c>
      <c r="L148" s="78" t="s">
        <v>153</v>
      </c>
      <c r="M148" s="78" t="s">
        <v>58</v>
      </c>
      <c r="N148" s="78" t="s">
        <v>155</v>
      </c>
      <c r="O148" s="78" t="s">
        <v>156</v>
      </c>
      <c r="P148" s="77" t="s">
        <v>157</v>
      </c>
      <c r="Q148" s="80" t="s">
        <v>158</v>
      </c>
      <c r="R148" s="77" t="s">
        <v>65</v>
      </c>
      <c r="S148" s="77" t="s">
        <v>66</v>
      </c>
      <c r="T148" s="77" t="s">
        <v>67</v>
      </c>
      <c r="U148" s="78" t="s">
        <v>159</v>
      </c>
      <c r="V148" s="78" t="s">
        <v>160</v>
      </c>
      <c r="W148" s="78" t="s">
        <v>162</v>
      </c>
      <c r="X148" s="78" t="s">
        <v>161</v>
      </c>
      <c r="Y148" s="78" t="s">
        <v>163</v>
      </c>
    </row>
    <row r="149" spans="1:25" ht="15" x14ac:dyDescent="0.2">
      <c r="B149" s="67" t="s">
        <v>164</v>
      </c>
      <c r="C149" s="65">
        <v>880</v>
      </c>
      <c r="D149" s="65">
        <v>11.44</v>
      </c>
      <c r="E149" s="65">
        <v>7.2</v>
      </c>
      <c r="F149" s="65"/>
      <c r="G149" s="65">
        <v>120</v>
      </c>
      <c r="H149" s="65">
        <v>20</v>
      </c>
      <c r="I149" s="68">
        <v>146</v>
      </c>
      <c r="J149" s="66">
        <v>-4</v>
      </c>
      <c r="K149" s="65">
        <v>44</v>
      </c>
      <c r="L149" s="65">
        <v>60</v>
      </c>
      <c r="M149" s="69">
        <v>0.13</v>
      </c>
      <c r="N149" s="65"/>
      <c r="O149" s="65">
        <v>94</v>
      </c>
      <c r="P149" s="65"/>
      <c r="Q149" s="65">
        <v>514</v>
      </c>
      <c r="R149" s="65"/>
      <c r="S149" s="65"/>
      <c r="T149" s="65"/>
      <c r="U149" s="70">
        <v>6</v>
      </c>
      <c r="V149" s="70">
        <v>4</v>
      </c>
      <c r="W149" s="70">
        <v>1.2</v>
      </c>
      <c r="X149" s="70">
        <v>2</v>
      </c>
      <c r="Y149" s="70">
        <v>7</v>
      </c>
    </row>
    <row r="150" spans="1:25" ht="15" x14ac:dyDescent="0.2">
      <c r="B150" s="67" t="s">
        <v>165</v>
      </c>
      <c r="C150" s="65">
        <v>880</v>
      </c>
      <c r="D150" s="65">
        <v>10.73</v>
      </c>
      <c r="E150" s="65">
        <v>6.7</v>
      </c>
      <c r="F150" s="65"/>
      <c r="G150" s="65">
        <v>140</v>
      </c>
      <c r="H150" s="65">
        <v>20</v>
      </c>
      <c r="I150" s="68">
        <v>142</v>
      </c>
      <c r="J150" s="66">
        <v>0</v>
      </c>
      <c r="K150" s="65">
        <v>40</v>
      </c>
      <c r="L150" s="65">
        <v>75</v>
      </c>
      <c r="M150" s="69">
        <v>0.11</v>
      </c>
      <c r="N150" s="65"/>
      <c r="O150" s="65">
        <v>60</v>
      </c>
      <c r="P150" s="65"/>
      <c r="Q150" s="65">
        <v>437</v>
      </c>
      <c r="R150" s="65"/>
      <c r="S150" s="65"/>
      <c r="T150" s="65"/>
      <c r="U150" s="70">
        <v>7</v>
      </c>
      <c r="V150" s="70">
        <v>4</v>
      </c>
      <c r="W150" s="70">
        <v>1.5</v>
      </c>
      <c r="X150" s="70">
        <v>1.5</v>
      </c>
      <c r="Y150" s="70">
        <v>9</v>
      </c>
    </row>
    <row r="151" spans="1:25" ht="15" x14ac:dyDescent="0.2">
      <c r="B151" s="67" t="s">
        <v>166</v>
      </c>
      <c r="C151" s="65">
        <v>880</v>
      </c>
      <c r="D151" s="65">
        <v>10.74</v>
      </c>
      <c r="E151" s="65">
        <v>6.7</v>
      </c>
      <c r="F151" s="65"/>
      <c r="G151" s="65">
        <v>160</v>
      </c>
      <c r="H151" s="65">
        <v>25</v>
      </c>
      <c r="I151" s="68">
        <v>151</v>
      </c>
      <c r="J151" s="66">
        <v>1</v>
      </c>
      <c r="K151" s="65">
        <v>38</v>
      </c>
      <c r="L151" s="65">
        <v>80</v>
      </c>
      <c r="M151" s="69">
        <v>0.11</v>
      </c>
      <c r="N151" s="65"/>
      <c r="O151" s="65">
        <v>59</v>
      </c>
      <c r="P151" s="65"/>
      <c r="Q151" s="65">
        <v>425</v>
      </c>
      <c r="R151" s="65"/>
      <c r="S151" s="65"/>
      <c r="T151" s="65"/>
      <c r="U151" s="70">
        <v>7</v>
      </c>
      <c r="V151" s="70">
        <v>4</v>
      </c>
      <c r="W151" s="70">
        <v>1.5</v>
      </c>
      <c r="X151" s="70">
        <v>1.5</v>
      </c>
      <c r="Y151" s="70">
        <v>9</v>
      </c>
    </row>
    <row r="152" spans="1:25" ht="15" x14ac:dyDescent="0.2">
      <c r="B152" s="67" t="s">
        <v>167</v>
      </c>
      <c r="C152" s="65">
        <v>880</v>
      </c>
      <c r="D152" s="65">
        <v>10.77</v>
      </c>
      <c r="E152" s="65">
        <v>6.7</v>
      </c>
      <c r="F152" s="65"/>
      <c r="G152" s="65">
        <v>180</v>
      </c>
      <c r="H152" s="65">
        <v>25</v>
      </c>
      <c r="I152" s="68">
        <v>156</v>
      </c>
      <c r="J152" s="66">
        <v>4</v>
      </c>
      <c r="K152" s="65">
        <v>38</v>
      </c>
      <c r="L152" s="65">
        <v>92</v>
      </c>
      <c r="M152" s="69">
        <v>0.15</v>
      </c>
      <c r="N152" s="65"/>
      <c r="O152" s="65">
        <v>58</v>
      </c>
      <c r="P152" s="65"/>
      <c r="Q152" s="65">
        <v>421</v>
      </c>
      <c r="R152" s="65"/>
      <c r="S152" s="65"/>
      <c r="T152" s="65"/>
      <c r="U152" s="70">
        <v>7</v>
      </c>
      <c r="V152" s="70">
        <v>4</v>
      </c>
      <c r="W152" s="70">
        <v>1.5</v>
      </c>
      <c r="X152" s="70">
        <v>1.5</v>
      </c>
      <c r="Y152" s="70">
        <v>9</v>
      </c>
    </row>
    <row r="153" spans="1:25" ht="14.25" x14ac:dyDescent="0.2">
      <c r="B153" s="71" t="s">
        <v>168</v>
      </c>
      <c r="C153" s="72">
        <v>880</v>
      </c>
      <c r="D153" s="72">
        <v>11.43</v>
      </c>
      <c r="E153" s="72">
        <v>7.2</v>
      </c>
      <c r="F153" s="72"/>
      <c r="G153" s="72">
        <v>180</v>
      </c>
      <c r="H153" s="72">
        <v>35</v>
      </c>
      <c r="I153" s="73">
        <v>174</v>
      </c>
      <c r="J153" s="75">
        <v>1</v>
      </c>
      <c r="K153" s="72">
        <v>38</v>
      </c>
      <c r="L153" s="72">
        <v>75</v>
      </c>
      <c r="M153" s="74">
        <v>0.15</v>
      </c>
      <c r="N153" s="72"/>
      <c r="O153" s="72">
        <v>92</v>
      </c>
      <c r="P153" s="72"/>
      <c r="Q153" s="72">
        <v>497</v>
      </c>
      <c r="R153" s="72"/>
      <c r="S153" s="72"/>
      <c r="T153" s="72"/>
      <c r="U153" s="76">
        <v>7</v>
      </c>
      <c r="V153" s="76">
        <v>4</v>
      </c>
      <c r="W153" s="76">
        <v>2</v>
      </c>
      <c r="X153" s="76">
        <v>2</v>
      </c>
      <c r="Y153" s="76">
        <v>10</v>
      </c>
    </row>
    <row r="154" spans="1:25" ht="15" x14ac:dyDescent="0.2">
      <c r="B154" s="67" t="s">
        <v>169</v>
      </c>
      <c r="C154" s="65">
        <v>880</v>
      </c>
      <c r="D154" s="65">
        <v>10.130000000000001</v>
      </c>
      <c r="E154" s="65">
        <v>6.2</v>
      </c>
      <c r="F154" s="65"/>
      <c r="G154" s="65">
        <v>455</v>
      </c>
      <c r="H154" s="65">
        <v>25</v>
      </c>
      <c r="I154" s="68">
        <v>168</v>
      </c>
      <c r="J154" s="66">
        <v>13</v>
      </c>
      <c r="K154" s="65">
        <v>30</v>
      </c>
      <c r="L154" s="65">
        <v>120</v>
      </c>
      <c r="M154" s="69">
        <v>0.21</v>
      </c>
      <c r="N154" s="65"/>
      <c r="O154" s="65">
        <v>25</v>
      </c>
      <c r="P154" s="65"/>
      <c r="Q154" s="65">
        <v>201</v>
      </c>
      <c r="R154" s="65"/>
      <c r="S154" s="65"/>
      <c r="T154" s="65"/>
      <c r="U154" s="70">
        <v>15</v>
      </c>
      <c r="V154" s="70">
        <v>6</v>
      </c>
      <c r="W154" s="70">
        <v>3</v>
      </c>
      <c r="X154" s="70">
        <v>1.8</v>
      </c>
      <c r="Y154" s="70">
        <v>9</v>
      </c>
    </row>
    <row r="155" spans="1:25" ht="15" x14ac:dyDescent="0.2">
      <c r="B155" s="67" t="s">
        <v>170</v>
      </c>
      <c r="C155" s="65">
        <v>880</v>
      </c>
      <c r="D155" s="65">
        <v>10.95</v>
      </c>
      <c r="E155" s="65">
        <v>6.7</v>
      </c>
      <c r="F155" s="65"/>
      <c r="G155" s="65">
        <v>400</v>
      </c>
      <c r="H155" s="65">
        <v>35</v>
      </c>
      <c r="I155" s="68">
        <v>249</v>
      </c>
      <c r="J155" s="66">
        <v>24</v>
      </c>
      <c r="K155" s="65">
        <v>30</v>
      </c>
      <c r="L155" s="65">
        <v>120</v>
      </c>
      <c r="M155" s="69">
        <v>0.28999999999999998</v>
      </c>
      <c r="N155" s="65"/>
      <c r="O155" s="65">
        <v>13</v>
      </c>
      <c r="P155" s="65"/>
      <c r="Q155" s="65">
        <v>100</v>
      </c>
      <c r="R155" s="65"/>
      <c r="S155" s="65"/>
      <c r="T155" s="65"/>
      <c r="U155" s="70">
        <v>6</v>
      </c>
      <c r="V155" s="70">
        <v>8</v>
      </c>
      <c r="W155" s="70">
        <v>0.7</v>
      </c>
      <c r="X155" s="70">
        <v>3.5</v>
      </c>
      <c r="Y155" s="70">
        <v>16</v>
      </c>
    </row>
    <row r="156" spans="1:25" x14ac:dyDescent="0.2">
      <c r="B156" s="30" t="s">
        <v>171</v>
      </c>
    </row>
    <row r="157" spans="1:25" ht="15.75" x14ac:dyDescent="0.2">
      <c r="R157" s="28" t="s">
        <v>73</v>
      </c>
      <c r="T157" s="28" t="s">
        <v>74</v>
      </c>
    </row>
  </sheetData>
  <sheetProtection password="CF35" sheet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Eingabemaske</vt:lpstr>
      <vt:lpstr>Betriebsvergleich</vt:lpstr>
      <vt:lpstr>Kraftfutter</vt:lpstr>
      <vt:lpstr>Saftfutter</vt:lpstr>
      <vt:lpstr>Vergleich</vt:lpstr>
      <vt:lpstr>Basisdaten Futtermittel</vt:lpstr>
      <vt:lpstr>Betriebsvergleich!Druckbereich</vt:lpstr>
      <vt:lpstr>Eingabemaske!Druckbereich</vt:lpstr>
    </vt:vector>
  </TitlesOfParts>
  <Company>DSV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schulz</dc:creator>
  <cp:lastModifiedBy>Rainer Möller</cp:lastModifiedBy>
  <cp:lastPrinted>2025-12-09T09:45:58Z</cp:lastPrinted>
  <dcterms:created xsi:type="dcterms:W3CDTF">2009-12-10T07:11:00Z</dcterms:created>
  <dcterms:modified xsi:type="dcterms:W3CDTF">2026-01-07T21:03:10Z</dcterms:modified>
</cp:coreProperties>
</file>