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3.xml" ContentType="application/vnd.ms-excel.controlproperti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defaultThemeVersion="124226"/>
  <bookViews>
    <workbookView xWindow="6105" yWindow="-15" windowWidth="2040" windowHeight="10185" activeTab="10"/>
  </bookViews>
  <sheets>
    <sheet name="Trecker" sheetId="13" r:id="rId1"/>
    <sheet name="Pflanzenschutzspritze" sheetId="30" state="hidden" r:id="rId2"/>
    <sheet name="Striegel" sheetId="33" r:id="rId3"/>
    <sheet name="Hacke" sheetId="35" r:id="rId4"/>
    <sheet name="Unkrautbekämpfung LU" sheetId="34" state="hidden" r:id="rId5"/>
    <sheet name="Bodenbearbeitung" sheetId="36" state="hidden" r:id="rId6"/>
    <sheet name="Bodenbearbeitung LU" sheetId="41" state="hidden" r:id="rId7"/>
    <sheet name="Pflanzenschutzmittelvergleich" sheetId="37" state="hidden" r:id="rId8"/>
    <sheet name="Mittelliste" sheetId="38" state="hidden" r:id="rId9"/>
    <sheet name="Packrechner" sheetId="39" state="hidden" r:id="rId10"/>
    <sheet name="FREIGABE" sheetId="40" r:id="rId11"/>
  </sheets>
  <definedNames>
    <definedName name="_xlnm.Print_Area" localSheetId="5">Bodenbearbeitung!$A$1:$L$29</definedName>
    <definedName name="_xlnm.Print_Area" localSheetId="6">'Bodenbearbeitung LU'!$A$1:$R$27</definedName>
    <definedName name="_xlnm.Print_Area" localSheetId="3">Hacke!$A$1:$L$22</definedName>
    <definedName name="_xlnm.Print_Area" localSheetId="7">Pflanzenschutzmittelvergleich!$A$1:$Q$23</definedName>
    <definedName name="_xlnm.Print_Area" localSheetId="1">Pflanzenschutzspritze!$A$1:$L$22</definedName>
    <definedName name="_xlnm.Print_Area" localSheetId="2">Striegel!$A$1:$L$22</definedName>
    <definedName name="_xlnm.Print_Area" localSheetId="0">Trecker!$A$1:$L$35</definedName>
    <definedName name="_xlnm.Print_Area" localSheetId="4">'Unkrautbekämpfung LU'!$A$1:$R$25</definedName>
  </definedNames>
  <calcPr calcId="145621"/>
</workbook>
</file>

<file path=xl/calcChain.xml><?xml version="1.0" encoding="utf-8"?>
<calcChain xmlns="http://schemas.openxmlformats.org/spreadsheetml/2006/main">
  <c r="C5" i="40" l="1"/>
  <c r="P11" i="40"/>
  <c r="N11" i="40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N10" i="40"/>
  <c r="O10" i="40" s="1"/>
  <c r="O6" i="40"/>
  <c r="O11" i="40" l="1"/>
  <c r="O5" i="40"/>
  <c r="Q5" i="40" s="1"/>
  <c r="P12" i="40"/>
  <c r="E13" i="13"/>
  <c r="F13" i="13"/>
  <c r="D13" i="13"/>
  <c r="P5" i="40" l="1"/>
  <c r="B5" i="40" s="1"/>
  <c r="P13" i="40"/>
  <c r="N12" i="40"/>
  <c r="O12" i="40" s="1"/>
  <c r="D99" i="38"/>
  <c r="B96" i="38"/>
  <c r="B97" i="38"/>
  <c r="B98" i="38" s="1"/>
  <c r="B99" i="38" s="1"/>
  <c r="B100" i="38" s="1"/>
  <c r="B7" i="38"/>
  <c r="B8" i="38" s="1"/>
  <c r="B9" i="38" s="1"/>
  <c r="B10" i="38" s="1"/>
  <c r="B11" i="38" s="1"/>
  <c r="B12" i="38" s="1"/>
  <c r="B13" i="38" s="1"/>
  <c r="B14" i="38" s="1"/>
  <c r="B15" i="38" s="1"/>
  <c r="B16" i="38" s="1"/>
  <c r="B17" i="38" s="1"/>
  <c r="B18" i="38" s="1"/>
  <c r="B19" i="38" s="1"/>
  <c r="B20" i="38" s="1"/>
  <c r="B21" i="38" s="1"/>
  <c r="B22" i="38" s="1"/>
  <c r="B23" i="38" s="1"/>
  <c r="B24" i="38" s="1"/>
  <c r="B25" i="38" s="1"/>
  <c r="B26" i="38" s="1"/>
  <c r="B27" i="38" s="1"/>
  <c r="B28" i="38" s="1"/>
  <c r="B29" i="38" s="1"/>
  <c r="B30" i="38" s="1"/>
  <c r="B31" i="38" s="1"/>
  <c r="B32" i="38" s="1"/>
  <c r="B33" i="38" s="1"/>
  <c r="B34" i="38" s="1"/>
  <c r="B35" i="38" s="1"/>
  <c r="B36" i="38" s="1"/>
  <c r="B37" i="38" s="1"/>
  <c r="B38" i="38" s="1"/>
  <c r="B39" i="38" s="1"/>
  <c r="B40" i="38" s="1"/>
  <c r="B41" i="38" s="1"/>
  <c r="B42" i="38" s="1"/>
  <c r="B43" i="38" s="1"/>
  <c r="B44" i="38" s="1"/>
  <c r="B45" i="38" s="1"/>
  <c r="B46" i="38" s="1"/>
  <c r="B47" i="38" s="1"/>
  <c r="B48" i="38" s="1"/>
  <c r="B49" i="38" s="1"/>
  <c r="B50" i="38" s="1"/>
  <c r="B51" i="38" s="1"/>
  <c r="B52" i="38" s="1"/>
  <c r="B53" i="38" s="1"/>
  <c r="B54" i="38" s="1"/>
  <c r="B55" i="38" s="1"/>
  <c r="B56" i="38" s="1"/>
  <c r="B57" i="38" s="1"/>
  <c r="B58" i="38" s="1"/>
  <c r="B59" i="38" s="1"/>
  <c r="B60" i="38" s="1"/>
  <c r="B61" i="38" s="1"/>
  <c r="B62" i="38" s="1"/>
  <c r="B63" i="38" s="1"/>
  <c r="B64" i="38" s="1"/>
  <c r="B65" i="38" s="1"/>
  <c r="B66" i="38" s="1"/>
  <c r="B67" i="38" s="1"/>
  <c r="B68" i="38" s="1"/>
  <c r="B69" i="38" s="1"/>
  <c r="B70" i="38" s="1"/>
  <c r="B71" i="38" s="1"/>
  <c r="B72" i="38" s="1"/>
  <c r="B73" i="38" s="1"/>
  <c r="B74" i="38" s="1"/>
  <c r="B75" i="38" s="1"/>
  <c r="B76" i="38" s="1"/>
  <c r="B77" i="38" s="1"/>
  <c r="B78" i="38" s="1"/>
  <c r="B79" i="38" s="1"/>
  <c r="B80" i="38" s="1"/>
  <c r="B81" i="38" s="1"/>
  <c r="B82" i="38" s="1"/>
  <c r="B83" i="38" s="1"/>
  <c r="B84" i="38" s="1"/>
  <c r="B85" i="38" s="1"/>
  <c r="B86" i="38" s="1"/>
  <c r="B87" i="38" s="1"/>
  <c r="B88" i="38" s="1"/>
  <c r="B89" i="38" s="1"/>
  <c r="B90" i="38" s="1"/>
  <c r="B91" i="38" s="1"/>
  <c r="B92" i="38" s="1"/>
  <c r="B93" i="38" s="1"/>
  <c r="B94" i="38" s="1"/>
  <c r="B95" i="38" s="1"/>
  <c r="H96" i="38"/>
  <c r="H97" i="38"/>
  <c r="H98" i="38"/>
  <c r="H99" i="38"/>
  <c r="H100" i="38"/>
  <c r="E96" i="38"/>
  <c r="E97" i="38"/>
  <c r="E98" i="38"/>
  <c r="E99" i="38"/>
  <c r="E100" i="38"/>
  <c r="D100" i="38"/>
  <c r="F100" i="38" s="1"/>
  <c r="C100" i="38"/>
  <c r="F99" i="38"/>
  <c r="D98" i="38"/>
  <c r="F98" i="38" s="1"/>
  <c r="D97" i="38"/>
  <c r="F97" i="38" s="1"/>
  <c r="D96" i="38"/>
  <c r="F96" i="38" s="1"/>
  <c r="F31" i="38"/>
  <c r="F73" i="38"/>
  <c r="F74" i="38"/>
  <c r="F52" i="38"/>
  <c r="F83" i="38"/>
  <c r="F80" i="38"/>
  <c r="F47" i="38"/>
  <c r="F25" i="38"/>
  <c r="F55" i="38"/>
  <c r="F23" i="38"/>
  <c r="F84" i="38"/>
  <c r="F40" i="38"/>
  <c r="F34" i="38"/>
  <c r="F51" i="38"/>
  <c r="L19" i="39"/>
  <c r="F19" i="39" s="1"/>
  <c r="L20" i="39"/>
  <c r="E20" i="39" s="1"/>
  <c r="G98" i="38" s="1"/>
  <c r="L21" i="39"/>
  <c r="F21" i="39" s="1"/>
  <c r="Q19" i="39"/>
  <c r="Q20" i="39"/>
  <c r="Q21" i="39"/>
  <c r="C6" i="40" l="1"/>
  <c r="P14" i="40"/>
  <c r="N13" i="40"/>
  <c r="O13" i="40" s="1"/>
  <c r="E21" i="39"/>
  <c r="G99" i="38" s="1"/>
  <c r="E19" i="39"/>
  <c r="G97" i="38" s="1"/>
  <c r="F20" i="39"/>
  <c r="Q22" i="39"/>
  <c r="L22" i="39"/>
  <c r="R22" i="39" s="1"/>
  <c r="F22" i="39"/>
  <c r="E22" i="39"/>
  <c r="G100" i="38" s="1"/>
  <c r="R21" i="39"/>
  <c r="R20" i="39"/>
  <c r="R19" i="39"/>
  <c r="Q18" i="39"/>
  <c r="L18" i="39"/>
  <c r="R18" i="39" s="1"/>
  <c r="F18" i="39"/>
  <c r="E18" i="39"/>
  <c r="G96" i="38" s="1"/>
  <c r="Q17" i="39"/>
  <c r="L17" i="39"/>
  <c r="F17" i="39" s="1"/>
  <c r="E17" i="39"/>
  <c r="Q16" i="39"/>
  <c r="L16" i="39"/>
  <c r="R16" i="39" s="1"/>
  <c r="F16" i="39"/>
  <c r="E16" i="39"/>
  <c r="Q15" i="39"/>
  <c r="L15" i="39"/>
  <c r="F15" i="39" s="1"/>
  <c r="E15" i="39"/>
  <c r="G93" i="38" s="1"/>
  <c r="Q14" i="39"/>
  <c r="L14" i="39"/>
  <c r="R14" i="39" s="1"/>
  <c r="F14" i="39"/>
  <c r="E14" i="39"/>
  <c r="Q13" i="39"/>
  <c r="L13" i="39"/>
  <c r="F13" i="39" s="1"/>
  <c r="E13" i="39"/>
  <c r="G91" i="38" s="1"/>
  <c r="Q12" i="39"/>
  <c r="L12" i="39"/>
  <c r="R12" i="39" s="1"/>
  <c r="F12" i="39"/>
  <c r="E12" i="39"/>
  <c r="Q11" i="39"/>
  <c r="L11" i="39"/>
  <c r="F11" i="39" s="1"/>
  <c r="E11" i="39"/>
  <c r="G89" i="38" s="1"/>
  <c r="Q10" i="39"/>
  <c r="L10" i="39"/>
  <c r="R10" i="39" s="1"/>
  <c r="F10" i="39"/>
  <c r="E10" i="39"/>
  <c r="Q9" i="39"/>
  <c r="L9" i="39"/>
  <c r="F9" i="39" s="1"/>
  <c r="E9" i="39"/>
  <c r="Q8" i="39"/>
  <c r="L8" i="39"/>
  <c r="R8" i="39" s="1"/>
  <c r="F8" i="39"/>
  <c r="E8" i="39"/>
  <c r="Q7" i="39"/>
  <c r="L7" i="39"/>
  <c r="F7" i="39" s="1"/>
  <c r="E7" i="39"/>
  <c r="C99" i="38"/>
  <c r="C98" i="38"/>
  <c r="C97" i="38"/>
  <c r="C96" i="38"/>
  <c r="H95" i="38"/>
  <c r="G95" i="38"/>
  <c r="E95" i="38"/>
  <c r="D95" i="38"/>
  <c r="F95" i="38" s="1"/>
  <c r="C95" i="38"/>
  <c r="H94" i="38"/>
  <c r="G94" i="38"/>
  <c r="E94" i="38"/>
  <c r="D94" i="38"/>
  <c r="F94" i="38" s="1"/>
  <c r="C94" i="38"/>
  <c r="H93" i="38"/>
  <c r="E93" i="38"/>
  <c r="D93" i="38"/>
  <c r="F93" i="38" s="1"/>
  <c r="C93" i="38"/>
  <c r="H92" i="38"/>
  <c r="G92" i="38"/>
  <c r="E92" i="38"/>
  <c r="D92" i="38"/>
  <c r="F92" i="38" s="1"/>
  <c r="C92" i="38"/>
  <c r="H91" i="38"/>
  <c r="E91" i="38"/>
  <c r="D91" i="38"/>
  <c r="F91" i="38" s="1"/>
  <c r="C91" i="38"/>
  <c r="H90" i="38"/>
  <c r="G90" i="38"/>
  <c r="E90" i="38"/>
  <c r="D90" i="38"/>
  <c r="F90" i="38" s="1"/>
  <c r="C90" i="38"/>
  <c r="H89" i="38"/>
  <c r="E89" i="38"/>
  <c r="D89" i="38"/>
  <c r="F89" i="38" s="1"/>
  <c r="C89" i="38"/>
  <c r="H88" i="38"/>
  <c r="G88" i="38"/>
  <c r="E88" i="38"/>
  <c r="D88" i="38"/>
  <c r="F88" i="38" s="1"/>
  <c r="C88" i="38"/>
  <c r="H87" i="38"/>
  <c r="G87" i="38"/>
  <c r="E87" i="38"/>
  <c r="D87" i="38"/>
  <c r="F87" i="38" s="1"/>
  <c r="C87" i="38"/>
  <c r="H86" i="38"/>
  <c r="G86" i="38"/>
  <c r="E86" i="38"/>
  <c r="D86" i="38"/>
  <c r="F86" i="38" s="1"/>
  <c r="C86" i="38"/>
  <c r="H85" i="38"/>
  <c r="G85" i="38"/>
  <c r="E85" i="38"/>
  <c r="D85" i="38"/>
  <c r="F85" i="38" s="1"/>
  <c r="C85" i="38"/>
  <c r="F82" i="38"/>
  <c r="F81" i="38"/>
  <c r="F79" i="38"/>
  <c r="F78" i="38"/>
  <c r="F77" i="38"/>
  <c r="F76" i="38"/>
  <c r="F75" i="38"/>
  <c r="F72" i="38"/>
  <c r="F71" i="38"/>
  <c r="F70" i="38"/>
  <c r="F68" i="38"/>
  <c r="F69" i="38"/>
  <c r="F66" i="38"/>
  <c r="F67" i="38"/>
  <c r="F65" i="38"/>
  <c r="F63" i="38"/>
  <c r="F64" i="38"/>
  <c r="F61" i="38"/>
  <c r="F62" i="38"/>
  <c r="F60" i="38"/>
  <c r="F59" i="38"/>
  <c r="F58" i="38"/>
  <c r="F56" i="38"/>
  <c r="F57" i="38"/>
  <c r="F54" i="38"/>
  <c r="F53" i="38"/>
  <c r="F50" i="38"/>
  <c r="F48" i="38"/>
  <c r="F49" i="38"/>
  <c r="F46" i="38"/>
  <c r="F45" i="38"/>
  <c r="F44" i="38"/>
  <c r="F43" i="38"/>
  <c r="F42" i="38"/>
  <c r="F41" i="38"/>
  <c r="F39" i="38"/>
  <c r="F38" i="38"/>
  <c r="F37" i="38"/>
  <c r="F35" i="38"/>
  <c r="F36" i="38"/>
  <c r="F32" i="38"/>
  <c r="F33" i="38"/>
  <c r="F30" i="38"/>
  <c r="F29" i="38"/>
  <c r="F28" i="38"/>
  <c r="F27" i="38"/>
  <c r="F26" i="38"/>
  <c r="F24" i="38"/>
  <c r="F22" i="38"/>
  <c r="F21" i="38"/>
  <c r="F20" i="38"/>
  <c r="F19" i="38"/>
  <c r="F18" i="38"/>
  <c r="F17" i="38"/>
  <c r="F16" i="38"/>
  <c r="F14" i="38"/>
  <c r="F13" i="38"/>
  <c r="F15" i="38"/>
  <c r="F12" i="38"/>
  <c r="F11" i="38"/>
  <c r="F10" i="38"/>
  <c r="F8" i="38"/>
  <c r="F9" i="38"/>
  <c r="F7" i="38"/>
  <c r="B6" i="38"/>
  <c r="W17" i="37"/>
  <c r="U17" i="37"/>
  <c r="P17" i="37"/>
  <c r="O17" i="37"/>
  <c r="G17" i="37"/>
  <c r="E17" i="37"/>
  <c r="W15" i="37"/>
  <c r="U15" i="37"/>
  <c r="G15" i="37"/>
  <c r="E15" i="37"/>
  <c r="AA14" i="37"/>
  <c r="T11" i="37"/>
  <c r="D11" i="37"/>
  <c r="S10" i="37"/>
  <c r="C10" i="37"/>
  <c r="Y9" i="37"/>
  <c r="I9" i="37"/>
  <c r="S5" i="37"/>
  <c r="C38" i="41"/>
  <c r="C37" i="41"/>
  <c r="C36" i="41"/>
  <c r="Q23" i="41"/>
  <c r="P23" i="41"/>
  <c r="O23" i="41"/>
  <c r="N23" i="41"/>
  <c r="M23" i="41"/>
  <c r="L23" i="41"/>
  <c r="K23" i="41"/>
  <c r="J23" i="41"/>
  <c r="I23" i="41"/>
  <c r="E23" i="41"/>
  <c r="D23" i="41"/>
  <c r="C23" i="41"/>
  <c r="E22" i="41"/>
  <c r="D22" i="41"/>
  <c r="C22" i="41"/>
  <c r="E21" i="41"/>
  <c r="D21" i="41"/>
  <c r="C21" i="41"/>
  <c r="E20" i="41"/>
  <c r="D20" i="41"/>
  <c r="C20" i="41"/>
  <c r="E19" i="41"/>
  <c r="D19" i="41"/>
  <c r="C19" i="41"/>
  <c r="E18" i="41"/>
  <c r="D18" i="41"/>
  <c r="E17" i="41"/>
  <c r="D17" i="41"/>
  <c r="C17" i="41"/>
  <c r="E15" i="41"/>
  <c r="D15" i="41"/>
  <c r="C15" i="41"/>
  <c r="P14" i="41"/>
  <c r="M14" i="41"/>
  <c r="E14" i="41"/>
  <c r="D14" i="41"/>
  <c r="C14" i="41"/>
  <c r="B14" i="41"/>
  <c r="O13" i="41"/>
  <c r="L13" i="41"/>
  <c r="I13" i="41"/>
  <c r="E13" i="41"/>
  <c r="D13" i="41"/>
  <c r="C13" i="41"/>
  <c r="O11" i="41"/>
  <c r="L11" i="41"/>
  <c r="I11" i="41"/>
  <c r="E11" i="41"/>
  <c r="D11" i="41"/>
  <c r="C11" i="41"/>
  <c r="E10" i="41"/>
  <c r="D10" i="41"/>
  <c r="C10" i="41"/>
  <c r="E9" i="41"/>
  <c r="D9" i="41"/>
  <c r="C9" i="41"/>
  <c r="E8" i="41"/>
  <c r="D8" i="41"/>
  <c r="C8" i="41"/>
  <c r="G7" i="41"/>
  <c r="E7" i="41"/>
  <c r="D7" i="41"/>
  <c r="C7" i="41"/>
  <c r="K21" i="36"/>
  <c r="J21" i="36"/>
  <c r="I21" i="36"/>
  <c r="E14" i="36"/>
  <c r="D14" i="36"/>
  <c r="C14" i="36"/>
  <c r="K13" i="36"/>
  <c r="J13" i="36"/>
  <c r="I13" i="36"/>
  <c r="E13" i="36"/>
  <c r="D13" i="36"/>
  <c r="C13" i="36"/>
  <c r="K11" i="36"/>
  <c r="J11" i="36"/>
  <c r="I11" i="36"/>
  <c r="E11" i="36"/>
  <c r="D11" i="36"/>
  <c r="C11" i="36"/>
  <c r="E10" i="36"/>
  <c r="D10" i="36"/>
  <c r="C10" i="36"/>
  <c r="E9" i="36"/>
  <c r="D9" i="36"/>
  <c r="C9" i="36"/>
  <c r="E8" i="36"/>
  <c r="D8" i="36"/>
  <c r="C8" i="36"/>
  <c r="G7" i="36"/>
  <c r="E7" i="36"/>
  <c r="D7" i="36"/>
  <c r="C7" i="36"/>
  <c r="C40" i="34"/>
  <c r="C39" i="34"/>
  <c r="C38" i="34"/>
  <c r="Q23" i="34"/>
  <c r="P23" i="34"/>
  <c r="O23" i="34"/>
  <c r="N23" i="34"/>
  <c r="M23" i="34"/>
  <c r="L23" i="34"/>
  <c r="K23" i="34"/>
  <c r="J23" i="34"/>
  <c r="C19" i="34" s="1"/>
  <c r="I23" i="34"/>
  <c r="E23" i="34"/>
  <c r="D23" i="34"/>
  <c r="E22" i="34"/>
  <c r="D22" i="34"/>
  <c r="E21" i="34"/>
  <c r="D21" i="34"/>
  <c r="E20" i="34"/>
  <c r="D20" i="34"/>
  <c r="C20" i="34"/>
  <c r="E19" i="34"/>
  <c r="D19" i="34"/>
  <c r="E18" i="34"/>
  <c r="D18" i="34"/>
  <c r="C18" i="34"/>
  <c r="C17" i="34" s="1"/>
  <c r="C21" i="34" s="1"/>
  <c r="E17" i="34"/>
  <c r="D17" i="34"/>
  <c r="E15" i="34"/>
  <c r="D15" i="34"/>
  <c r="C15" i="34"/>
  <c r="P14" i="34"/>
  <c r="M14" i="34"/>
  <c r="E14" i="34"/>
  <c r="D14" i="34"/>
  <c r="C14" i="34"/>
  <c r="B14" i="34"/>
  <c r="O13" i="34"/>
  <c r="L13" i="34"/>
  <c r="I13" i="34"/>
  <c r="E13" i="34"/>
  <c r="D13" i="34"/>
  <c r="C13" i="34"/>
  <c r="O11" i="34"/>
  <c r="L11" i="34"/>
  <c r="I11" i="34"/>
  <c r="E11" i="34"/>
  <c r="D11" i="34"/>
  <c r="E10" i="34"/>
  <c r="D10" i="34"/>
  <c r="C10" i="34"/>
  <c r="C11" i="34" s="1"/>
  <c r="E9" i="34"/>
  <c r="D9" i="34"/>
  <c r="C9" i="34"/>
  <c r="E8" i="34"/>
  <c r="D8" i="34"/>
  <c r="C8" i="34"/>
  <c r="G7" i="34"/>
  <c r="E7" i="34"/>
  <c r="D7" i="34"/>
  <c r="C7" i="34"/>
  <c r="K11" i="35"/>
  <c r="I11" i="35"/>
  <c r="C10" i="35"/>
  <c r="J9" i="35"/>
  <c r="C9" i="35"/>
  <c r="G7" i="35"/>
  <c r="C7" i="35"/>
  <c r="F6" i="35"/>
  <c r="F5" i="35"/>
  <c r="F25" i="35" s="1"/>
  <c r="E5" i="35"/>
  <c r="F4" i="35"/>
  <c r="F25" i="33"/>
  <c r="K11" i="33"/>
  <c r="I11" i="33"/>
  <c r="C11" i="33"/>
  <c r="F10" i="33"/>
  <c r="F12" i="33" s="1"/>
  <c r="M10" i="33" s="1"/>
  <c r="H4" i="33" s="1"/>
  <c r="C10" i="33"/>
  <c r="J9" i="33"/>
  <c r="C12" i="33" s="1"/>
  <c r="C9" i="33"/>
  <c r="C8" i="33"/>
  <c r="G7" i="33"/>
  <c r="C7" i="33"/>
  <c r="F6" i="33"/>
  <c r="F5" i="33"/>
  <c r="E5" i="33"/>
  <c r="F4" i="33"/>
  <c r="F25" i="30"/>
  <c r="F12" i="30"/>
  <c r="C12" i="30"/>
  <c r="K11" i="30"/>
  <c r="I11" i="30"/>
  <c r="F11" i="30"/>
  <c r="C11" i="30"/>
  <c r="M10" i="30"/>
  <c r="K10" i="30"/>
  <c r="J10" i="30"/>
  <c r="I10" i="30"/>
  <c r="F10" i="30"/>
  <c r="C10" i="30"/>
  <c r="K9" i="30"/>
  <c r="J9" i="30"/>
  <c r="I9" i="30"/>
  <c r="C9" i="30"/>
  <c r="C8" i="30"/>
  <c r="G7" i="30"/>
  <c r="C7" i="30"/>
  <c r="F6" i="30"/>
  <c r="F5" i="30"/>
  <c r="E5" i="30"/>
  <c r="H4" i="30"/>
  <c r="F4" i="30"/>
  <c r="C42" i="13"/>
  <c r="C41" i="13"/>
  <c r="C40" i="13"/>
  <c r="D37" i="13"/>
  <c r="D28" i="13"/>
  <c r="E16" i="36" s="1"/>
  <c r="E19" i="36" s="1"/>
  <c r="E20" i="36" s="1"/>
  <c r="E21" i="36" s="1"/>
  <c r="F27" i="13"/>
  <c r="E27" i="13"/>
  <c r="D27" i="13"/>
  <c r="K26" i="13"/>
  <c r="J26" i="13"/>
  <c r="I26" i="13"/>
  <c r="F25" i="13"/>
  <c r="E25" i="13"/>
  <c r="D25" i="13"/>
  <c r="F24" i="13"/>
  <c r="F28" i="13" s="1"/>
  <c r="E24" i="13"/>
  <c r="E28" i="13" s="1"/>
  <c r="D24" i="13"/>
  <c r="F23" i="13"/>
  <c r="F26" i="13" s="1"/>
  <c r="K12" i="13" s="1"/>
  <c r="K11" i="13" s="1"/>
  <c r="E23" i="13"/>
  <c r="E26" i="13" s="1"/>
  <c r="J12" i="13" s="1"/>
  <c r="J11" i="13" s="1"/>
  <c r="D23" i="13"/>
  <c r="D26" i="13" s="1"/>
  <c r="I12" i="13" s="1"/>
  <c r="I11" i="13" s="1"/>
  <c r="F21" i="13"/>
  <c r="E21" i="13"/>
  <c r="D21" i="13"/>
  <c r="F19" i="13"/>
  <c r="E19" i="13"/>
  <c r="F17" i="13"/>
  <c r="E17" i="13"/>
  <c r="F15" i="13"/>
  <c r="E15" i="13"/>
  <c r="D15" i="13"/>
  <c r="F12" i="13"/>
  <c r="E12" i="13"/>
  <c r="D12" i="13"/>
  <c r="F11" i="13"/>
  <c r="E11" i="13"/>
  <c r="D11" i="13"/>
  <c r="K10" i="13"/>
  <c r="J10" i="13"/>
  <c r="I10" i="13"/>
  <c r="F10" i="13"/>
  <c r="E10" i="13"/>
  <c r="D10" i="13"/>
  <c r="F9" i="13"/>
  <c r="E9" i="13"/>
  <c r="D9" i="13"/>
  <c r="K8" i="13"/>
  <c r="J8" i="13"/>
  <c r="I8" i="13"/>
  <c r="F8" i="13"/>
  <c r="E8" i="13"/>
  <c r="D8" i="13"/>
  <c r="K7" i="13"/>
  <c r="J7" i="13"/>
  <c r="I7" i="13"/>
  <c r="K6" i="13"/>
  <c r="J6" i="13"/>
  <c r="I6" i="13"/>
  <c r="P15" i="40" l="1"/>
  <c r="N14" i="40"/>
  <c r="O14" i="40" s="1"/>
  <c r="F24" i="35"/>
  <c r="F24" i="33"/>
  <c r="F26" i="35"/>
  <c r="D16" i="36"/>
  <c r="D19" i="36" s="1"/>
  <c r="D20" i="36" s="1"/>
  <c r="D21" i="36" s="1"/>
  <c r="F24" i="30"/>
  <c r="F26" i="30" s="1"/>
  <c r="F26" i="33"/>
  <c r="C16" i="36"/>
  <c r="C19" i="36" s="1"/>
  <c r="C20" i="36" s="1"/>
  <c r="C21" i="36" s="1"/>
  <c r="I9" i="33"/>
  <c r="I10" i="33" s="1"/>
  <c r="K9" i="33"/>
  <c r="K10" i="33" s="1"/>
  <c r="F11" i="33"/>
  <c r="J10" i="33" s="1"/>
  <c r="K9" i="35"/>
  <c r="I9" i="35"/>
  <c r="C8" i="35"/>
  <c r="C11" i="35" s="1"/>
  <c r="F10" i="35"/>
  <c r="F12" i="35" s="1"/>
  <c r="R7" i="39"/>
  <c r="R9" i="39"/>
  <c r="R11" i="39"/>
  <c r="R13" i="39"/>
  <c r="R15" i="39"/>
  <c r="R17" i="39"/>
  <c r="C22" i="34"/>
  <c r="C23" i="34" s="1"/>
  <c r="C15" i="37" s="1"/>
  <c r="S15" i="37"/>
  <c r="D10" i="37"/>
  <c r="H11" i="37"/>
  <c r="X11" i="37"/>
  <c r="J9" i="37"/>
  <c r="L9" i="37" s="1"/>
  <c r="X10" i="37"/>
  <c r="C9" i="37"/>
  <c r="S9" i="37"/>
  <c r="I10" i="37"/>
  <c r="Y10" i="37"/>
  <c r="I11" i="37"/>
  <c r="Z11" i="37"/>
  <c r="Z9" i="37"/>
  <c r="AB9" i="37" s="1"/>
  <c r="D9" i="37"/>
  <c r="X9" i="37"/>
  <c r="J10" i="37"/>
  <c r="Z10" i="37"/>
  <c r="AB10" i="37" s="1"/>
  <c r="S11" i="37"/>
  <c r="D7" i="37"/>
  <c r="I7" i="37"/>
  <c r="H7" i="37"/>
  <c r="H9" i="37"/>
  <c r="T9" i="37"/>
  <c r="H10" i="37"/>
  <c r="T10" i="37"/>
  <c r="C11" i="37"/>
  <c r="J11" i="37"/>
  <c r="L11" i="37" s="1"/>
  <c r="Y11" i="37"/>
  <c r="AB11" i="37" s="1"/>
  <c r="L10" i="37"/>
  <c r="P16" i="40" l="1"/>
  <c r="N15" i="40"/>
  <c r="O15" i="40" s="1"/>
  <c r="C12" i="35"/>
  <c r="K10" i="35"/>
  <c r="I10" i="35"/>
  <c r="F11" i="35"/>
  <c r="J10" i="35" s="1"/>
  <c r="M10" i="35"/>
  <c r="H4" i="35" s="1"/>
  <c r="K15" i="37"/>
  <c r="AE9" i="37" s="1"/>
  <c r="C17" i="37"/>
  <c r="S17" i="37"/>
  <c r="AA15" i="37"/>
  <c r="AF9" i="37" s="1"/>
  <c r="C7" i="37"/>
  <c r="J7" i="37"/>
  <c r="L7" i="37" s="1"/>
  <c r="P17" i="40" l="1"/>
  <c r="N16" i="40"/>
  <c r="O16" i="40" s="1"/>
  <c r="H8" i="37"/>
  <c r="P18" i="40" l="1"/>
  <c r="N17" i="40"/>
  <c r="O17" i="40" s="1"/>
  <c r="Y7" i="37"/>
  <c r="D8" i="37"/>
  <c r="T7" i="37"/>
  <c r="J8" i="37"/>
  <c r="C8" i="37"/>
  <c r="S7" i="37"/>
  <c r="Y8" i="37"/>
  <c r="Z7" i="37"/>
  <c r="AB7" i="37" s="1"/>
  <c r="T8" i="37"/>
  <c r="I8" i="37"/>
  <c r="X8" i="37"/>
  <c r="Z8" i="37"/>
  <c r="AB8" i="37" s="1"/>
  <c r="S8" i="37"/>
  <c r="X7" i="37"/>
  <c r="P19" i="40" l="1"/>
  <c r="N18" i="40"/>
  <c r="O18" i="40" s="1"/>
  <c r="AB12" i="37"/>
  <c r="AF10" i="37" s="1"/>
  <c r="L8" i="37"/>
  <c r="L12" i="37" s="1"/>
  <c r="AE10" i="37" s="1"/>
  <c r="P20" i="40" l="1"/>
  <c r="N19" i="40"/>
  <c r="O19" i="40" s="1"/>
  <c r="P21" i="40" l="1"/>
  <c r="N20" i="40"/>
  <c r="O20" i="40" s="1"/>
  <c r="P22" i="40" l="1"/>
  <c r="N21" i="40"/>
  <c r="O21" i="40" s="1"/>
  <c r="P23" i="40" l="1"/>
  <c r="N22" i="40"/>
  <c r="O22" i="40" s="1"/>
  <c r="P24" i="40" l="1"/>
  <c r="N23" i="40"/>
  <c r="O23" i="40" s="1"/>
  <c r="P25" i="40" l="1"/>
  <c r="N24" i="40"/>
  <c r="O24" i="40" s="1"/>
  <c r="P26" i="40" l="1"/>
  <c r="N25" i="40"/>
  <c r="O25" i="40" s="1"/>
  <c r="P27" i="40" l="1"/>
  <c r="N26" i="40"/>
  <c r="O26" i="40" s="1"/>
  <c r="P28" i="40" l="1"/>
  <c r="N27" i="40"/>
  <c r="O27" i="40" s="1"/>
  <c r="P29" i="40" l="1"/>
  <c r="N28" i="40"/>
  <c r="O28" i="40" s="1"/>
  <c r="P30" i="40" l="1"/>
  <c r="N29" i="40"/>
  <c r="O29" i="40" s="1"/>
  <c r="P31" i="40" l="1"/>
  <c r="N30" i="40"/>
  <c r="O30" i="40" s="1"/>
  <c r="P32" i="40" l="1"/>
  <c r="N31" i="40"/>
  <c r="O31" i="40" s="1"/>
  <c r="P33" i="40" l="1"/>
  <c r="N32" i="40"/>
  <c r="O32" i="40" s="1"/>
  <c r="P34" i="40" l="1"/>
  <c r="N33" i="40"/>
  <c r="O33" i="40" s="1"/>
  <c r="P35" i="40" l="1"/>
  <c r="N34" i="40"/>
  <c r="O34" i="40" s="1"/>
  <c r="P36" i="40" l="1"/>
  <c r="N35" i="40"/>
  <c r="O35" i="40" s="1"/>
  <c r="P37" i="40" l="1"/>
  <c r="N36" i="40"/>
  <c r="O36" i="40" s="1"/>
  <c r="P38" i="40" l="1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P60" i="40" l="1"/>
  <c r="N59" i="40"/>
  <c r="O59" i="40" s="1"/>
  <c r="N60" i="40" l="1"/>
  <c r="O60" i="40" s="1"/>
  <c r="P61" i="40"/>
  <c r="N61" i="40" l="1"/>
  <c r="O61" i="40" s="1"/>
  <c r="P62" i="40"/>
  <c r="N62" i="40" l="1"/>
  <c r="O62" i="40" s="1"/>
  <c r="P63" i="40"/>
  <c r="N63" i="40" l="1"/>
  <c r="O63" i="40" s="1"/>
  <c r="P64" i="40"/>
  <c r="N64" i="40" l="1"/>
  <c r="O64" i="40" s="1"/>
  <c r="P65" i="40"/>
  <c r="N65" i="40" l="1"/>
  <c r="O65" i="40" s="1"/>
  <c r="P66" i="40"/>
  <c r="N66" i="40" l="1"/>
  <c r="O66" i="40" s="1"/>
  <c r="P67" i="40"/>
  <c r="N67" i="40" l="1"/>
  <c r="O67" i="40" s="1"/>
  <c r="P68" i="40"/>
  <c r="N68" i="40" l="1"/>
  <c r="O68" i="40" s="1"/>
  <c r="P69" i="40"/>
  <c r="N69" i="40" l="1"/>
  <c r="O69" i="40" s="1"/>
  <c r="P70" i="40"/>
  <c r="N70" i="40" l="1"/>
  <c r="O70" i="40" s="1"/>
  <c r="P71" i="40"/>
  <c r="N71" i="40" l="1"/>
  <c r="O71" i="40" s="1"/>
  <c r="P72" i="40"/>
  <c r="N72" i="40" l="1"/>
  <c r="O72" i="40" s="1"/>
  <c r="P73" i="40"/>
  <c r="N73" i="40" l="1"/>
  <c r="O73" i="40" s="1"/>
  <c r="P74" i="40"/>
  <c r="N74" i="40" l="1"/>
  <c r="O74" i="40" s="1"/>
  <c r="P75" i="40"/>
  <c r="N75" i="40" l="1"/>
  <c r="O75" i="40" s="1"/>
  <c r="P76" i="40"/>
  <c r="N76" i="40" l="1"/>
  <c r="O76" i="40" s="1"/>
  <c r="P77" i="40"/>
  <c r="N77" i="40" l="1"/>
  <c r="O77" i="40" s="1"/>
  <c r="P78" i="40"/>
  <c r="N78" i="40" l="1"/>
  <c r="O78" i="40" s="1"/>
  <c r="P79" i="40"/>
  <c r="N79" i="40" l="1"/>
  <c r="O79" i="40" s="1"/>
  <c r="P80" i="40"/>
  <c r="N80" i="40" l="1"/>
  <c r="O80" i="40" s="1"/>
  <c r="P81" i="40"/>
  <c r="N81" i="40" l="1"/>
  <c r="O81" i="40" s="1"/>
  <c r="P82" i="40"/>
  <c r="N82" i="40" l="1"/>
  <c r="O82" i="40" s="1"/>
  <c r="P83" i="40"/>
  <c r="N83" i="40" l="1"/>
  <c r="O83" i="40" s="1"/>
  <c r="P84" i="40"/>
  <c r="N84" i="40" l="1"/>
  <c r="O84" i="40" s="1"/>
  <c r="P85" i="40"/>
  <c r="N85" i="40" l="1"/>
  <c r="O85" i="40" s="1"/>
  <c r="P86" i="40"/>
  <c r="N86" i="40" l="1"/>
  <c r="O86" i="40" s="1"/>
  <c r="P87" i="40"/>
  <c r="N87" i="40" l="1"/>
  <c r="O87" i="40" s="1"/>
  <c r="P88" i="40"/>
  <c r="N88" i="40" l="1"/>
  <c r="O88" i="40" s="1"/>
  <c r="P89" i="40"/>
  <c r="N89" i="40" l="1"/>
  <c r="O89" i="40" s="1"/>
  <c r="P90" i="40"/>
  <c r="N90" i="40" l="1"/>
  <c r="O90" i="40" s="1"/>
  <c r="P91" i="40"/>
  <c r="N91" i="40" l="1"/>
  <c r="O91" i="40" s="1"/>
  <c r="P92" i="40"/>
  <c r="N92" i="40" l="1"/>
  <c r="O92" i="40" s="1"/>
  <c r="P93" i="40"/>
  <c r="N93" i="40" l="1"/>
  <c r="O93" i="40" s="1"/>
  <c r="P94" i="40"/>
  <c r="N94" i="40" l="1"/>
  <c r="O94" i="40" s="1"/>
  <c r="P95" i="40"/>
  <c r="N95" i="40" l="1"/>
  <c r="O95" i="40" s="1"/>
  <c r="P96" i="40"/>
  <c r="N96" i="40" l="1"/>
  <c r="O96" i="40" s="1"/>
  <c r="P97" i="40"/>
  <c r="N97" i="40" l="1"/>
  <c r="O97" i="40" s="1"/>
  <c r="P98" i="40"/>
  <c r="N98" i="40" l="1"/>
  <c r="O98" i="40" s="1"/>
  <c r="P99" i="40"/>
  <c r="N99" i="40" l="1"/>
  <c r="O99" i="40" s="1"/>
  <c r="P100" i="40"/>
  <c r="N100" i="40" l="1"/>
  <c r="O100" i="40" s="1"/>
  <c r="P101" i="40"/>
  <c r="N101" i="40" l="1"/>
  <c r="O101" i="40" s="1"/>
  <c r="P102" i="40"/>
  <c r="N102" i="40" l="1"/>
  <c r="O102" i="40" s="1"/>
  <c r="P103" i="40"/>
  <c r="N103" i="40" l="1"/>
  <c r="O103" i="40" s="1"/>
  <c r="P104" i="40"/>
  <c r="N104" i="40" l="1"/>
  <c r="O104" i="40" s="1"/>
  <c r="P105" i="40"/>
  <c r="P106" i="40" l="1"/>
  <c r="N105" i="40"/>
  <c r="O105" i="40" s="1"/>
  <c r="P107" i="40" l="1"/>
  <c r="N106" i="40"/>
  <c r="O106" i="40" s="1"/>
  <c r="P108" i="40" l="1"/>
  <c r="N107" i="40"/>
  <c r="O107" i="40" s="1"/>
  <c r="P109" i="40" l="1"/>
  <c r="N108" i="40"/>
  <c r="O108" i="40" s="1"/>
  <c r="P110" i="40" l="1"/>
  <c r="N109" i="40"/>
  <c r="O109" i="40" s="1"/>
  <c r="P111" i="40" l="1"/>
  <c r="N110" i="40"/>
  <c r="O110" i="40" s="1"/>
  <c r="P112" i="40" l="1"/>
  <c r="N111" i="40"/>
  <c r="O111" i="40" s="1"/>
  <c r="P113" i="40" l="1"/>
  <c r="N112" i="40"/>
  <c r="O112" i="40" s="1"/>
  <c r="P114" i="40" l="1"/>
  <c r="N113" i="40"/>
  <c r="O113" i="40" s="1"/>
  <c r="P115" i="40" l="1"/>
  <c r="N114" i="40"/>
  <c r="O114" i="40" s="1"/>
  <c r="P116" i="40" l="1"/>
  <c r="N115" i="40"/>
  <c r="O115" i="40" s="1"/>
  <c r="P117" i="40" l="1"/>
  <c r="N116" i="40"/>
  <c r="O116" i="40" s="1"/>
  <c r="P118" i="40" l="1"/>
  <c r="N117" i="40"/>
  <c r="O117" i="40" s="1"/>
  <c r="P119" i="40" l="1"/>
  <c r="N118" i="40"/>
  <c r="O118" i="40" s="1"/>
  <c r="P120" i="40" l="1"/>
  <c r="N119" i="40"/>
  <c r="O119" i="40" s="1"/>
  <c r="P121" i="40" l="1"/>
  <c r="N120" i="40"/>
  <c r="O120" i="40" s="1"/>
  <c r="P122" i="40" l="1"/>
  <c r="N121" i="40"/>
  <c r="O121" i="40" s="1"/>
  <c r="P123" i="40" l="1"/>
  <c r="N122" i="40"/>
  <c r="O122" i="40" s="1"/>
  <c r="P124" i="40" l="1"/>
  <c r="N123" i="40"/>
  <c r="O123" i="40" s="1"/>
  <c r="P125" i="40" l="1"/>
  <c r="N124" i="40"/>
  <c r="O124" i="40" s="1"/>
  <c r="P126" i="40" l="1"/>
  <c r="N125" i="40"/>
  <c r="O125" i="40" s="1"/>
  <c r="P127" i="40" l="1"/>
  <c r="N126" i="40"/>
  <c r="O126" i="40" s="1"/>
  <c r="P128" i="40" l="1"/>
  <c r="N127" i="40"/>
  <c r="O127" i="40" s="1"/>
  <c r="P129" i="40" l="1"/>
  <c r="N128" i="40"/>
  <c r="O128" i="40" s="1"/>
  <c r="P130" i="40" l="1"/>
  <c r="N129" i="40"/>
  <c r="O129" i="40" s="1"/>
  <c r="P131" i="40" l="1"/>
  <c r="N130" i="40"/>
  <c r="O130" i="40" s="1"/>
  <c r="P132" i="40" l="1"/>
  <c r="N131" i="40"/>
  <c r="O131" i="40" s="1"/>
  <c r="P133" i="40" l="1"/>
  <c r="N132" i="40"/>
  <c r="O132" i="40" s="1"/>
  <c r="P134" i="40" l="1"/>
  <c r="N133" i="40"/>
  <c r="O133" i="40" s="1"/>
  <c r="P135" i="40" l="1"/>
  <c r="N134" i="40"/>
  <c r="O134" i="40" s="1"/>
  <c r="P136" i="40" l="1"/>
  <c r="N135" i="40"/>
  <c r="O135" i="40" s="1"/>
  <c r="P137" i="40" l="1"/>
  <c r="N136" i="40"/>
  <c r="O136" i="40" s="1"/>
  <c r="P138" i="40" l="1"/>
  <c r="N137" i="40"/>
  <c r="O137" i="40" s="1"/>
  <c r="P139" i="40" l="1"/>
  <c r="N138" i="40"/>
  <c r="O138" i="40"/>
  <c r="P140" i="40" l="1"/>
  <c r="N139" i="40"/>
  <c r="O139" i="40" s="1"/>
  <c r="P141" i="40" l="1"/>
  <c r="N140" i="40"/>
  <c r="O140" i="40" s="1"/>
  <c r="P142" i="40" l="1"/>
  <c r="N141" i="40"/>
  <c r="O141" i="40" s="1"/>
  <c r="P143" i="40" l="1"/>
  <c r="N142" i="40"/>
  <c r="O142" i="40" s="1"/>
  <c r="P144" i="40" l="1"/>
  <c r="N143" i="40"/>
  <c r="O143" i="40" s="1"/>
  <c r="P145" i="40" l="1"/>
  <c r="N144" i="40"/>
  <c r="O144" i="40" s="1"/>
  <c r="P146" i="40" l="1"/>
  <c r="N145" i="40"/>
  <c r="O145" i="40" s="1"/>
  <c r="P147" i="40" l="1"/>
  <c r="N146" i="40"/>
  <c r="O146" i="40" s="1"/>
  <c r="P148" i="40" l="1"/>
  <c r="N147" i="40"/>
  <c r="O147" i="40" s="1"/>
  <c r="P149" i="40" l="1"/>
  <c r="N148" i="40"/>
  <c r="O148" i="40" s="1"/>
  <c r="P150" i="40" l="1"/>
  <c r="N149" i="40"/>
  <c r="O149" i="40" s="1"/>
  <c r="P151" i="40" l="1"/>
  <c r="N150" i="40"/>
  <c r="O150" i="40" s="1"/>
  <c r="P152" i="40" l="1"/>
  <c r="N151" i="40"/>
  <c r="O151" i="40" s="1"/>
  <c r="P153" i="40" l="1"/>
  <c r="N152" i="40"/>
  <c r="O152" i="40" s="1"/>
  <c r="P154" i="40" l="1"/>
  <c r="N153" i="40"/>
  <c r="O153" i="40" s="1"/>
  <c r="P155" i="40" l="1"/>
  <c r="N154" i="40"/>
  <c r="O154" i="40" s="1"/>
  <c r="P156" i="40" l="1"/>
  <c r="N155" i="40"/>
  <c r="O155" i="40" s="1"/>
  <c r="P157" i="40" l="1"/>
  <c r="N156" i="40"/>
  <c r="O156" i="40" s="1"/>
  <c r="P158" i="40" l="1"/>
  <c r="N157" i="40"/>
  <c r="O157" i="40" s="1"/>
  <c r="P159" i="40" l="1"/>
  <c r="N158" i="40"/>
  <c r="O158" i="40" s="1"/>
  <c r="P160" i="40" l="1"/>
  <c r="N159" i="40"/>
  <c r="O159" i="40" s="1"/>
  <c r="P161" i="40" l="1"/>
  <c r="N160" i="40"/>
  <c r="O160" i="40" s="1"/>
  <c r="P162" i="40" l="1"/>
  <c r="N161" i="40"/>
  <c r="O161" i="40" s="1"/>
  <c r="P163" i="40" l="1"/>
  <c r="N162" i="40"/>
  <c r="O162" i="40" s="1"/>
  <c r="P164" i="40" l="1"/>
  <c r="N163" i="40"/>
  <c r="O163" i="40" s="1"/>
  <c r="P165" i="40" l="1"/>
  <c r="N164" i="40"/>
  <c r="O164" i="40" s="1"/>
  <c r="P166" i="40" l="1"/>
  <c r="N165" i="40"/>
  <c r="O165" i="40" s="1"/>
  <c r="P167" i="40" l="1"/>
  <c r="N166" i="40"/>
  <c r="O166" i="40" s="1"/>
  <c r="P168" i="40" l="1"/>
  <c r="N167" i="40"/>
  <c r="O167" i="40" s="1"/>
  <c r="P169" i="40" l="1"/>
  <c r="N168" i="40"/>
  <c r="O168" i="40" s="1"/>
  <c r="P170" i="40" l="1"/>
  <c r="N169" i="40"/>
  <c r="O169" i="40" s="1"/>
  <c r="P171" i="40" l="1"/>
  <c r="N170" i="40"/>
  <c r="O170" i="40" s="1"/>
  <c r="P172" i="40" l="1"/>
  <c r="N171" i="40"/>
  <c r="O171" i="40" s="1"/>
  <c r="P173" i="40" l="1"/>
  <c r="N172" i="40"/>
  <c r="O172" i="40" s="1"/>
  <c r="P174" i="40" l="1"/>
  <c r="N173" i="40"/>
  <c r="O173" i="40" s="1"/>
  <c r="P175" i="40" l="1"/>
  <c r="N174" i="40"/>
  <c r="O174" i="40" s="1"/>
  <c r="P176" i="40" l="1"/>
  <c r="N175" i="40"/>
  <c r="O175" i="40" s="1"/>
  <c r="P177" i="40" l="1"/>
  <c r="N176" i="40"/>
  <c r="O176" i="40" s="1"/>
  <c r="P178" i="40" l="1"/>
  <c r="N177" i="40"/>
  <c r="O177" i="40" s="1"/>
  <c r="P179" i="40" l="1"/>
  <c r="N178" i="40"/>
  <c r="O178" i="40" s="1"/>
  <c r="P180" i="40" l="1"/>
  <c r="N179" i="40"/>
  <c r="O179" i="40" s="1"/>
  <c r="P181" i="40" l="1"/>
  <c r="N180" i="40"/>
  <c r="O180" i="40" s="1"/>
  <c r="P182" i="40" l="1"/>
  <c r="N181" i="40"/>
  <c r="O181" i="40" s="1"/>
  <c r="P183" i="40" l="1"/>
  <c r="N182" i="40"/>
  <c r="O182" i="40" s="1"/>
  <c r="P184" i="40" l="1"/>
  <c r="N183" i="40"/>
  <c r="O183" i="40" s="1"/>
  <c r="P185" i="40" l="1"/>
  <c r="N184" i="40"/>
  <c r="O184" i="40" s="1"/>
  <c r="P186" i="40" l="1"/>
  <c r="N185" i="40"/>
  <c r="O185" i="40" s="1"/>
  <c r="P187" i="40" l="1"/>
  <c r="N186" i="40"/>
  <c r="O186" i="40" s="1"/>
  <c r="P188" i="40" l="1"/>
  <c r="N187" i="40"/>
  <c r="O187" i="40" s="1"/>
  <c r="P189" i="40" l="1"/>
  <c r="N188" i="40"/>
  <c r="O188" i="40" s="1"/>
  <c r="P190" i="40" l="1"/>
  <c r="N189" i="40"/>
  <c r="O189" i="40" s="1"/>
  <c r="P191" i="40" l="1"/>
  <c r="N190" i="40"/>
  <c r="O190" i="40" s="1"/>
  <c r="P192" i="40" l="1"/>
  <c r="N191" i="40"/>
  <c r="O191" i="40" s="1"/>
  <c r="P193" i="40" l="1"/>
  <c r="N192" i="40"/>
  <c r="O192" i="40" s="1"/>
  <c r="P194" i="40" l="1"/>
  <c r="N193" i="40"/>
  <c r="O193" i="40" s="1"/>
  <c r="P195" i="40" l="1"/>
  <c r="N194" i="40"/>
  <c r="O194" i="40" s="1"/>
  <c r="P196" i="40" l="1"/>
  <c r="N195" i="40"/>
  <c r="O195" i="40" s="1"/>
  <c r="P197" i="40" l="1"/>
  <c r="N196" i="40"/>
  <c r="O196" i="40" s="1"/>
  <c r="P198" i="40" l="1"/>
  <c r="N197" i="40"/>
  <c r="O197" i="40" s="1"/>
  <c r="P199" i="40" l="1"/>
  <c r="N198" i="40"/>
  <c r="O198" i="40" s="1"/>
  <c r="P200" i="40" l="1"/>
  <c r="N199" i="40"/>
  <c r="O199" i="40" s="1"/>
  <c r="P201" i="40" l="1"/>
  <c r="N200" i="40"/>
  <c r="O200" i="40" s="1"/>
  <c r="P202" i="40" l="1"/>
  <c r="N201" i="40"/>
  <c r="O201" i="40" s="1"/>
  <c r="P203" i="40" l="1"/>
  <c r="N202" i="40"/>
  <c r="O202" i="40" s="1"/>
  <c r="P204" i="40" l="1"/>
  <c r="N203" i="40"/>
  <c r="O203" i="40" s="1"/>
  <c r="P205" i="40" l="1"/>
  <c r="N204" i="40"/>
  <c r="O204" i="40" s="1"/>
  <c r="P206" i="40" l="1"/>
  <c r="N205" i="40"/>
  <c r="O205" i="40" s="1"/>
  <c r="P207" i="40" l="1"/>
  <c r="N206" i="40"/>
  <c r="O206" i="40" s="1"/>
  <c r="P208" i="40" l="1"/>
  <c r="N207" i="40"/>
  <c r="O207" i="40" s="1"/>
  <c r="P209" i="40" l="1"/>
  <c r="N208" i="40"/>
  <c r="O208" i="40" s="1"/>
  <c r="P210" i="40" l="1"/>
  <c r="N209" i="40"/>
  <c r="O209" i="40" s="1"/>
  <c r="P211" i="40" l="1"/>
  <c r="N210" i="40"/>
  <c r="O210" i="40" s="1"/>
  <c r="P212" i="40" l="1"/>
  <c r="N211" i="40"/>
  <c r="O211" i="40" s="1"/>
  <c r="P213" i="40" l="1"/>
  <c r="N212" i="40"/>
  <c r="O212" i="40" s="1"/>
  <c r="P214" i="40" l="1"/>
  <c r="N213" i="40"/>
  <c r="O213" i="40" s="1"/>
  <c r="P215" i="40" l="1"/>
  <c r="N214" i="40"/>
  <c r="O214" i="40" s="1"/>
  <c r="P216" i="40" l="1"/>
  <c r="N215" i="40"/>
  <c r="O215" i="40" s="1"/>
  <c r="P217" i="40" l="1"/>
  <c r="N216" i="40"/>
  <c r="O216" i="40" s="1"/>
  <c r="P218" i="40" l="1"/>
  <c r="N217" i="40"/>
  <c r="O217" i="40" s="1"/>
  <c r="P219" i="40" l="1"/>
  <c r="N218" i="40"/>
  <c r="O218" i="40" s="1"/>
  <c r="P220" i="40" l="1"/>
  <c r="N219" i="40"/>
  <c r="O219" i="40" s="1"/>
  <c r="P221" i="40" l="1"/>
  <c r="N220" i="40"/>
  <c r="O220" i="40" s="1"/>
  <c r="P222" i="40" l="1"/>
  <c r="N221" i="40"/>
  <c r="O221" i="40" s="1"/>
  <c r="P223" i="40" l="1"/>
  <c r="N222" i="40"/>
  <c r="O222" i="40" s="1"/>
  <c r="P224" i="40" l="1"/>
  <c r="N223" i="40"/>
  <c r="O223" i="40" s="1"/>
  <c r="P225" i="40" l="1"/>
  <c r="N224" i="40"/>
  <c r="O224" i="40" s="1"/>
  <c r="P226" i="40" l="1"/>
  <c r="N225" i="40"/>
  <c r="O225" i="40" s="1"/>
  <c r="P227" i="40" l="1"/>
  <c r="N226" i="40"/>
  <c r="O226" i="40" s="1"/>
  <c r="P228" i="40" l="1"/>
  <c r="N227" i="40"/>
  <c r="O227" i="40" s="1"/>
  <c r="P229" i="40" l="1"/>
  <c r="N228" i="40"/>
  <c r="O228" i="40" s="1"/>
  <c r="P230" i="40" l="1"/>
  <c r="N229" i="40"/>
  <c r="O229" i="40" s="1"/>
  <c r="P231" i="40" l="1"/>
  <c r="N230" i="40"/>
  <c r="O230" i="40" s="1"/>
  <c r="P232" i="40" l="1"/>
  <c r="N231" i="40"/>
  <c r="O231" i="40" s="1"/>
  <c r="P233" i="40" l="1"/>
  <c r="N232" i="40"/>
  <c r="O232" i="40" s="1"/>
  <c r="P234" i="40" l="1"/>
  <c r="N233" i="40"/>
  <c r="O233" i="40" s="1"/>
  <c r="P235" i="40" l="1"/>
  <c r="N234" i="40"/>
  <c r="O234" i="40" s="1"/>
  <c r="P236" i="40" l="1"/>
  <c r="N235" i="40"/>
  <c r="O235" i="40" s="1"/>
  <c r="P237" i="40" l="1"/>
  <c r="N236" i="40"/>
  <c r="O236" i="40" s="1"/>
  <c r="P238" i="40" l="1"/>
  <c r="N237" i="40"/>
  <c r="O237" i="40" s="1"/>
  <c r="P239" i="40" l="1"/>
  <c r="N238" i="40"/>
  <c r="O238" i="40" s="1"/>
  <c r="P240" i="40" l="1"/>
  <c r="N239" i="40"/>
  <c r="O239" i="40" s="1"/>
  <c r="P241" i="40" l="1"/>
  <c r="N240" i="40"/>
  <c r="O240" i="40" s="1"/>
  <c r="P242" i="40" l="1"/>
  <c r="N241" i="40"/>
  <c r="O241" i="40" s="1"/>
  <c r="P243" i="40" l="1"/>
  <c r="N242" i="40"/>
  <c r="O242" i="40" s="1"/>
  <c r="P244" i="40" l="1"/>
  <c r="N243" i="40"/>
  <c r="O243" i="40" s="1"/>
  <c r="P245" i="40" l="1"/>
  <c r="N244" i="40"/>
  <c r="O244" i="40" s="1"/>
  <c r="P246" i="40" l="1"/>
  <c r="N245" i="40"/>
  <c r="O245" i="40" s="1"/>
  <c r="P247" i="40" l="1"/>
  <c r="N246" i="40"/>
  <c r="O246" i="40" s="1"/>
  <c r="P248" i="40" l="1"/>
  <c r="N247" i="40"/>
  <c r="O247" i="40" s="1"/>
  <c r="P249" i="40" l="1"/>
  <c r="N248" i="40"/>
  <c r="O248" i="40" s="1"/>
  <c r="P250" i="40" l="1"/>
  <c r="N249" i="40"/>
  <c r="O249" i="40" s="1"/>
  <c r="P251" i="40" l="1"/>
  <c r="N250" i="40"/>
  <c r="O250" i="40" s="1"/>
  <c r="P252" i="40" l="1"/>
  <c r="N251" i="40"/>
  <c r="O251" i="40" s="1"/>
  <c r="P253" i="40" l="1"/>
  <c r="N252" i="40"/>
  <c r="O252" i="40" s="1"/>
  <c r="P254" i="40" l="1"/>
  <c r="N253" i="40"/>
  <c r="O253" i="40" s="1"/>
  <c r="P255" i="40" l="1"/>
  <c r="N254" i="40"/>
  <c r="O254" i="40" s="1"/>
  <c r="P256" i="40" l="1"/>
  <c r="N255" i="40"/>
  <c r="O255" i="40" s="1"/>
  <c r="P257" i="40" l="1"/>
  <c r="N256" i="40"/>
  <c r="O256" i="40" s="1"/>
  <c r="P258" i="40" l="1"/>
  <c r="N257" i="40"/>
  <c r="O257" i="40" s="1"/>
  <c r="P259" i="40" l="1"/>
  <c r="N258" i="40"/>
  <c r="O258" i="40" s="1"/>
  <c r="P260" i="40" l="1"/>
  <c r="N259" i="40"/>
  <c r="O259" i="40" s="1"/>
  <c r="P261" i="40" l="1"/>
  <c r="N260" i="40"/>
  <c r="O260" i="40" s="1"/>
  <c r="P262" i="40" l="1"/>
  <c r="N261" i="40"/>
  <c r="O261" i="40" s="1"/>
  <c r="P263" i="40" l="1"/>
  <c r="N262" i="40"/>
  <c r="O262" i="40" s="1"/>
  <c r="P264" i="40" l="1"/>
  <c r="N263" i="40"/>
  <c r="O263" i="40" s="1"/>
  <c r="P265" i="40" l="1"/>
  <c r="N264" i="40"/>
  <c r="O264" i="40" s="1"/>
  <c r="P266" i="40" l="1"/>
  <c r="N265" i="40"/>
  <c r="O265" i="40" s="1"/>
  <c r="P267" i="40" l="1"/>
  <c r="N266" i="40"/>
  <c r="O266" i="40" s="1"/>
  <c r="P268" i="40" l="1"/>
  <c r="N267" i="40"/>
  <c r="O267" i="40" s="1"/>
  <c r="P269" i="40" l="1"/>
  <c r="N268" i="40"/>
  <c r="O268" i="40" s="1"/>
  <c r="P270" i="40" l="1"/>
  <c r="N269" i="40"/>
  <c r="O269" i="40" s="1"/>
  <c r="P271" i="40" l="1"/>
  <c r="N270" i="40"/>
  <c r="O270" i="40" s="1"/>
  <c r="P272" i="40" l="1"/>
  <c r="N271" i="40"/>
  <c r="O271" i="40" s="1"/>
  <c r="P273" i="40" l="1"/>
  <c r="N272" i="40"/>
  <c r="O272" i="40" s="1"/>
  <c r="P274" i="40" l="1"/>
  <c r="N273" i="40"/>
  <c r="O273" i="40" s="1"/>
  <c r="P275" i="40" l="1"/>
  <c r="N274" i="40"/>
  <c r="O274" i="40" s="1"/>
  <c r="P276" i="40" l="1"/>
  <c r="N275" i="40"/>
  <c r="O275" i="40" s="1"/>
  <c r="P277" i="40" l="1"/>
  <c r="N276" i="40"/>
  <c r="O276" i="40" s="1"/>
  <c r="P278" i="40" l="1"/>
  <c r="N277" i="40"/>
  <c r="O277" i="40" s="1"/>
  <c r="P279" i="40" l="1"/>
  <c r="N278" i="40"/>
  <c r="O278" i="40" s="1"/>
  <c r="P280" i="40" l="1"/>
  <c r="N279" i="40"/>
  <c r="O279" i="40" s="1"/>
  <c r="P281" i="40" l="1"/>
  <c r="N280" i="40"/>
  <c r="O280" i="40" s="1"/>
  <c r="P282" i="40" l="1"/>
  <c r="N281" i="40"/>
  <c r="O281" i="40" s="1"/>
  <c r="P283" i="40" l="1"/>
  <c r="N282" i="40"/>
  <c r="O282" i="40" s="1"/>
  <c r="P284" i="40" l="1"/>
  <c r="N283" i="40"/>
  <c r="O283" i="40" s="1"/>
  <c r="P285" i="40" l="1"/>
  <c r="N284" i="40"/>
  <c r="O284" i="40" s="1"/>
  <c r="P286" i="40" l="1"/>
  <c r="N285" i="40"/>
  <c r="O285" i="40" s="1"/>
  <c r="P287" i="40" l="1"/>
  <c r="N286" i="40"/>
  <c r="O286" i="40"/>
  <c r="P288" i="40" l="1"/>
  <c r="N287" i="40"/>
  <c r="O287" i="40" s="1"/>
  <c r="P289" i="40" l="1"/>
  <c r="N288" i="40"/>
  <c r="O288" i="40" s="1"/>
  <c r="P290" i="40" l="1"/>
  <c r="N289" i="40"/>
  <c r="O289" i="40" s="1"/>
  <c r="P291" i="40" l="1"/>
  <c r="N290" i="40"/>
  <c r="O290" i="40" s="1"/>
  <c r="P292" i="40" l="1"/>
  <c r="N291" i="40"/>
  <c r="O291" i="40"/>
  <c r="P293" i="40" l="1"/>
  <c r="N292" i="40"/>
  <c r="O292" i="40" s="1"/>
  <c r="P294" i="40" l="1"/>
  <c r="N293" i="40"/>
  <c r="O293" i="40" s="1"/>
  <c r="P295" i="40" l="1"/>
  <c r="N294" i="40"/>
  <c r="O294" i="40" s="1"/>
  <c r="P296" i="40" l="1"/>
  <c r="N295" i="40"/>
  <c r="O295" i="40" s="1"/>
  <c r="P297" i="40" l="1"/>
  <c r="N296" i="40"/>
  <c r="O296" i="40" s="1"/>
  <c r="P298" i="40" l="1"/>
  <c r="N297" i="40"/>
  <c r="O297" i="40" s="1"/>
  <c r="P299" i="40" l="1"/>
  <c r="N298" i="40"/>
  <c r="O298" i="40" s="1"/>
  <c r="P300" i="40" l="1"/>
  <c r="N299" i="40"/>
  <c r="O299" i="40" s="1"/>
  <c r="P301" i="40" l="1"/>
  <c r="N300" i="40"/>
  <c r="O300" i="40" s="1"/>
  <c r="P302" i="40" l="1"/>
  <c r="N301" i="40"/>
  <c r="O301" i="40" s="1"/>
  <c r="P303" i="40" l="1"/>
  <c r="N302" i="40"/>
  <c r="O302" i="40" s="1"/>
  <c r="P304" i="40" l="1"/>
  <c r="N303" i="40"/>
  <c r="O303" i="40" s="1"/>
  <c r="P305" i="40" l="1"/>
  <c r="N304" i="40"/>
  <c r="O304" i="40" s="1"/>
  <c r="P306" i="40" l="1"/>
  <c r="N305" i="40"/>
  <c r="O305" i="40" s="1"/>
  <c r="P307" i="40" l="1"/>
  <c r="N306" i="40"/>
  <c r="O306" i="40" s="1"/>
  <c r="P308" i="40" l="1"/>
  <c r="N307" i="40"/>
  <c r="O307" i="40" s="1"/>
  <c r="P309" i="40" l="1"/>
  <c r="N308" i="40"/>
  <c r="O308" i="40" s="1"/>
  <c r="P310" i="40" l="1"/>
  <c r="N309" i="40"/>
  <c r="O309" i="40" s="1"/>
  <c r="P311" i="40" l="1"/>
  <c r="N310" i="40"/>
  <c r="O310" i="40" s="1"/>
  <c r="P312" i="40" l="1"/>
  <c r="N311" i="40"/>
  <c r="O311" i="40" s="1"/>
  <c r="P313" i="40" l="1"/>
  <c r="N312" i="40"/>
  <c r="O312" i="40" s="1"/>
  <c r="P314" i="40" l="1"/>
  <c r="N313" i="40"/>
  <c r="O313" i="40" s="1"/>
  <c r="P315" i="40" l="1"/>
  <c r="N314" i="40"/>
  <c r="O314" i="40" s="1"/>
  <c r="P316" i="40" l="1"/>
  <c r="N315" i="40"/>
  <c r="O315" i="40" s="1"/>
  <c r="P317" i="40" l="1"/>
  <c r="N316" i="40"/>
  <c r="O316" i="40" s="1"/>
  <c r="P318" i="40" l="1"/>
  <c r="N317" i="40"/>
  <c r="O317" i="40" s="1"/>
  <c r="P319" i="40" l="1"/>
  <c r="N318" i="40"/>
  <c r="O318" i="40" s="1"/>
  <c r="P320" i="40" l="1"/>
  <c r="N319" i="40"/>
  <c r="O319" i="40" s="1"/>
  <c r="P321" i="40" l="1"/>
  <c r="N320" i="40"/>
  <c r="O320" i="40" s="1"/>
  <c r="P322" i="40" l="1"/>
  <c r="N321" i="40"/>
  <c r="O321" i="40" s="1"/>
  <c r="P323" i="40" l="1"/>
  <c r="N322" i="40"/>
  <c r="O322" i="40" s="1"/>
  <c r="P324" i="40" l="1"/>
  <c r="N323" i="40"/>
  <c r="O323" i="40" s="1"/>
  <c r="P325" i="40" l="1"/>
  <c r="N324" i="40"/>
  <c r="O324" i="40" s="1"/>
  <c r="P326" i="40" l="1"/>
  <c r="N325" i="40"/>
  <c r="O325" i="40" s="1"/>
  <c r="P327" i="40" l="1"/>
  <c r="N326" i="40"/>
  <c r="O326" i="40" s="1"/>
  <c r="P328" i="40" l="1"/>
  <c r="N327" i="40"/>
  <c r="O327" i="40" s="1"/>
  <c r="P329" i="40" l="1"/>
  <c r="N328" i="40"/>
  <c r="O328" i="40" s="1"/>
  <c r="P330" i="40" l="1"/>
  <c r="N329" i="40"/>
  <c r="O329" i="40" s="1"/>
  <c r="P331" i="40" l="1"/>
  <c r="N330" i="40"/>
  <c r="O330" i="40" s="1"/>
  <c r="P332" i="40" l="1"/>
  <c r="N331" i="40"/>
  <c r="O331" i="40" s="1"/>
  <c r="P333" i="40" l="1"/>
  <c r="N332" i="40"/>
  <c r="O332" i="40" s="1"/>
  <c r="P334" i="40" l="1"/>
  <c r="N333" i="40"/>
  <c r="O333" i="40" s="1"/>
  <c r="P335" i="40" l="1"/>
  <c r="N334" i="40"/>
  <c r="O334" i="40" s="1"/>
  <c r="P336" i="40" l="1"/>
  <c r="N335" i="40"/>
  <c r="O335" i="40" s="1"/>
  <c r="P337" i="40" l="1"/>
  <c r="N336" i="40"/>
  <c r="O336" i="40" s="1"/>
  <c r="P338" i="40" l="1"/>
  <c r="N337" i="40"/>
  <c r="O337" i="40" s="1"/>
  <c r="P339" i="40" l="1"/>
  <c r="N338" i="40"/>
  <c r="O338" i="40" s="1"/>
  <c r="P340" i="40" l="1"/>
  <c r="N339" i="40"/>
  <c r="O339" i="40" s="1"/>
  <c r="P341" i="40" l="1"/>
  <c r="N340" i="40"/>
  <c r="O340" i="40" s="1"/>
  <c r="P342" i="40" l="1"/>
  <c r="N341" i="40"/>
  <c r="O341" i="40" s="1"/>
  <c r="P343" i="40" l="1"/>
  <c r="N342" i="40"/>
  <c r="O342" i="40" s="1"/>
  <c r="P344" i="40" l="1"/>
  <c r="N343" i="40"/>
  <c r="O343" i="40" s="1"/>
  <c r="P345" i="40" l="1"/>
  <c r="N344" i="40"/>
  <c r="O344" i="40" s="1"/>
  <c r="P346" i="40" l="1"/>
  <c r="N345" i="40"/>
  <c r="O345" i="40" s="1"/>
  <c r="P347" i="40" l="1"/>
  <c r="N346" i="40"/>
  <c r="O346" i="40" s="1"/>
  <c r="P348" i="40" l="1"/>
  <c r="N347" i="40"/>
  <c r="O347" i="40" s="1"/>
  <c r="P349" i="40" l="1"/>
  <c r="N348" i="40"/>
  <c r="O348" i="40" s="1"/>
  <c r="P350" i="40" l="1"/>
  <c r="N349" i="40"/>
  <c r="O349" i="40" s="1"/>
  <c r="P351" i="40" l="1"/>
  <c r="N350" i="40"/>
  <c r="O350" i="40" s="1"/>
  <c r="P352" i="40" l="1"/>
  <c r="N351" i="40"/>
  <c r="O351" i="40" s="1"/>
  <c r="P353" i="40" l="1"/>
  <c r="N352" i="40"/>
  <c r="O352" i="40" s="1"/>
  <c r="P354" i="40" l="1"/>
  <c r="N353" i="40"/>
  <c r="O353" i="40" s="1"/>
  <c r="P355" i="40" l="1"/>
  <c r="N354" i="40"/>
  <c r="O354" i="40" s="1"/>
  <c r="P356" i="40" l="1"/>
  <c r="N355" i="40"/>
  <c r="O355" i="40" s="1"/>
  <c r="P357" i="40" l="1"/>
  <c r="N356" i="40"/>
  <c r="O356" i="40" s="1"/>
  <c r="P358" i="40" l="1"/>
  <c r="N357" i="40"/>
  <c r="O357" i="40" s="1"/>
  <c r="P359" i="40" l="1"/>
  <c r="N358" i="40"/>
  <c r="O358" i="40" s="1"/>
  <c r="P360" i="40" l="1"/>
  <c r="N359" i="40"/>
  <c r="O359" i="40" s="1"/>
  <c r="P361" i="40" l="1"/>
  <c r="N360" i="40"/>
  <c r="O360" i="40" s="1"/>
  <c r="P362" i="40" l="1"/>
  <c r="N361" i="40"/>
  <c r="O361" i="40" s="1"/>
  <c r="P363" i="40" l="1"/>
  <c r="N362" i="40"/>
  <c r="O362" i="40" s="1"/>
  <c r="P364" i="40" l="1"/>
  <c r="N363" i="40"/>
  <c r="O363" i="40" s="1"/>
  <c r="P365" i="40" l="1"/>
  <c r="N364" i="40"/>
  <c r="O364" i="40" s="1"/>
  <c r="P366" i="40" l="1"/>
  <c r="N365" i="40"/>
  <c r="O365" i="40" s="1"/>
  <c r="P367" i="40" l="1"/>
  <c r="N366" i="40"/>
  <c r="O366" i="40" s="1"/>
  <c r="P368" i="40" l="1"/>
  <c r="N367" i="40"/>
  <c r="O367" i="40" s="1"/>
  <c r="P369" i="40" l="1"/>
  <c r="N368" i="40"/>
  <c r="O368" i="40" s="1"/>
  <c r="P370" i="40" l="1"/>
  <c r="N369" i="40"/>
  <c r="O369" i="40" s="1"/>
  <c r="P371" i="40" l="1"/>
  <c r="N370" i="40"/>
  <c r="O370" i="40" s="1"/>
  <c r="P372" i="40" l="1"/>
  <c r="N371" i="40"/>
  <c r="O371" i="40" s="1"/>
  <c r="P373" i="40" l="1"/>
  <c r="N372" i="40"/>
  <c r="O372" i="40" s="1"/>
  <c r="P374" i="40" l="1"/>
  <c r="N373" i="40"/>
  <c r="O373" i="40" s="1"/>
  <c r="P375" i="40" l="1"/>
  <c r="N374" i="40"/>
  <c r="O374" i="40" s="1"/>
  <c r="P376" i="40" l="1"/>
  <c r="N375" i="40"/>
  <c r="O375" i="40" s="1"/>
  <c r="P377" i="40" l="1"/>
  <c r="N376" i="40"/>
  <c r="O376" i="40" s="1"/>
  <c r="P378" i="40" l="1"/>
  <c r="N377" i="40"/>
  <c r="O377" i="40" s="1"/>
  <c r="P379" i="40" l="1"/>
  <c r="N378" i="40"/>
  <c r="O378" i="40" s="1"/>
  <c r="P380" i="40" l="1"/>
  <c r="N379" i="40"/>
  <c r="O379" i="40" s="1"/>
  <c r="P381" i="40" l="1"/>
  <c r="N380" i="40"/>
  <c r="O380" i="40" s="1"/>
  <c r="P382" i="40" l="1"/>
  <c r="N381" i="40"/>
  <c r="O381" i="40" s="1"/>
  <c r="P383" i="40" l="1"/>
  <c r="N382" i="40"/>
  <c r="O382" i="40" s="1"/>
  <c r="P384" i="40" l="1"/>
  <c r="N383" i="40"/>
  <c r="O383" i="40" s="1"/>
  <c r="P385" i="40" l="1"/>
  <c r="N384" i="40"/>
  <c r="O384" i="40" s="1"/>
  <c r="P386" i="40" l="1"/>
  <c r="N385" i="40"/>
  <c r="O385" i="40" s="1"/>
  <c r="P387" i="40" l="1"/>
  <c r="N386" i="40"/>
  <c r="O386" i="40" s="1"/>
  <c r="P388" i="40" l="1"/>
  <c r="N387" i="40"/>
  <c r="O387" i="40" s="1"/>
  <c r="P389" i="40" l="1"/>
  <c r="N388" i="40"/>
  <c r="O388" i="40" s="1"/>
  <c r="P390" i="40" l="1"/>
  <c r="N389" i="40"/>
  <c r="O389" i="40" s="1"/>
  <c r="P391" i="40" l="1"/>
  <c r="N390" i="40"/>
  <c r="O390" i="40" s="1"/>
  <c r="P392" i="40" l="1"/>
  <c r="N391" i="40"/>
  <c r="O391" i="40" s="1"/>
  <c r="P393" i="40" l="1"/>
  <c r="N392" i="40"/>
  <c r="O392" i="40" s="1"/>
  <c r="P394" i="40" l="1"/>
  <c r="N393" i="40"/>
  <c r="O393" i="40" s="1"/>
  <c r="P395" i="40" l="1"/>
  <c r="N394" i="40"/>
  <c r="O394" i="40" s="1"/>
  <c r="P396" i="40" l="1"/>
  <c r="N395" i="40"/>
  <c r="O395" i="40" s="1"/>
  <c r="P397" i="40" l="1"/>
  <c r="N396" i="40"/>
  <c r="O396" i="40" s="1"/>
  <c r="P398" i="40" l="1"/>
  <c r="N397" i="40"/>
  <c r="O397" i="40" s="1"/>
  <c r="P399" i="40" l="1"/>
  <c r="N398" i="40"/>
  <c r="O398" i="40" s="1"/>
  <c r="P400" i="40" l="1"/>
  <c r="N399" i="40"/>
  <c r="O399" i="40" s="1"/>
  <c r="P401" i="40" l="1"/>
  <c r="N400" i="40"/>
  <c r="O400" i="40" s="1"/>
  <c r="P402" i="40" l="1"/>
  <c r="N401" i="40"/>
  <c r="O401" i="40" s="1"/>
  <c r="P403" i="40" l="1"/>
  <c r="N402" i="40"/>
  <c r="O402" i="40" s="1"/>
  <c r="P404" i="40" l="1"/>
  <c r="N403" i="40"/>
  <c r="O403" i="40" s="1"/>
  <c r="P405" i="40" l="1"/>
  <c r="N404" i="40"/>
  <c r="O404" i="40" s="1"/>
  <c r="P406" i="40" l="1"/>
  <c r="N405" i="40"/>
  <c r="O405" i="40" s="1"/>
  <c r="P407" i="40" l="1"/>
  <c r="N406" i="40"/>
  <c r="O406" i="40" s="1"/>
  <c r="P408" i="40" l="1"/>
  <c r="N407" i="40"/>
  <c r="O407" i="40" s="1"/>
  <c r="P409" i="40" l="1"/>
  <c r="N408" i="40"/>
  <c r="O408" i="40" s="1"/>
  <c r="P410" i="40" l="1"/>
  <c r="N409" i="40"/>
  <c r="O409" i="40" s="1"/>
  <c r="P411" i="40" l="1"/>
  <c r="N410" i="40"/>
  <c r="O410" i="40" s="1"/>
  <c r="P412" i="40" l="1"/>
  <c r="N411" i="40"/>
  <c r="O411" i="40" s="1"/>
  <c r="P413" i="40" l="1"/>
  <c r="N412" i="40"/>
  <c r="O412" i="40" s="1"/>
  <c r="P414" i="40" l="1"/>
  <c r="N413" i="40"/>
  <c r="O413" i="40" s="1"/>
  <c r="P415" i="40" l="1"/>
  <c r="N414" i="40"/>
  <c r="O414" i="40" s="1"/>
  <c r="P416" i="40" l="1"/>
  <c r="N415" i="40"/>
  <c r="O415" i="40" s="1"/>
  <c r="P417" i="40" l="1"/>
  <c r="N416" i="40"/>
  <c r="O416" i="40" s="1"/>
  <c r="P418" i="40" l="1"/>
  <c r="N417" i="40"/>
  <c r="O417" i="40" s="1"/>
  <c r="P419" i="40" l="1"/>
  <c r="N418" i="40"/>
  <c r="O418" i="40" s="1"/>
  <c r="P420" i="40" l="1"/>
  <c r="N419" i="40"/>
  <c r="O419" i="40" s="1"/>
  <c r="P421" i="40" l="1"/>
  <c r="N420" i="40"/>
  <c r="O420" i="40" s="1"/>
  <c r="P422" i="40" l="1"/>
  <c r="N421" i="40"/>
  <c r="O421" i="40" s="1"/>
  <c r="P423" i="40" l="1"/>
  <c r="N422" i="40"/>
  <c r="O422" i="40" s="1"/>
  <c r="P424" i="40" l="1"/>
  <c r="N423" i="40"/>
  <c r="O423" i="40" s="1"/>
  <c r="P425" i="40" l="1"/>
  <c r="N424" i="40"/>
  <c r="O424" i="40" s="1"/>
  <c r="P426" i="40" l="1"/>
  <c r="N425" i="40"/>
  <c r="O425" i="40" s="1"/>
  <c r="P427" i="40" l="1"/>
  <c r="N426" i="40"/>
  <c r="O426" i="40" s="1"/>
  <c r="P428" i="40" l="1"/>
  <c r="N427" i="40"/>
  <c r="O427" i="40" s="1"/>
  <c r="P429" i="40" l="1"/>
  <c r="N428" i="40"/>
  <c r="O428" i="40" s="1"/>
  <c r="P430" i="40" l="1"/>
  <c r="N429" i="40"/>
  <c r="O429" i="40" s="1"/>
  <c r="P431" i="40" l="1"/>
  <c r="N430" i="40"/>
  <c r="O430" i="40" s="1"/>
  <c r="P432" i="40" l="1"/>
  <c r="N431" i="40"/>
  <c r="O431" i="40" s="1"/>
  <c r="P433" i="40" l="1"/>
  <c r="N432" i="40"/>
  <c r="O432" i="40" s="1"/>
  <c r="P434" i="40" l="1"/>
  <c r="N433" i="40"/>
  <c r="O433" i="40" s="1"/>
  <c r="P435" i="40" l="1"/>
  <c r="N434" i="40"/>
  <c r="O434" i="40" s="1"/>
  <c r="P436" i="40" l="1"/>
  <c r="N435" i="40"/>
  <c r="O435" i="40" s="1"/>
  <c r="P437" i="40" l="1"/>
  <c r="N436" i="40"/>
  <c r="O436" i="40" s="1"/>
  <c r="P438" i="40" l="1"/>
  <c r="N437" i="40"/>
  <c r="O437" i="40" s="1"/>
  <c r="P439" i="40" l="1"/>
  <c r="N438" i="40"/>
  <c r="O438" i="40" s="1"/>
  <c r="P440" i="40" l="1"/>
  <c r="N439" i="40"/>
  <c r="O439" i="40" s="1"/>
  <c r="P441" i="40" l="1"/>
  <c r="N440" i="40"/>
  <c r="O440" i="40" s="1"/>
  <c r="P442" i="40" l="1"/>
  <c r="N441" i="40"/>
  <c r="O441" i="40" s="1"/>
  <c r="P443" i="40" l="1"/>
  <c r="N442" i="40"/>
  <c r="O442" i="40" s="1"/>
  <c r="P444" i="40" l="1"/>
  <c r="N443" i="40"/>
  <c r="O443" i="40" s="1"/>
  <c r="P445" i="40" l="1"/>
  <c r="N444" i="40"/>
  <c r="O444" i="40" s="1"/>
  <c r="P446" i="40" l="1"/>
  <c r="N445" i="40"/>
  <c r="O445" i="40" s="1"/>
  <c r="P447" i="40" l="1"/>
  <c r="N446" i="40"/>
  <c r="O446" i="40" s="1"/>
  <c r="P448" i="40" l="1"/>
  <c r="N447" i="40"/>
  <c r="O447" i="40" s="1"/>
  <c r="P449" i="40" l="1"/>
  <c r="N448" i="40"/>
  <c r="O448" i="40" s="1"/>
  <c r="P450" i="40" l="1"/>
  <c r="N449" i="40"/>
  <c r="O449" i="40" s="1"/>
  <c r="P451" i="40" l="1"/>
  <c r="N450" i="40"/>
  <c r="O450" i="40" s="1"/>
  <c r="P452" i="40" l="1"/>
  <c r="N451" i="40"/>
  <c r="O451" i="40" s="1"/>
  <c r="P453" i="40" l="1"/>
  <c r="N452" i="40"/>
  <c r="O452" i="40" s="1"/>
  <c r="P454" i="40" l="1"/>
  <c r="N453" i="40"/>
  <c r="O453" i="40" s="1"/>
  <c r="P455" i="40" l="1"/>
  <c r="N454" i="40"/>
  <c r="O454" i="40" s="1"/>
  <c r="P456" i="40" l="1"/>
  <c r="N455" i="40"/>
  <c r="O455" i="40" s="1"/>
  <c r="P457" i="40" l="1"/>
  <c r="N456" i="40"/>
  <c r="O456" i="40" s="1"/>
  <c r="P458" i="40" l="1"/>
  <c r="N457" i="40"/>
  <c r="O457" i="40" s="1"/>
  <c r="P459" i="40" l="1"/>
  <c r="N458" i="40"/>
  <c r="O458" i="40" s="1"/>
  <c r="P460" i="40" l="1"/>
  <c r="N459" i="40"/>
  <c r="O459" i="40" s="1"/>
  <c r="P461" i="40" l="1"/>
  <c r="N460" i="40"/>
  <c r="O460" i="40" s="1"/>
  <c r="P462" i="40" l="1"/>
  <c r="N461" i="40"/>
  <c r="O461" i="40" s="1"/>
  <c r="P463" i="40" l="1"/>
  <c r="N462" i="40"/>
  <c r="O462" i="40" s="1"/>
  <c r="P464" i="40" l="1"/>
  <c r="N463" i="40"/>
  <c r="O463" i="40" s="1"/>
  <c r="P465" i="40" l="1"/>
  <c r="N464" i="40"/>
  <c r="O464" i="40" s="1"/>
  <c r="P466" i="40" l="1"/>
  <c r="N465" i="40"/>
  <c r="O465" i="40" s="1"/>
  <c r="P467" i="40" l="1"/>
  <c r="N466" i="40"/>
  <c r="O466" i="40" s="1"/>
  <c r="P468" i="40" l="1"/>
  <c r="N467" i="40"/>
  <c r="O467" i="40" s="1"/>
  <c r="P469" i="40" l="1"/>
  <c r="N468" i="40"/>
  <c r="O468" i="40" s="1"/>
  <c r="P470" i="40" l="1"/>
  <c r="N469" i="40"/>
  <c r="O469" i="40" s="1"/>
  <c r="P471" i="40" l="1"/>
  <c r="N470" i="40"/>
  <c r="O470" i="40" s="1"/>
  <c r="P472" i="40" l="1"/>
  <c r="N471" i="40"/>
  <c r="O471" i="40" s="1"/>
  <c r="P473" i="40" l="1"/>
  <c r="N472" i="40"/>
  <c r="O472" i="40" s="1"/>
  <c r="P474" i="40" l="1"/>
  <c r="N473" i="40"/>
  <c r="O473" i="40" s="1"/>
  <c r="P475" i="40" l="1"/>
  <c r="N474" i="40"/>
  <c r="O474" i="40" s="1"/>
  <c r="P476" i="40" l="1"/>
  <c r="N475" i="40"/>
  <c r="O475" i="40" s="1"/>
  <c r="P477" i="40" l="1"/>
  <c r="N476" i="40"/>
  <c r="O476" i="40" s="1"/>
  <c r="P478" i="40" l="1"/>
  <c r="N477" i="40"/>
  <c r="O477" i="40" s="1"/>
  <c r="P479" i="40" l="1"/>
  <c r="N478" i="40"/>
  <c r="O478" i="40" s="1"/>
  <c r="P480" i="40" l="1"/>
  <c r="N479" i="40"/>
  <c r="O479" i="40" s="1"/>
  <c r="P481" i="40" l="1"/>
  <c r="N480" i="40"/>
  <c r="O480" i="40" s="1"/>
  <c r="P482" i="40" l="1"/>
  <c r="N481" i="40"/>
  <c r="O481" i="40" s="1"/>
  <c r="P483" i="40" l="1"/>
  <c r="N482" i="40"/>
  <c r="O482" i="40" s="1"/>
  <c r="P484" i="40" l="1"/>
  <c r="N483" i="40"/>
  <c r="O483" i="40" s="1"/>
  <c r="P485" i="40" l="1"/>
  <c r="N484" i="40"/>
  <c r="O484" i="40" s="1"/>
  <c r="P486" i="40" l="1"/>
  <c r="N485" i="40"/>
  <c r="O485" i="40" s="1"/>
  <c r="P487" i="40" l="1"/>
  <c r="N486" i="40"/>
  <c r="O486" i="40" s="1"/>
  <c r="P488" i="40" l="1"/>
  <c r="N487" i="40"/>
  <c r="O487" i="40" s="1"/>
  <c r="P489" i="40" l="1"/>
  <c r="N488" i="40"/>
  <c r="O488" i="40" s="1"/>
  <c r="P490" i="40" l="1"/>
  <c r="N489" i="40"/>
  <c r="O489" i="40" s="1"/>
  <c r="P491" i="40" l="1"/>
  <c r="N490" i="40"/>
  <c r="O490" i="40" s="1"/>
  <c r="P492" i="40" l="1"/>
  <c r="N491" i="40"/>
  <c r="O491" i="40" s="1"/>
  <c r="P493" i="40" l="1"/>
  <c r="N492" i="40"/>
  <c r="O492" i="40" s="1"/>
  <c r="P494" i="40" l="1"/>
  <c r="N493" i="40"/>
  <c r="O493" i="40" s="1"/>
  <c r="P495" i="40" l="1"/>
  <c r="N494" i="40"/>
  <c r="O494" i="40" s="1"/>
  <c r="P496" i="40" l="1"/>
  <c r="N495" i="40"/>
  <c r="O495" i="40" s="1"/>
  <c r="P497" i="40" l="1"/>
  <c r="N496" i="40"/>
  <c r="O496" i="40" s="1"/>
  <c r="P498" i="40" l="1"/>
  <c r="N497" i="40"/>
  <c r="O497" i="40" s="1"/>
  <c r="P499" i="40" l="1"/>
  <c r="N498" i="40"/>
  <c r="O498" i="40" s="1"/>
  <c r="P500" i="40" l="1"/>
  <c r="N499" i="40"/>
  <c r="O499" i="40" s="1"/>
  <c r="P501" i="40" l="1"/>
  <c r="N500" i="40"/>
  <c r="O500" i="40" s="1"/>
  <c r="P502" i="40" l="1"/>
  <c r="N501" i="40"/>
  <c r="O501" i="40" s="1"/>
  <c r="P503" i="40" l="1"/>
  <c r="N502" i="40"/>
  <c r="O502" i="40" s="1"/>
  <c r="P504" i="40" l="1"/>
  <c r="N503" i="40"/>
  <c r="O503" i="40" s="1"/>
  <c r="P505" i="40" l="1"/>
  <c r="N504" i="40"/>
  <c r="O504" i="40" s="1"/>
  <c r="P506" i="40" l="1"/>
  <c r="N505" i="40"/>
  <c r="O505" i="40" s="1"/>
  <c r="P507" i="40" l="1"/>
  <c r="N506" i="40"/>
  <c r="O506" i="40" s="1"/>
  <c r="P508" i="40" l="1"/>
  <c r="N507" i="40"/>
  <c r="O507" i="40" s="1"/>
  <c r="P509" i="40" l="1"/>
  <c r="N508" i="40"/>
  <c r="O508" i="40" s="1"/>
  <c r="P510" i="40" l="1"/>
  <c r="N509" i="40"/>
  <c r="O509" i="40" s="1"/>
  <c r="P511" i="40" l="1"/>
  <c r="N510" i="40"/>
  <c r="O510" i="40" s="1"/>
  <c r="P512" i="40" l="1"/>
  <c r="N511" i="40"/>
  <c r="O511" i="40" s="1"/>
  <c r="P513" i="40" l="1"/>
  <c r="N512" i="40"/>
  <c r="O512" i="40" s="1"/>
  <c r="P514" i="40" l="1"/>
  <c r="N513" i="40"/>
  <c r="O513" i="40" s="1"/>
  <c r="P515" i="40" l="1"/>
  <c r="N514" i="40"/>
  <c r="O514" i="40" s="1"/>
  <c r="P516" i="40" l="1"/>
  <c r="N515" i="40"/>
  <c r="O515" i="40" s="1"/>
  <c r="P517" i="40" l="1"/>
  <c r="N516" i="40"/>
  <c r="O516" i="40" s="1"/>
  <c r="P518" i="40" l="1"/>
  <c r="N517" i="40"/>
  <c r="O517" i="40" s="1"/>
  <c r="P519" i="40" l="1"/>
  <c r="N518" i="40"/>
  <c r="O518" i="40" s="1"/>
  <c r="P520" i="40" l="1"/>
  <c r="N519" i="40"/>
  <c r="O519" i="40" s="1"/>
  <c r="P521" i="40" l="1"/>
  <c r="N520" i="40"/>
  <c r="O520" i="40" s="1"/>
  <c r="P522" i="40" l="1"/>
  <c r="N521" i="40"/>
  <c r="O521" i="40" s="1"/>
  <c r="P523" i="40" l="1"/>
  <c r="N522" i="40"/>
  <c r="O522" i="40" s="1"/>
  <c r="P524" i="40" l="1"/>
  <c r="N523" i="40"/>
  <c r="O523" i="40" s="1"/>
  <c r="P525" i="40" l="1"/>
  <c r="N524" i="40"/>
  <c r="O524" i="40" s="1"/>
  <c r="P526" i="40" l="1"/>
  <c r="N525" i="40"/>
  <c r="O525" i="40" s="1"/>
  <c r="P527" i="40" l="1"/>
  <c r="N526" i="40"/>
  <c r="O526" i="40" s="1"/>
  <c r="P528" i="40" l="1"/>
  <c r="N527" i="40"/>
  <c r="O527" i="40" s="1"/>
  <c r="P529" i="40" l="1"/>
  <c r="N528" i="40"/>
  <c r="O528" i="40" s="1"/>
  <c r="P530" i="40" l="1"/>
  <c r="N529" i="40"/>
  <c r="O529" i="40" s="1"/>
  <c r="P531" i="40" l="1"/>
  <c r="N530" i="40"/>
  <c r="O530" i="40" s="1"/>
  <c r="P532" i="40" l="1"/>
  <c r="N531" i="40"/>
  <c r="O531" i="40" s="1"/>
  <c r="P533" i="40" l="1"/>
  <c r="N532" i="40"/>
  <c r="O532" i="40" s="1"/>
  <c r="P534" i="40" l="1"/>
  <c r="N533" i="40"/>
  <c r="O533" i="40" s="1"/>
  <c r="P535" i="40" l="1"/>
  <c r="N534" i="40"/>
  <c r="O534" i="40" s="1"/>
  <c r="P536" i="40" l="1"/>
  <c r="N535" i="40"/>
  <c r="O535" i="40" s="1"/>
  <c r="P537" i="40" l="1"/>
  <c r="N536" i="40"/>
  <c r="O536" i="40" s="1"/>
  <c r="P538" i="40" l="1"/>
  <c r="N537" i="40"/>
  <c r="O537" i="40" s="1"/>
  <c r="P539" i="40" l="1"/>
  <c r="N538" i="40"/>
  <c r="O538" i="40" s="1"/>
  <c r="P540" i="40" l="1"/>
  <c r="N539" i="40"/>
  <c r="O539" i="40" s="1"/>
  <c r="P541" i="40" l="1"/>
  <c r="N540" i="40"/>
  <c r="O540" i="40" s="1"/>
  <c r="P542" i="40" l="1"/>
  <c r="N541" i="40"/>
  <c r="O541" i="40" s="1"/>
  <c r="P543" i="40" l="1"/>
  <c r="N542" i="40"/>
  <c r="O542" i="40" s="1"/>
  <c r="P544" i="40" l="1"/>
  <c r="N543" i="40"/>
  <c r="O543" i="40" s="1"/>
  <c r="P545" i="40" l="1"/>
  <c r="N544" i="40"/>
  <c r="O544" i="40" s="1"/>
  <c r="P546" i="40" l="1"/>
  <c r="N545" i="40"/>
  <c r="O545" i="40" s="1"/>
  <c r="P547" i="40" l="1"/>
  <c r="N546" i="40"/>
  <c r="O546" i="40" s="1"/>
  <c r="P548" i="40" l="1"/>
  <c r="N547" i="40"/>
  <c r="O547" i="40" s="1"/>
  <c r="P549" i="40" l="1"/>
  <c r="N548" i="40"/>
  <c r="O548" i="40" s="1"/>
  <c r="P550" i="40" l="1"/>
  <c r="N549" i="40"/>
  <c r="O549" i="40" s="1"/>
  <c r="P551" i="40" l="1"/>
  <c r="N550" i="40"/>
  <c r="O550" i="40" s="1"/>
  <c r="P552" i="40" l="1"/>
  <c r="N551" i="40"/>
  <c r="O551" i="40" s="1"/>
  <c r="P553" i="40" l="1"/>
  <c r="N552" i="40"/>
  <c r="O552" i="40" s="1"/>
  <c r="P554" i="40" l="1"/>
  <c r="N553" i="40"/>
  <c r="O553" i="40" s="1"/>
  <c r="P555" i="40" l="1"/>
  <c r="N554" i="40"/>
  <c r="O554" i="40" s="1"/>
  <c r="P556" i="40" l="1"/>
  <c r="N555" i="40"/>
  <c r="O555" i="40" s="1"/>
  <c r="P557" i="40" l="1"/>
  <c r="N556" i="40"/>
  <c r="O556" i="40" s="1"/>
  <c r="P558" i="40" l="1"/>
  <c r="N557" i="40"/>
  <c r="O557" i="40" s="1"/>
  <c r="P559" i="40" l="1"/>
  <c r="N558" i="40"/>
  <c r="O558" i="40" s="1"/>
  <c r="P560" i="40" l="1"/>
  <c r="N559" i="40"/>
  <c r="O559" i="40" s="1"/>
  <c r="P561" i="40" l="1"/>
  <c r="N560" i="40"/>
  <c r="O560" i="40" s="1"/>
  <c r="P562" i="40" l="1"/>
  <c r="N561" i="40"/>
  <c r="O561" i="40" s="1"/>
  <c r="P563" i="40" l="1"/>
  <c r="N562" i="40"/>
  <c r="O562" i="40" s="1"/>
  <c r="P564" i="40" l="1"/>
  <c r="N563" i="40"/>
  <c r="O563" i="40" s="1"/>
  <c r="P565" i="40" l="1"/>
  <c r="N564" i="40"/>
  <c r="O564" i="40"/>
  <c r="P566" i="40" l="1"/>
  <c r="N565" i="40"/>
  <c r="O565" i="40" s="1"/>
  <c r="P567" i="40" l="1"/>
  <c r="N566" i="40"/>
  <c r="O566" i="40" s="1"/>
  <c r="P568" i="40" l="1"/>
  <c r="N567" i="40"/>
  <c r="O567" i="40" s="1"/>
  <c r="P569" i="40" l="1"/>
  <c r="N568" i="40"/>
  <c r="O568" i="40"/>
  <c r="P570" i="40" l="1"/>
  <c r="N569" i="40"/>
  <c r="O569" i="40" s="1"/>
  <c r="P571" i="40" l="1"/>
  <c r="N570" i="40"/>
  <c r="O570" i="40" s="1"/>
  <c r="P572" i="40" l="1"/>
  <c r="N571" i="40"/>
  <c r="O571" i="40" s="1"/>
  <c r="P573" i="40" l="1"/>
  <c r="N572" i="40"/>
  <c r="O572" i="40" s="1"/>
  <c r="P574" i="40" l="1"/>
  <c r="N573" i="40"/>
  <c r="O573" i="40" s="1"/>
  <c r="P575" i="40" l="1"/>
  <c r="N574" i="40"/>
  <c r="O574" i="40" s="1"/>
  <c r="P576" i="40" l="1"/>
  <c r="N575" i="40"/>
  <c r="O575" i="40" s="1"/>
  <c r="P577" i="40" l="1"/>
  <c r="N576" i="40"/>
  <c r="O576" i="40" s="1"/>
  <c r="P578" i="40" l="1"/>
  <c r="N577" i="40"/>
  <c r="O577" i="40" s="1"/>
  <c r="P579" i="40" l="1"/>
  <c r="N578" i="40"/>
  <c r="O578" i="40" s="1"/>
  <c r="P580" i="40" l="1"/>
  <c r="N579" i="40"/>
  <c r="O579" i="40" s="1"/>
  <c r="P581" i="40" l="1"/>
  <c r="N580" i="40"/>
  <c r="O580" i="40" s="1"/>
  <c r="P582" i="40" l="1"/>
  <c r="N581" i="40"/>
  <c r="O581" i="40" s="1"/>
  <c r="P583" i="40" l="1"/>
  <c r="N582" i="40"/>
  <c r="O582" i="40" s="1"/>
  <c r="P584" i="40" l="1"/>
  <c r="N583" i="40"/>
  <c r="O583" i="40" s="1"/>
  <c r="P585" i="40" l="1"/>
  <c r="N584" i="40"/>
  <c r="O584" i="40" s="1"/>
  <c r="P586" i="40" l="1"/>
  <c r="N585" i="40"/>
  <c r="O585" i="40" s="1"/>
  <c r="P587" i="40" l="1"/>
  <c r="N586" i="40"/>
  <c r="O586" i="40" s="1"/>
  <c r="P588" i="40" l="1"/>
  <c r="N587" i="40"/>
  <c r="O587" i="40" s="1"/>
  <c r="P589" i="40" l="1"/>
  <c r="N588" i="40"/>
  <c r="O588" i="40" s="1"/>
  <c r="P590" i="40" l="1"/>
  <c r="N589" i="40"/>
  <c r="O589" i="40" s="1"/>
  <c r="P591" i="40" l="1"/>
  <c r="N590" i="40"/>
  <c r="O590" i="40" s="1"/>
  <c r="P592" i="40" l="1"/>
  <c r="N591" i="40"/>
  <c r="O591" i="40" s="1"/>
  <c r="P593" i="40" l="1"/>
  <c r="N592" i="40"/>
  <c r="O592" i="40" s="1"/>
  <c r="P594" i="40" l="1"/>
  <c r="N593" i="40"/>
  <c r="O593" i="40" s="1"/>
  <c r="P595" i="40" l="1"/>
  <c r="N594" i="40"/>
  <c r="O594" i="40" s="1"/>
  <c r="P596" i="40" l="1"/>
  <c r="N595" i="40"/>
  <c r="O595" i="40" s="1"/>
  <c r="P597" i="40" l="1"/>
  <c r="N596" i="40"/>
  <c r="O596" i="40" s="1"/>
  <c r="P598" i="40" l="1"/>
  <c r="N597" i="40"/>
  <c r="O597" i="40" s="1"/>
  <c r="P599" i="40" l="1"/>
  <c r="N598" i="40"/>
  <c r="O598" i="40" s="1"/>
  <c r="P600" i="40" l="1"/>
  <c r="N599" i="40"/>
  <c r="O599" i="40" s="1"/>
  <c r="P601" i="40" l="1"/>
  <c r="N600" i="40"/>
  <c r="O600" i="40" s="1"/>
  <c r="P602" i="40" l="1"/>
  <c r="N601" i="40"/>
  <c r="O601" i="40" s="1"/>
  <c r="P603" i="40" l="1"/>
  <c r="N602" i="40"/>
  <c r="O602" i="40" s="1"/>
  <c r="P604" i="40" l="1"/>
  <c r="N603" i="40"/>
  <c r="O603" i="40" s="1"/>
  <c r="P605" i="40" l="1"/>
  <c r="N604" i="40"/>
  <c r="O604" i="40" s="1"/>
  <c r="P606" i="40" l="1"/>
  <c r="N605" i="40"/>
  <c r="O605" i="40" s="1"/>
  <c r="P607" i="40" l="1"/>
  <c r="N606" i="40"/>
  <c r="O606" i="40" s="1"/>
  <c r="P608" i="40" l="1"/>
  <c r="N607" i="40"/>
  <c r="O607" i="40" s="1"/>
  <c r="P609" i="40" l="1"/>
  <c r="N608" i="40"/>
  <c r="O608" i="40" s="1"/>
  <c r="P610" i="40" l="1"/>
  <c r="N609" i="40"/>
  <c r="O609" i="40" s="1"/>
  <c r="P611" i="40" l="1"/>
  <c r="N610" i="40"/>
  <c r="O610" i="40" s="1"/>
  <c r="P612" i="40" l="1"/>
  <c r="N611" i="40"/>
  <c r="O611" i="40" s="1"/>
  <c r="P613" i="40" l="1"/>
  <c r="N612" i="40"/>
  <c r="O612" i="40" s="1"/>
  <c r="P614" i="40" l="1"/>
  <c r="N613" i="40"/>
  <c r="O613" i="40" s="1"/>
  <c r="P615" i="40" l="1"/>
  <c r="N614" i="40"/>
  <c r="O614" i="40" s="1"/>
  <c r="P616" i="40" l="1"/>
  <c r="N615" i="40"/>
  <c r="O615" i="40" s="1"/>
  <c r="P617" i="40" l="1"/>
  <c r="N616" i="40"/>
  <c r="O616" i="40" s="1"/>
  <c r="P618" i="40" l="1"/>
  <c r="N617" i="40"/>
  <c r="O617" i="40" s="1"/>
  <c r="P619" i="40" l="1"/>
  <c r="N618" i="40"/>
  <c r="O618" i="40" s="1"/>
  <c r="P620" i="40" l="1"/>
  <c r="N619" i="40"/>
  <c r="O619" i="40" s="1"/>
  <c r="P621" i="40" l="1"/>
  <c r="N620" i="40"/>
  <c r="O620" i="40" s="1"/>
  <c r="P622" i="40" l="1"/>
  <c r="N621" i="40"/>
  <c r="O621" i="40" s="1"/>
  <c r="P623" i="40" l="1"/>
  <c r="N622" i="40"/>
  <c r="O622" i="40" s="1"/>
  <c r="P624" i="40" l="1"/>
  <c r="N623" i="40"/>
  <c r="O623" i="40" s="1"/>
  <c r="P625" i="40" l="1"/>
  <c r="N624" i="40"/>
  <c r="O624" i="40"/>
  <c r="P626" i="40" l="1"/>
  <c r="N625" i="40"/>
  <c r="O625" i="40" s="1"/>
  <c r="P627" i="40" l="1"/>
  <c r="N626" i="40"/>
  <c r="O626" i="40" s="1"/>
  <c r="P628" i="40" l="1"/>
  <c r="N627" i="40"/>
  <c r="O627" i="40"/>
  <c r="P629" i="40" l="1"/>
  <c r="N628" i="40"/>
  <c r="O628" i="40" s="1"/>
  <c r="P630" i="40" l="1"/>
  <c r="N629" i="40"/>
  <c r="O629" i="40" s="1"/>
  <c r="P631" i="40" l="1"/>
  <c r="N630" i="40"/>
  <c r="O630" i="40" s="1"/>
  <c r="P632" i="40" l="1"/>
  <c r="N631" i="40"/>
  <c r="O631" i="40" s="1"/>
  <c r="P633" i="40" l="1"/>
  <c r="N632" i="40"/>
  <c r="O632" i="40" s="1"/>
  <c r="P634" i="40" l="1"/>
  <c r="N633" i="40"/>
  <c r="O633" i="40" s="1"/>
  <c r="P635" i="40" l="1"/>
  <c r="N634" i="40"/>
  <c r="O634" i="40" s="1"/>
  <c r="P636" i="40" l="1"/>
  <c r="N635" i="40"/>
  <c r="O635" i="40" s="1"/>
  <c r="P637" i="40" l="1"/>
  <c r="N636" i="40"/>
  <c r="O636" i="40" s="1"/>
  <c r="P638" i="40" l="1"/>
  <c r="N637" i="40"/>
  <c r="O637" i="40" s="1"/>
  <c r="P639" i="40" l="1"/>
  <c r="N638" i="40"/>
  <c r="O638" i="40"/>
  <c r="P640" i="40" l="1"/>
  <c r="N639" i="40"/>
  <c r="O639" i="40" s="1"/>
  <c r="P641" i="40" l="1"/>
  <c r="N640" i="40"/>
  <c r="O640" i="40" s="1"/>
  <c r="P642" i="40" l="1"/>
  <c r="N641" i="40"/>
  <c r="O641" i="40" s="1"/>
  <c r="P643" i="40" l="1"/>
  <c r="N642" i="40"/>
  <c r="O642" i="40" s="1"/>
  <c r="P644" i="40" l="1"/>
  <c r="N643" i="40"/>
  <c r="O643" i="40" s="1"/>
  <c r="P645" i="40" l="1"/>
  <c r="N644" i="40"/>
  <c r="O644" i="40" s="1"/>
  <c r="P646" i="40" l="1"/>
  <c r="N645" i="40"/>
  <c r="O645" i="40" s="1"/>
  <c r="P647" i="40" l="1"/>
  <c r="N646" i="40"/>
  <c r="O646" i="40" s="1"/>
  <c r="P648" i="40" l="1"/>
  <c r="N647" i="40"/>
  <c r="O647" i="40" s="1"/>
  <c r="P649" i="40" l="1"/>
  <c r="N648" i="40"/>
  <c r="O648" i="40" s="1"/>
  <c r="P650" i="40" l="1"/>
  <c r="N649" i="40"/>
  <c r="O649" i="40" s="1"/>
  <c r="P651" i="40" l="1"/>
  <c r="N650" i="40"/>
  <c r="O650" i="40" s="1"/>
  <c r="P652" i="40" l="1"/>
  <c r="N651" i="40"/>
  <c r="O651" i="40" s="1"/>
  <c r="P653" i="40" l="1"/>
  <c r="N652" i="40"/>
  <c r="O652" i="40" s="1"/>
  <c r="P654" i="40" l="1"/>
  <c r="N653" i="40"/>
  <c r="O653" i="40" s="1"/>
  <c r="P655" i="40" l="1"/>
  <c r="N654" i="40"/>
  <c r="O654" i="40" s="1"/>
  <c r="P656" i="40" l="1"/>
  <c r="N655" i="40"/>
  <c r="O655" i="40" s="1"/>
  <c r="P657" i="40" l="1"/>
  <c r="N656" i="40"/>
  <c r="O656" i="40" s="1"/>
  <c r="P658" i="40" l="1"/>
  <c r="N657" i="40"/>
  <c r="O657" i="40" s="1"/>
  <c r="P659" i="40" l="1"/>
  <c r="N658" i="40"/>
  <c r="O658" i="40" s="1"/>
  <c r="P660" i="40" l="1"/>
  <c r="N659" i="40"/>
  <c r="O659" i="40" s="1"/>
  <c r="P661" i="40" l="1"/>
  <c r="N660" i="40"/>
  <c r="O660" i="40" s="1"/>
  <c r="P662" i="40" l="1"/>
  <c r="N661" i="40"/>
  <c r="O661" i="40" s="1"/>
  <c r="P663" i="40" l="1"/>
  <c r="N662" i="40"/>
  <c r="O662" i="40" s="1"/>
  <c r="P664" i="40" l="1"/>
  <c r="N663" i="40"/>
  <c r="O663" i="40" s="1"/>
  <c r="P665" i="40" l="1"/>
  <c r="N664" i="40"/>
  <c r="O664" i="40" s="1"/>
  <c r="P666" i="40" l="1"/>
  <c r="N665" i="40"/>
  <c r="O665" i="40" s="1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 s="1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 s="1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 s="1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N1381" i="40"/>
  <c r="O1381" i="40" s="1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/>
  <c r="P1440" i="40" l="1"/>
  <c r="N1439" i="40"/>
  <c r="O1439" i="40" s="1"/>
  <c r="P1441" i="40" l="1"/>
  <c r="N1440" i="40"/>
  <c r="O1440" i="40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N1722" i="40"/>
  <c r="O1722" i="40" s="1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N1764" i="40"/>
  <c r="O1764" i="40" s="1"/>
  <c r="P1766" i="40" l="1"/>
  <c r="N1765" i="40"/>
  <c r="O1765" i="40" s="1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 s="1"/>
  <c r="P1777" i="40" l="1"/>
  <c r="N1776" i="40"/>
  <c r="O1776" i="40" s="1"/>
  <c r="P1778" i="40" l="1"/>
  <c r="N1777" i="40"/>
  <c r="O1777" i="40" s="1"/>
  <c r="P1779" i="40" l="1"/>
  <c r="N1778" i="40"/>
  <c r="O1778" i="40" s="1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 s="1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 s="1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 s="1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 s="1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N1978" i="40"/>
  <c r="O1978" i="40" s="1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N2019" i="40"/>
  <c r="O2019" i="40" s="1"/>
  <c r="N2020" i="40" l="1"/>
  <c r="O2020" i="40" s="1"/>
  <c r="C4" i="40"/>
  <c r="O4" i="40"/>
</calcChain>
</file>

<file path=xl/sharedStrings.xml><?xml version="1.0" encoding="utf-8"?>
<sst xmlns="http://schemas.openxmlformats.org/spreadsheetml/2006/main" count="636" uniqueCount="278">
  <si>
    <t>© Möller Agrarmarketing</t>
  </si>
  <si>
    <t>Diese Datei ist urheberrechtlich geschützt.</t>
  </si>
  <si>
    <t>Nutzung bis</t>
  </si>
  <si>
    <t>Fixkosten</t>
  </si>
  <si>
    <t>Anschaffungspreis</t>
  </si>
  <si>
    <t>Nutzungsdauer</t>
  </si>
  <si>
    <t>Fixkosten/Jahr</t>
  </si>
  <si>
    <t xml:space="preserve">Restwert </t>
  </si>
  <si>
    <t>Versicherung</t>
  </si>
  <si>
    <t>Unterbringung</t>
  </si>
  <si>
    <t>Dieselpreis</t>
  </si>
  <si>
    <t>Zinskosten</t>
  </si>
  <si>
    <t>Lohn</t>
  </si>
  <si>
    <t>Auslastung</t>
  </si>
  <si>
    <t>Trecker</t>
  </si>
  <si>
    <t>Lohnansatz
je Stunde</t>
  </si>
  <si>
    <t>Gesamtkosten
pro Jahr</t>
  </si>
  <si>
    <t>Dieselverbrauch
Liter je Stunde</t>
  </si>
  <si>
    <t>Fixkosten
pro Jahr</t>
  </si>
  <si>
    <t>Variable Kosten
pro Jahr</t>
  </si>
  <si>
    <t>Diesel</t>
  </si>
  <si>
    <t>Reparatur
Kosten/Jahr</t>
  </si>
  <si>
    <t>Wartung
Kosten/Jahr</t>
  </si>
  <si>
    <t>Kosten je
Schlepperstunde</t>
  </si>
  <si>
    <t>FIXKOSTEN</t>
  </si>
  <si>
    <t xml:space="preserve"> =&gt; </t>
  </si>
  <si>
    <t>VARIABLE KOSTEN</t>
  </si>
  <si>
    <t>Kosten je Std.</t>
  </si>
  <si>
    <t>Vergleich - Kosten je Schlepperstunde</t>
  </si>
  <si>
    <t>var. Kosten</t>
  </si>
  <si>
    <t>Variable Kosten
je Stunde</t>
  </si>
  <si>
    <t>Fixkosten
je Stunde</t>
  </si>
  <si>
    <t>Variable Kosten**
pro Jahr Maschine</t>
  </si>
  <si>
    <t>Gesamtkosten**
selber machen</t>
  </si>
  <si>
    <t>Hinweis zur
Berechnung:</t>
  </si>
  <si>
    <t>Auswirkung der Auslastung</t>
  </si>
  <si>
    <t>Diesel
€/ltr.</t>
  </si>
  <si>
    <t>var. Kosten ohne Diesel</t>
  </si>
  <si>
    <t>Variable Kosten</t>
  </si>
  <si>
    <t>Dieselverbrauch
ltr./Std.</t>
  </si>
  <si>
    <t>Auslastungs-grenze</t>
  </si>
  <si>
    <t>selber machen</t>
  </si>
  <si>
    <t>Kosten je ha
Lohnunternehmer</t>
  </si>
  <si>
    <t>1. Wir berücksichtigen nur variable Kosten/Schlepperstunde, da wir Abschreibung nach Leistung unterstellen
=&gt; geringere Auslastung/Jahr ermöglicht längere Nutzung.</t>
  </si>
  <si>
    <r>
      <rPr>
        <b/>
        <sz val="10"/>
        <color theme="1" tint="0.249977111117893"/>
        <rFont val="Arial"/>
        <family val="2"/>
      </rPr>
      <t>2.</t>
    </r>
    <r>
      <rPr>
        <sz val="10"/>
        <color theme="1" tint="0.249977111117893"/>
        <rFont val="Arial"/>
        <family val="2"/>
      </rPr>
      <t xml:space="preserve"> Wenn wir davon ausgehen, dass der Trecker "altert" und nur begrenzte Zeit (s. Nutzungsdauer) verfügbar ist, müssten wir die </t>
    </r>
    <r>
      <rPr>
        <b/>
        <sz val="10"/>
        <color theme="1" tint="0.249977111117893"/>
        <rFont val="Arial"/>
        <family val="2"/>
      </rPr>
      <t>Gesamtkosten je Treckerstunde</t>
    </r>
    <r>
      <rPr>
        <sz val="10"/>
        <color theme="1" tint="0.249977111117893"/>
        <rFont val="Arial"/>
        <family val="2"/>
      </rPr>
      <t xml:space="preserve"> berücksichtigen. Diese steigen mit abnehmender Auslastung an.</t>
    </r>
  </si>
  <si>
    <t>* durchschnittliche Leistung
inklusive Rüst- und Umsetzzeiten</t>
  </si>
  <si>
    <t>Trecker
150 PS</t>
  </si>
  <si>
    <t>Trecker
125 PS</t>
  </si>
  <si>
    <t>Trecker
100 PS</t>
  </si>
  <si>
    <t>** inklusive var. Kosten je Schlepperstunde (Lohn &amp; Diesel)</t>
  </si>
  <si>
    <t>Auslastung
Std./Jahr</t>
  </si>
  <si>
    <t>Ø Leistung*
ha je Std.</t>
  </si>
  <si>
    <t>Bearbeitete Fläche</t>
  </si>
  <si>
    <t>Pflanzenschutz: 
Selber machen oder machen lassen?</t>
  </si>
  <si>
    <t>Trecker im Vergleich:
Was kostet eine Schlepperstunde?</t>
  </si>
  <si>
    <t>Pflanzenschutzspritze</t>
  </si>
  <si>
    <t>3. Welche Bedeutung hat die freigesetzte Arbeitszeit beim Lohnunternehmereinsatz?
Kann Lohnansatz je Treckerstunde anderweitig sinnvoll genutzt werden?</t>
  </si>
  <si>
    <t>Gesamtkosten
selber machen</t>
  </si>
  <si>
    <t>AfA</t>
  </si>
  <si>
    <t>Gesamtkosten Schlepper je ha</t>
  </si>
  <si>
    <t>Variable Kosten
pro Jahr Maschine</t>
  </si>
  <si>
    <t>Striegel</t>
  </si>
  <si>
    <t>Gesamtkosten ohne Diesel /Std</t>
  </si>
  <si>
    <t>Striegeln: 
Selber machen oder machen lassen?</t>
  </si>
  <si>
    <t>Hacke</t>
  </si>
  <si>
    <t>Variablen Kosten/ Std.</t>
  </si>
  <si>
    <t>Reparaturen/ha</t>
  </si>
  <si>
    <t>Gesamtkosten/ha</t>
  </si>
  <si>
    <t>Gesamt</t>
  </si>
  <si>
    <t>Grünland</t>
  </si>
  <si>
    <t>….</t>
  </si>
  <si>
    <t>Hacken: 
Selber machen oder machen lassen?</t>
  </si>
  <si>
    <t>Grubber</t>
  </si>
  <si>
    <t>Scheibenegge</t>
  </si>
  <si>
    <t>…</t>
  </si>
  <si>
    <t>Gesamtkosten je Hektar</t>
  </si>
  <si>
    <t>Wie teuer ist die Bodenbearbeitung?</t>
  </si>
  <si>
    <t>Treckerkosten/Std.
(Vollkosten)</t>
  </si>
  <si>
    <t>1. Wir berücksichtigen die Gesamtkosten/Schlepperstunde!</t>
  </si>
  <si>
    <t>2. Je nach Ausgangssituation, Fruchtfolge, usw. ist eine flache oder tiefere Bodenbearbeitung sinnvoll.</t>
  </si>
  <si>
    <t>Reparaturkosten
pro Jahr</t>
  </si>
  <si>
    <t>Maiszünsler-bekämpfung</t>
  </si>
  <si>
    <t>Mittelname</t>
  </si>
  <si>
    <t xml:space="preserve"> maximale
Aufwandmenge</t>
  </si>
  <si>
    <t>Einheit</t>
  </si>
  <si>
    <t>Gebinde</t>
  </si>
  <si>
    <t>Pack</t>
  </si>
  <si>
    <t>Attribut</t>
  </si>
  <si>
    <t>kg</t>
  </si>
  <si>
    <t>Aufwandmenge im Betrieb</t>
  </si>
  <si>
    <t>Liter</t>
  </si>
  <si>
    <t>Kosten 
pro Hektar</t>
  </si>
  <si>
    <t>Strategie 1</t>
  </si>
  <si>
    <t>Strategie 2</t>
  </si>
  <si>
    <t>Behandelbare Fläche</t>
  </si>
  <si>
    <t>Biathlon 4D</t>
  </si>
  <si>
    <t>Info aus Mittelliste</t>
  </si>
  <si>
    <t>Roundup Rekord</t>
  </si>
  <si>
    <t>KG</t>
  </si>
  <si>
    <t>Aurora</t>
  </si>
  <si>
    <t>Caliban Top</t>
  </si>
  <si>
    <t>Finish SX</t>
  </si>
  <si>
    <t>Finy</t>
  </si>
  <si>
    <t>Tribun 75</t>
  </si>
  <si>
    <t>Pointer SX</t>
  </si>
  <si>
    <t>U 46 M-Fluid</t>
  </si>
  <si>
    <t>U 46 D-Fluid</t>
  </si>
  <si>
    <t>Duanti</t>
  </si>
  <si>
    <t>Tomigan 200</t>
  </si>
  <si>
    <t>Activus SC</t>
  </si>
  <si>
    <t>Duplosan DP</t>
  </si>
  <si>
    <t>Stomp Aqua</t>
  </si>
  <si>
    <t>Duplosan KV</t>
  </si>
  <si>
    <t>Tomigan XL</t>
  </si>
  <si>
    <t>Fox</t>
  </si>
  <si>
    <t>Traxos 50</t>
  </si>
  <si>
    <t>Husar Plus+Mero (1l + 5 l)</t>
  </si>
  <si>
    <t>Husar Plus +Mero 3 l + 3x5 l</t>
  </si>
  <si>
    <t>Biathlon 4D   [0,35+5]</t>
  </si>
  <si>
    <t>Traxos Clean Pack   [4+0,25+0,25]</t>
  </si>
  <si>
    <t>Alliance suPrim  [1+1]</t>
  </si>
  <si>
    <t>Broadway    [1+ 5]</t>
  </si>
  <si>
    <t>Biathlon 4D   [1,05+15]</t>
  </si>
  <si>
    <t>Broadway  [3+15]</t>
  </si>
  <si>
    <t>Produkt
enthalten</t>
  </si>
  <si>
    <t>Packname</t>
  </si>
  <si>
    <t>Preis</t>
  </si>
  <si>
    <t>Caliban Duo Frühjahr</t>
  </si>
  <si>
    <t>Caliban Duo Herbst</t>
  </si>
  <si>
    <t>Pointer SX Herbst</t>
  </si>
  <si>
    <t>Pointer SX Frühjahr</t>
  </si>
  <si>
    <t>Husar Plus</t>
  </si>
  <si>
    <t>Mero</t>
  </si>
  <si>
    <t>Traxos</t>
  </si>
  <si>
    <t>Pelican Delta</t>
  </si>
  <si>
    <t>AxClean</t>
  </si>
  <si>
    <t>Gesamtkosten 
je Hektar</t>
  </si>
  <si>
    <t>Pflanzenschutzstrategievergleich im Weizen
Wie teuer ist ihre Herbizidmaßnahme?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</si>
  <si>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</si>
  <si>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</si>
  <si>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</si>
  <si>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</si>
  <si>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</si>
  <si>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</si>
  <si>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</si>
  <si>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</si>
  <si>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</si>
  <si>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</si>
  <si>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</si>
  <si>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</si>
  <si>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</si>
  <si>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</si>
  <si>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</si>
  <si>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</si>
  <si>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</si>
  <si>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 xml:space="preserve"> max. Aufwand je ha</t>
  </si>
  <si>
    <t>-</t>
  </si>
  <si>
    <t>Gesamtkosten pro Hektar</t>
  </si>
  <si>
    <t>Fläche</t>
  </si>
  <si>
    <t xml:space="preserve">Atlantis WG (500 g + 1 L) </t>
  </si>
  <si>
    <t>Atlantis Komplett [5+0,4]</t>
  </si>
  <si>
    <t>Atlantis WG (2,5 kg + 5 L)</t>
  </si>
  <si>
    <t>Aufwand
PACK/ha</t>
  </si>
  <si>
    <t>Aufwand-menge/ha</t>
  </si>
  <si>
    <t>Alliance 2,4 KG</t>
  </si>
  <si>
    <t>Alliance 1 KG</t>
  </si>
  <si>
    <t>Antarktis  -  5 Liter</t>
  </si>
  <si>
    <t>Ariane C  -  20 Liter</t>
  </si>
  <si>
    <t>Ariane C  -  5 Liter</t>
  </si>
  <si>
    <t>Artus  -  2,5 KG</t>
  </si>
  <si>
    <t>Artus  -  0,25 KG</t>
  </si>
  <si>
    <t>Artus  -  1 KG</t>
  </si>
  <si>
    <t>Axial 50   -  5 Liter</t>
  </si>
  <si>
    <t>Axial Komplett  -  1 Liter</t>
  </si>
  <si>
    <t>Axial Komplett  -  5 Liter</t>
  </si>
  <si>
    <t>Preis je Gebinde</t>
  </si>
  <si>
    <t>Altantis WG 1 kg</t>
  </si>
  <si>
    <t>Altantis WG 2,5 kg</t>
  </si>
  <si>
    <t>Altantis OD 5,0 kg</t>
  </si>
  <si>
    <t>Husar OD</t>
  </si>
  <si>
    <t>Menge in Gebinde</t>
  </si>
  <si>
    <t>Preis je
Liter bzw. kg</t>
  </si>
  <si>
    <t>Axial 50  -  20 Liter</t>
  </si>
  <si>
    <t>Boxer  -  20 Liter</t>
  </si>
  <si>
    <t>Boxer  -  5 Liter</t>
  </si>
  <si>
    <t>Concert SX  -  4,5 KG</t>
  </si>
  <si>
    <t>Concert SX  -  1 KG</t>
  </si>
  <si>
    <t>Dirigent  -  1 KG</t>
  </si>
  <si>
    <t>Dirigent  -  0,2 KG</t>
  </si>
  <si>
    <t>Hoestar Super  -  3 KG</t>
  </si>
  <si>
    <t>Hoestar Super  -  0,75 KG</t>
  </si>
  <si>
    <t>Pointer plus  -  1 KG</t>
  </si>
  <si>
    <t>Pointer plus  -  0,25 KG</t>
  </si>
  <si>
    <t>Primus perfekt  -  5 Liter</t>
  </si>
  <si>
    <t>Primus perfekt  -  1 Liter</t>
  </si>
  <si>
    <t>Roundup PowerFlex  -  640 Liter</t>
  </si>
  <si>
    <t>Roundup PowerFlex  -  15 Liter</t>
  </si>
  <si>
    <t>Saracen Frühjahr  -  5 Liter</t>
  </si>
  <si>
    <t>Saracen Frühjahr  -  1 Liter</t>
  </si>
  <si>
    <t>Saracen Herbst  -  5 Liter</t>
  </si>
  <si>
    <t>Saracen Herbst  -  1 Liter</t>
  </si>
  <si>
    <t>Starane XL  -  20 Liter</t>
  </si>
  <si>
    <t>Starane XL  -  5 Liter</t>
  </si>
  <si>
    <t>Dash E.C.</t>
  </si>
  <si>
    <t>Broadway 1 kg</t>
  </si>
  <si>
    <t>Broadway 13 kg</t>
  </si>
  <si>
    <t>Biathlon 4D 0,35 kg</t>
  </si>
  <si>
    <t>Biathlon 4D 1,05 kg</t>
  </si>
  <si>
    <t>Husar Plus 1 l</t>
  </si>
  <si>
    <t>Husar Plus 3 l</t>
  </si>
  <si>
    <t>Broadway Netzmittel 5 l</t>
  </si>
  <si>
    <t>Broadway Netzmittel 15 l</t>
  </si>
  <si>
    <t>Traxos 4 l</t>
  </si>
  <si>
    <t>Mero 5 l</t>
  </si>
  <si>
    <t>Mero 15 l</t>
  </si>
  <si>
    <t>Axclean 0,25 l</t>
  </si>
  <si>
    <t>FHS 1 l</t>
  </si>
  <si>
    <t>FHS 5 l</t>
  </si>
  <si>
    <t>Alliance</t>
  </si>
  <si>
    <t>Kg</t>
  </si>
  <si>
    <t>suPrim</t>
  </si>
  <si>
    <t>Arbeitserledigung</t>
  </si>
  <si>
    <t>Durchfahrten</t>
  </si>
  <si>
    <t>Summe</t>
  </si>
  <si>
    <t>Pflanzenschutz-spritze</t>
  </si>
  <si>
    <r>
      <t xml:space="preserve">Maschinenkosten
</t>
    </r>
    <r>
      <rPr>
        <sz val="8"/>
        <color theme="0"/>
        <rFont val="Arial"/>
        <family val="2"/>
      </rPr>
      <t>siehe Tabellenblatt Unkrautbekämpfung</t>
    </r>
  </si>
  <si>
    <r>
      <t xml:space="preserve">Maschinenkosten
</t>
    </r>
    <r>
      <rPr>
        <sz val="8"/>
        <color theme="0"/>
        <rFont val="Arial"/>
        <family val="2"/>
      </rPr>
      <t>s. Tab.-blatt Unkrautbekämpfung</t>
    </r>
  </si>
  <si>
    <t>Gebinde im Pack</t>
  </si>
  <si>
    <t>Glyphosat  Dominator 480 TF</t>
  </si>
  <si>
    <t>Glyphosat Dominator 480 TF</t>
  </si>
  <si>
    <t>Glyphosat Taifun forte</t>
  </si>
  <si>
    <t>Unkraut-bekämpfung</t>
  </si>
  <si>
    <t>Stoppel-bearbeitung</t>
  </si>
  <si>
    <t>Richtpreis je Gebinde</t>
  </si>
  <si>
    <t>Unkrautbekämpfung:</t>
  </si>
  <si>
    <t>Durchschnittliche Kosten je Hektar</t>
  </si>
  <si>
    <t>Zwischenfrucht-aussaat</t>
  </si>
  <si>
    <t>Flächen-leistung</t>
  </si>
  <si>
    <t>Arbeitserledigung
Kosten je ha</t>
  </si>
  <si>
    <t>Federzinkenegge
Güttler SuperMaxx</t>
  </si>
  <si>
    <t>Bodenbearbeitung:</t>
  </si>
  <si>
    <t>Pflanzenschutzstrategie im Weizen
Wie teuer ist ihre Herbizidmaßnahme?</t>
  </si>
  <si>
    <t>Gesamtkosten**</t>
  </si>
  <si>
    <t>Zwischenfrucht-
aussaat</t>
  </si>
  <si>
    <t>Saatbett-
bereitung</t>
  </si>
  <si>
    <t>Stoppel-
bearbeitung</t>
  </si>
  <si>
    <t>PSM</t>
  </si>
  <si>
    <t>Arbeit</t>
  </si>
  <si>
    <t>Jura</t>
  </si>
  <si>
    <t>Fence</t>
  </si>
  <si>
    <t>Viper Compact</t>
  </si>
  <si>
    <t>Bacara Forte</t>
  </si>
  <si>
    <t>Picone</t>
  </si>
  <si>
    <t>Boxer</t>
  </si>
  <si>
    <t>Herold SC</t>
  </si>
  <si>
    <t>UPCTU</t>
  </si>
  <si>
    <t>Malibu</t>
  </si>
  <si>
    <t>Sunimax</t>
  </si>
  <si>
    <t>Diflanil 500SC</t>
  </si>
  <si>
    <t>Trinity</t>
  </si>
  <si>
    <t>Carmina 640</t>
  </si>
  <si>
    <t>Cadou Forte Set
(5+2)</t>
  </si>
  <si>
    <t>Boxer Cadou Pack
(15+3)</t>
  </si>
  <si>
    <t>Filon Pack
(20+400)</t>
  </si>
  <si>
    <t>Franzi Complett
(5+650)</t>
  </si>
  <si>
    <t>Cadou SC</t>
  </si>
  <si>
    <t>Picona</t>
  </si>
  <si>
    <t>Picona Cadou Pack
(15+2,5)</t>
  </si>
  <si>
    <t>Cadou</t>
  </si>
  <si>
    <t>Frence</t>
  </si>
  <si>
    <t>Alliance/
ACUPRO</t>
  </si>
  <si>
    <t>Rollhacke 6 m</t>
  </si>
  <si>
    <t>Striegel 6 m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</si>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</sst>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\ &quot;l/h&quot;"/>
    <numFmt numFmtId="167" formatCode="0.00\ &quot;€/l&quot;"/>
    <numFmt numFmtId="168" formatCode="0\ &quot;€/Std.&quot;"/>
    <numFmt numFmtId="169" formatCode="0\ &quot;€/ha&quot;"/>
    <numFmt numFmtId="170" formatCode="#,##0\ &quot;h&quot;"/>
    <numFmt numFmtId="171" formatCode="0\ &quot;%&quot;"/>
    <numFmt numFmtId="172" formatCode="0&quot;%&quot;"/>
    <numFmt numFmtId="173" formatCode="#,##0.0\ \l"/>
    <numFmt numFmtId="174" formatCode="#,##0.0\ &quot;ha/Std&quot;"/>
    <numFmt numFmtId="175" formatCode="#,##0.0\ &quot;ha&quot;"/>
    <numFmt numFmtId="176" formatCode="#,##0\ &quot;ha&quot;"/>
    <numFmt numFmtId="177" formatCode="0\ &quot;ha&quot;"/>
    <numFmt numFmtId="178" formatCode="#,##0.00\ &quot;€&quot;"/>
    <numFmt numFmtId="179" formatCode="0.00\ &quot;l&quot;"/>
    <numFmt numFmtId="180" formatCode="0.00\ &quot;kg&quot;"/>
    <numFmt numFmtId="181" formatCode="0.00\ &quot;Pack&quot;"/>
    <numFmt numFmtId="182" formatCode="0.0000"/>
    <numFmt numFmtId="183" formatCode="0.0\ &quot;l&quot;"/>
    <numFmt numFmtId="184" formatCode="0.000"/>
    <numFmt numFmtId="185" formatCode="0.0"/>
    <numFmt numFmtId="186" formatCode="0.0\ &quot;ha&quot;"/>
    <numFmt numFmtId="187" formatCode="0.0\ &quot;l/Std&quot;"/>
  </numFmts>
  <fonts count="60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7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9"/>
      <name val="Arial"/>
      <family val="2"/>
    </font>
    <font>
      <b/>
      <sz val="10"/>
      <color rgb="FFC00000"/>
      <name val="Arial"/>
      <family val="2"/>
    </font>
    <font>
      <sz val="10"/>
      <color theme="1" tint="0.499984740745262"/>
      <name val="Arial"/>
      <family val="2"/>
    </font>
    <font>
      <sz val="36"/>
      <color theme="1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0"/>
      <color theme="0" tint="-0.499984740745262"/>
      <name val="Arial"/>
      <family val="2"/>
    </font>
    <font>
      <b/>
      <sz val="20"/>
      <color theme="1" tint="0.14999847407452621"/>
      <name val="Arial"/>
      <family val="2"/>
    </font>
    <font>
      <i/>
      <sz val="10"/>
      <color theme="1"/>
      <name val="Arial"/>
      <family val="2"/>
    </font>
    <font>
      <i/>
      <sz val="10"/>
      <color rgb="FFC00000"/>
      <name val="Arial"/>
      <family val="2"/>
    </font>
    <font>
      <sz val="8"/>
      <color theme="0"/>
      <name val="Arial"/>
      <family val="2"/>
    </font>
    <font>
      <sz val="8"/>
      <color rgb="FFC00000"/>
      <name val="Arial"/>
      <family val="2"/>
    </font>
    <font>
      <b/>
      <sz val="14"/>
      <color theme="1" tint="0.249977111117893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u/>
      <sz val="10"/>
      <color theme="1" tint="0.249977111117893"/>
      <name val="Arial"/>
      <family val="2"/>
    </font>
    <font>
      <sz val="10"/>
      <color theme="1"/>
      <name val="Helvetica"/>
      <family val="2"/>
    </font>
    <font>
      <sz val="11"/>
      <color rgb="FFFF0000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0A52C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96">
    <xf numFmtId="0" fontId="0" fillId="0" borderId="0" xfId="0"/>
    <xf numFmtId="0" fontId="13" fillId="2" borderId="0" xfId="0" applyFont="1" applyFill="1" applyProtection="1"/>
    <xf numFmtId="0" fontId="15" fillId="2" borderId="0" xfId="0" applyFont="1" applyFill="1" applyProtection="1"/>
    <xf numFmtId="0" fontId="20" fillId="2" borderId="0" xfId="0" applyFont="1" applyFill="1" applyBorder="1" applyProtection="1"/>
    <xf numFmtId="0" fontId="21" fillId="2" borderId="0" xfId="0" applyFont="1" applyFill="1" applyBorder="1" applyProtection="1"/>
    <xf numFmtId="0" fontId="22" fillId="2" borderId="0" xfId="0" applyFont="1" applyFill="1" applyProtection="1"/>
    <xf numFmtId="0" fontId="13" fillId="2" borderId="0" xfId="0" applyFont="1" applyFill="1" applyAlignment="1" applyProtection="1">
      <alignment vertical="center"/>
    </xf>
    <xf numFmtId="0" fontId="0" fillId="0" borderId="0" xfId="0" applyProtection="1"/>
    <xf numFmtId="0" fontId="14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18" fillId="3" borderId="3" xfId="0" applyFont="1" applyFill="1" applyBorder="1" applyAlignment="1" applyProtection="1">
      <alignment horizontal="center" vertical="center" wrapText="1"/>
    </xf>
    <xf numFmtId="0" fontId="13" fillId="3" borderId="0" xfId="0" applyFont="1" applyFill="1" applyProtection="1"/>
    <xf numFmtId="0" fontId="13" fillId="3" borderId="0" xfId="0" applyFont="1" applyFill="1" applyAlignment="1" applyProtection="1">
      <alignment horizontal="right" vertical="center"/>
    </xf>
    <xf numFmtId="0" fontId="13" fillId="3" borderId="0" xfId="0" applyFont="1" applyFill="1" applyAlignment="1" applyProtection="1">
      <alignment vertical="center"/>
    </xf>
    <xf numFmtId="0" fontId="15" fillId="3" borderId="0" xfId="0" applyFont="1" applyFill="1" applyAlignment="1" applyProtection="1">
      <alignment vertical="center"/>
    </xf>
    <xf numFmtId="0" fontId="21" fillId="3" borderId="0" xfId="0" applyFont="1" applyFill="1" applyBorder="1" applyProtection="1"/>
    <xf numFmtId="0" fontId="25" fillId="3" borderId="0" xfId="0" applyFont="1" applyFill="1" applyBorder="1" applyAlignment="1" applyProtection="1">
      <alignment horizontal="center" vertical="center"/>
    </xf>
    <xf numFmtId="0" fontId="20" fillId="3" borderId="0" xfId="0" applyFont="1" applyFill="1" applyBorder="1" applyProtection="1"/>
    <xf numFmtId="0" fontId="22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 vertical="center"/>
    </xf>
    <xf numFmtId="0" fontId="30" fillId="3" borderId="0" xfId="0" applyFont="1" applyFill="1" applyAlignment="1" applyProtection="1">
      <alignment vertical="center"/>
    </xf>
    <xf numFmtId="0" fontId="22" fillId="2" borderId="0" xfId="0" applyFont="1" applyFill="1" applyAlignment="1" applyProtection="1">
      <alignment horizontal="left" vertical="center"/>
    </xf>
    <xf numFmtId="0" fontId="22" fillId="2" borderId="0" xfId="0" applyFont="1" applyFill="1" applyAlignment="1" applyProtection="1">
      <alignment horizontal="left" vertical="center" wrapText="1"/>
    </xf>
    <xf numFmtId="0" fontId="30" fillId="2" borderId="0" xfId="0" applyFont="1" applyFill="1" applyAlignment="1" applyProtection="1">
      <alignment vertical="center"/>
    </xf>
    <xf numFmtId="0" fontId="27" fillId="3" borderId="0" xfId="0" applyFont="1" applyFill="1" applyAlignment="1" applyProtection="1">
      <alignment horizontal="center" vertical="center"/>
    </xf>
    <xf numFmtId="0" fontId="17" fillId="4" borderId="3" xfId="0" applyFont="1" applyFill="1" applyBorder="1" applyAlignment="1" applyProtection="1">
      <alignment horizontal="center" vertical="center" wrapText="1"/>
    </xf>
    <xf numFmtId="0" fontId="26" fillId="3" borderId="0" xfId="0" applyFont="1" applyFill="1" applyAlignment="1" applyProtection="1">
      <alignment vertical="center"/>
    </xf>
    <xf numFmtId="0" fontId="23" fillId="3" borderId="0" xfId="0" applyFont="1" applyFill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19" fillId="3" borderId="0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/>
    </xf>
    <xf numFmtId="0" fontId="29" fillId="2" borderId="0" xfId="2" applyFont="1" applyFill="1" applyAlignment="1" applyProtection="1">
      <alignment horizontal="left" vertical="center"/>
    </xf>
    <xf numFmtId="0" fontId="18" fillId="3" borderId="0" xfId="0" applyFont="1" applyFill="1" applyAlignment="1" applyProtection="1">
      <alignment horizontal="center"/>
    </xf>
    <xf numFmtId="1" fontId="16" fillId="6" borderId="3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</xf>
    <xf numFmtId="14" fontId="26" fillId="3" borderId="0" xfId="0" applyNumberFormat="1" applyFont="1" applyFill="1" applyBorder="1" applyAlignment="1" applyProtection="1">
      <alignment horizontal="center" vertical="center"/>
    </xf>
    <xf numFmtId="164" fontId="17" fillId="4" borderId="3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 applyProtection="1">
      <alignment horizontal="center" vertical="center"/>
    </xf>
    <xf numFmtId="14" fontId="33" fillId="5" borderId="0" xfId="0" applyNumberFormat="1" applyFont="1" applyFill="1" applyBorder="1" applyAlignment="1" applyProtection="1">
      <alignment horizontal="center" vertical="center"/>
    </xf>
    <xf numFmtId="164" fontId="18" fillId="0" borderId="3" xfId="0" applyNumberFormat="1" applyFont="1" applyBorder="1" applyAlignment="1" applyProtection="1">
      <alignment horizontal="center" vertical="center"/>
      <protection locked="0"/>
    </xf>
    <xf numFmtId="0" fontId="11" fillId="3" borderId="0" xfId="0" applyFont="1" applyFill="1" applyProtection="1"/>
    <xf numFmtId="0" fontId="11" fillId="2" borderId="0" xfId="0" applyFont="1" applyFill="1" applyProtection="1"/>
    <xf numFmtId="0" fontId="11" fillId="3" borderId="0" xfId="0" applyFont="1" applyFill="1" applyAlignment="1" applyProtection="1">
      <alignment horizontal="center"/>
    </xf>
    <xf numFmtId="0" fontId="11" fillId="3" borderId="0" xfId="0" applyFont="1" applyFill="1" applyBorder="1" applyProtection="1"/>
    <xf numFmtId="0" fontId="17" fillId="8" borderId="3" xfId="0" applyFont="1" applyFill="1" applyBorder="1" applyAlignment="1" applyProtection="1">
      <alignment horizontal="center" vertical="center"/>
    </xf>
    <xf numFmtId="0" fontId="17" fillId="7" borderId="3" xfId="0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right" vertical="center"/>
    </xf>
    <xf numFmtId="0" fontId="11" fillId="3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horizontal="center"/>
    </xf>
    <xf numFmtId="0" fontId="35" fillId="3" borderId="0" xfId="0" applyFont="1" applyFill="1" applyAlignment="1" applyProtection="1">
      <alignment horizontal="center" vertical="center"/>
    </xf>
    <xf numFmtId="5" fontId="16" fillId="6" borderId="3" xfId="0" applyNumberFormat="1" applyFont="1" applyFill="1" applyBorder="1" applyAlignment="1" applyProtection="1">
      <alignment horizontal="center" vertical="center"/>
      <protection locked="0"/>
    </xf>
    <xf numFmtId="1" fontId="35" fillId="3" borderId="0" xfId="0" applyNumberFormat="1" applyFont="1" applyFill="1" applyAlignment="1" applyProtection="1">
      <alignment horizontal="center" vertical="center"/>
    </xf>
    <xf numFmtId="0" fontId="17" fillId="7" borderId="3" xfId="0" applyFont="1" applyFill="1" applyBorder="1" applyAlignment="1" applyProtection="1">
      <alignment horizontal="center" vertical="center"/>
    </xf>
    <xf numFmtId="169" fontId="11" fillId="3" borderId="0" xfId="0" applyNumberFormat="1" applyFont="1" applyFill="1" applyAlignment="1" applyProtection="1">
      <alignment horizontal="center" vertical="center"/>
    </xf>
    <xf numFmtId="0" fontId="18" fillId="3" borderId="0" xfId="0" applyFont="1" applyFill="1" applyAlignment="1" applyProtection="1">
      <alignment horizontal="center" vertical="center"/>
    </xf>
    <xf numFmtId="0" fontId="11" fillId="3" borderId="8" xfId="0" applyFont="1" applyFill="1" applyBorder="1" applyProtection="1"/>
    <xf numFmtId="0" fontId="13" fillId="3" borderId="5" xfId="0" applyFont="1" applyFill="1" applyBorder="1" applyProtection="1"/>
    <xf numFmtId="0" fontId="11" fillId="3" borderId="6" xfId="0" applyFont="1" applyFill="1" applyBorder="1" applyProtection="1"/>
    <xf numFmtId="0" fontId="13" fillId="3" borderId="6" xfId="0" applyFont="1" applyFill="1" applyBorder="1" applyProtection="1"/>
    <xf numFmtId="0" fontId="9" fillId="3" borderId="0" xfId="0" applyFont="1" applyFill="1" applyProtection="1"/>
    <xf numFmtId="0" fontId="10" fillId="3" borderId="3" xfId="0" applyFont="1" applyFill="1" applyBorder="1" applyAlignment="1" applyProtection="1">
      <alignment horizontal="center" vertical="center"/>
    </xf>
    <xf numFmtId="164" fontId="13" fillId="3" borderId="3" xfId="0" applyNumberFormat="1" applyFont="1" applyFill="1" applyBorder="1" applyAlignment="1" applyProtection="1">
      <alignment horizontal="center" vertical="center"/>
    </xf>
    <xf numFmtId="0" fontId="18" fillId="3" borderId="8" xfId="0" applyFont="1" applyFill="1" applyBorder="1" applyAlignment="1" applyProtection="1">
      <alignment horizontal="center" vertical="center"/>
    </xf>
    <xf numFmtId="164" fontId="17" fillId="7" borderId="0" xfId="0" applyNumberFormat="1" applyFont="1" applyFill="1" applyAlignment="1" applyProtection="1">
      <alignment horizontal="center" vertical="center"/>
    </xf>
    <xf numFmtId="0" fontId="38" fillId="3" borderId="0" xfId="0" applyFont="1" applyFill="1" applyAlignment="1" applyProtection="1">
      <alignment horizontal="center" vertical="center" wrapText="1"/>
    </xf>
    <xf numFmtId="164" fontId="38" fillId="3" borderId="0" xfId="0" applyNumberFormat="1" applyFont="1" applyFill="1" applyAlignment="1" applyProtection="1">
      <alignment horizontal="center" vertical="center"/>
    </xf>
    <xf numFmtId="170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3" xfId="0" applyFont="1" applyFill="1" applyBorder="1" applyAlignment="1" applyProtection="1">
      <alignment horizontal="center" vertical="center" wrapText="1"/>
    </xf>
    <xf numFmtId="0" fontId="17" fillId="9" borderId="3" xfId="0" applyFont="1" applyFill="1" applyBorder="1" applyAlignment="1" applyProtection="1">
      <alignment horizontal="center" vertical="center" wrapText="1"/>
    </xf>
    <xf numFmtId="0" fontId="37" fillId="2" borderId="0" xfId="0" applyFont="1" applyFill="1" applyAlignment="1" applyProtection="1">
      <alignment wrapText="1"/>
    </xf>
    <xf numFmtId="0" fontId="39" fillId="3" borderId="0" xfId="0" applyFont="1" applyFill="1" applyAlignment="1" applyProtection="1">
      <alignment horizontal="center" vertical="center"/>
    </xf>
    <xf numFmtId="164" fontId="17" fillId="9" borderId="3" xfId="0" applyNumberFormat="1" applyFont="1" applyFill="1" applyBorder="1" applyAlignment="1" applyProtection="1">
      <alignment horizontal="center" vertical="center"/>
    </xf>
    <xf numFmtId="168" fontId="17" fillId="9" borderId="3" xfId="0" applyNumberFormat="1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17" fillId="7" borderId="0" xfId="0" applyFont="1" applyFill="1" applyAlignment="1" applyProtection="1">
      <alignment horizontal="center" vertical="center"/>
    </xf>
    <xf numFmtId="1" fontId="17" fillId="7" borderId="3" xfId="0" applyNumberFormat="1" applyFont="1" applyFill="1" applyBorder="1" applyAlignment="1" applyProtection="1">
      <alignment horizontal="center" vertical="center" wrapText="1"/>
    </xf>
    <xf numFmtId="164" fontId="18" fillId="10" borderId="3" xfId="0" applyNumberFormat="1" applyFont="1" applyFill="1" applyBorder="1" applyAlignment="1" applyProtection="1">
      <alignment horizontal="center" vertical="center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/>
    </xf>
    <xf numFmtId="168" fontId="18" fillId="3" borderId="3" xfId="1" applyNumberFormat="1" applyFont="1" applyFill="1" applyBorder="1" applyAlignment="1" applyProtection="1">
      <alignment horizontal="center" vertical="center" wrapText="1"/>
    </xf>
    <xf numFmtId="0" fontId="17" fillId="8" borderId="3" xfId="0" applyFont="1" applyFill="1" applyBorder="1" applyAlignment="1" applyProtection="1">
      <alignment horizontal="center" vertical="center" wrapText="1"/>
    </xf>
    <xf numFmtId="164" fontId="22" fillId="3" borderId="0" xfId="0" applyNumberFormat="1" applyFont="1" applyFill="1" applyBorder="1" applyAlignment="1" applyProtection="1">
      <alignment horizontal="center" vertical="center" wrapText="1"/>
    </xf>
    <xf numFmtId="0" fontId="40" fillId="10" borderId="12" xfId="0" applyFont="1" applyFill="1" applyBorder="1" applyAlignment="1" applyProtection="1">
      <alignment vertical="center" wrapText="1"/>
    </xf>
    <xf numFmtId="172" fontId="25" fillId="3" borderId="0" xfId="0" applyNumberFormat="1" applyFont="1" applyFill="1" applyAlignment="1" applyProtection="1">
      <alignment horizontal="center" vertical="center"/>
    </xf>
    <xf numFmtId="172" fontId="25" fillId="3" borderId="0" xfId="0" applyNumberFormat="1" applyFont="1" applyFill="1" applyAlignment="1" applyProtection="1">
      <alignment horizontal="left" vertical="center"/>
    </xf>
    <xf numFmtId="0" fontId="13" fillId="3" borderId="0" xfId="0" applyFont="1" applyFill="1" applyBorder="1" applyProtection="1"/>
    <xf numFmtId="0" fontId="26" fillId="3" borderId="0" xfId="0" applyFont="1" applyFill="1" applyBorder="1" applyAlignment="1" applyProtection="1">
      <alignment vertical="center"/>
    </xf>
    <xf numFmtId="0" fontId="26" fillId="3" borderId="0" xfId="0" applyFont="1" applyFill="1" applyBorder="1" applyAlignment="1" applyProtection="1">
      <alignment horizontal="left" vertical="center"/>
    </xf>
    <xf numFmtId="0" fontId="17" fillId="3" borderId="0" xfId="0" applyFont="1" applyFill="1" applyBorder="1" applyAlignment="1" applyProtection="1">
      <alignment horizontal="center" vertical="center"/>
    </xf>
    <xf numFmtId="164" fontId="16" fillId="3" borderId="0" xfId="0" applyNumberFormat="1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center"/>
    </xf>
    <xf numFmtId="0" fontId="27" fillId="3" borderId="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right" vertical="center"/>
    </xf>
    <xf numFmtId="0" fontId="0" fillId="3" borderId="0" xfId="0" applyFill="1" applyBorder="1" applyProtection="1"/>
    <xf numFmtId="0" fontId="13" fillId="3" borderId="0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vertical="center"/>
    </xf>
    <xf numFmtId="0" fontId="22" fillId="3" borderId="0" xfId="0" applyFont="1" applyFill="1" applyBorder="1" applyProtection="1"/>
    <xf numFmtId="171" fontId="25" fillId="3" borderId="0" xfId="0" applyNumberFormat="1" applyFont="1" applyFill="1" applyBorder="1" applyAlignment="1" applyProtection="1">
      <alignment horizontal="center" vertical="center"/>
    </xf>
    <xf numFmtId="171" fontId="42" fillId="3" borderId="0" xfId="0" applyNumberFormat="1" applyFont="1" applyFill="1" applyBorder="1" applyAlignment="1" applyProtection="1">
      <alignment horizontal="center" vertical="center"/>
    </xf>
    <xf numFmtId="171" fontId="43" fillId="3" borderId="0" xfId="0" applyNumberFormat="1" applyFont="1" applyFill="1" applyBorder="1" applyAlignment="1" applyProtection="1">
      <alignment horizontal="center" vertical="center"/>
    </xf>
    <xf numFmtId="0" fontId="36" fillId="2" borderId="0" xfId="0" applyFont="1" applyFill="1" applyBorder="1" applyAlignment="1" applyProtection="1">
      <alignment wrapText="1"/>
    </xf>
    <xf numFmtId="0" fontId="25" fillId="3" borderId="0" xfId="0" applyFont="1" applyFill="1" applyAlignment="1" applyProtection="1">
      <alignment horizontal="center" wrapText="1"/>
    </xf>
    <xf numFmtId="0" fontId="17" fillId="4" borderId="3" xfId="0" applyFont="1" applyFill="1" applyBorder="1" applyAlignment="1" applyProtection="1">
      <alignment horizontal="center" vertical="center" wrapText="1"/>
    </xf>
    <xf numFmtId="2" fontId="35" fillId="3" borderId="0" xfId="0" applyNumberFormat="1" applyFont="1" applyFill="1" applyBorder="1" applyAlignment="1" applyProtection="1">
      <alignment horizontal="center" vertical="center"/>
    </xf>
    <xf numFmtId="0" fontId="17" fillId="9" borderId="4" xfId="0" applyFont="1" applyFill="1" applyBorder="1" applyAlignment="1" applyProtection="1">
      <alignment horizontal="center" vertical="center" wrapText="1"/>
    </xf>
    <xf numFmtId="168" fontId="17" fillId="9" borderId="2" xfId="0" applyNumberFormat="1" applyFont="1" applyFill="1" applyBorder="1" applyAlignment="1" applyProtection="1">
      <alignment horizontal="center" vertical="center"/>
    </xf>
    <xf numFmtId="170" fontId="18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26" fillId="3" borderId="0" xfId="0" applyNumberFormat="1" applyFont="1" applyFill="1" applyBorder="1" applyAlignment="1" applyProtection="1">
      <alignment horizontal="center" vertical="center"/>
    </xf>
    <xf numFmtId="0" fontId="25" fillId="3" borderId="0" xfId="0" applyFont="1" applyFill="1" applyAlignment="1" applyProtection="1">
      <alignment horizontal="center" vertical="center"/>
    </xf>
    <xf numFmtId="0" fontId="17" fillId="4" borderId="4" xfId="0" applyFont="1" applyFill="1" applyBorder="1" applyAlignment="1" applyProtection="1">
      <alignment horizontal="center" vertical="center" wrapText="1"/>
    </xf>
    <xf numFmtId="0" fontId="17" fillId="4" borderId="10" xfId="0" applyFont="1" applyFill="1" applyBorder="1" applyAlignment="1" applyProtection="1">
      <alignment horizontal="center" vertical="center" wrapText="1"/>
    </xf>
    <xf numFmtId="165" fontId="22" fillId="3" borderId="0" xfId="0" applyNumberFormat="1" applyFont="1" applyFill="1" applyBorder="1" applyAlignment="1" applyProtection="1">
      <alignment horizontal="center" vertical="center"/>
    </xf>
    <xf numFmtId="0" fontId="17" fillId="4" borderId="3" xfId="0" applyFont="1" applyFill="1" applyBorder="1" applyAlignment="1" applyProtection="1">
      <alignment horizontal="center" vertical="center"/>
    </xf>
    <xf numFmtId="0" fontId="26" fillId="3" borderId="0" xfId="0" applyFont="1" applyFill="1" applyAlignment="1" applyProtection="1">
      <alignment horizontal="center" vertical="center" wrapText="1"/>
    </xf>
    <xf numFmtId="0" fontId="22" fillId="10" borderId="0" xfId="0" applyFont="1" applyFill="1" applyBorder="1" applyAlignment="1" applyProtection="1">
      <alignment vertical="center" wrapText="1"/>
    </xf>
    <xf numFmtId="0" fontId="41" fillId="10" borderId="6" xfId="0" applyFont="1" applyFill="1" applyBorder="1" applyAlignment="1" applyProtection="1">
      <alignment vertical="center" wrapText="1"/>
    </xf>
    <xf numFmtId="0" fontId="45" fillId="9" borderId="14" xfId="0" applyFont="1" applyFill="1" applyBorder="1" applyAlignment="1" applyProtection="1">
      <alignment horizontal="center" vertical="center"/>
    </xf>
    <xf numFmtId="0" fontId="45" fillId="9" borderId="3" xfId="0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173" fontId="18" fillId="0" borderId="14" xfId="0" applyNumberFormat="1" applyFont="1" applyBorder="1" applyAlignment="1" applyProtection="1">
      <alignment horizontal="center" vertical="center"/>
      <protection locked="0"/>
    </xf>
    <xf numFmtId="176" fontId="17" fillId="8" borderId="14" xfId="0" applyNumberFormat="1" applyFont="1" applyFill="1" applyBorder="1" applyAlignment="1" applyProtection="1">
      <alignment horizontal="center" vertical="center"/>
      <protection locked="0"/>
    </xf>
    <xf numFmtId="176" fontId="17" fillId="9" borderId="14" xfId="0" applyNumberFormat="1" applyFont="1" applyFill="1" applyBorder="1" applyAlignment="1" applyProtection="1">
      <alignment horizontal="center" vertical="center"/>
      <protection locked="0"/>
    </xf>
    <xf numFmtId="174" fontId="32" fillId="0" borderId="14" xfId="0" applyNumberFormat="1" applyFont="1" applyBorder="1" applyAlignment="1" applyProtection="1">
      <alignment horizontal="center" vertical="center"/>
      <protection locked="0"/>
    </xf>
    <xf numFmtId="164" fontId="32" fillId="6" borderId="10" xfId="0" applyNumberFormat="1" applyFont="1" applyFill="1" applyBorder="1" applyAlignment="1" applyProtection="1">
      <alignment horizontal="center" vertical="center"/>
      <protection locked="0"/>
    </xf>
    <xf numFmtId="176" fontId="18" fillId="0" borderId="14" xfId="0" applyNumberFormat="1" applyFont="1" applyBorder="1" applyAlignment="1" applyProtection="1">
      <alignment horizontal="center" vertical="center"/>
      <protection locked="0"/>
    </xf>
    <xf numFmtId="165" fontId="17" fillId="8" borderId="3" xfId="0" applyNumberFormat="1" applyFont="1" applyFill="1" applyBorder="1" applyAlignment="1" applyProtection="1">
      <alignment horizontal="center" vertical="center"/>
    </xf>
    <xf numFmtId="165" fontId="17" fillId="9" borderId="3" xfId="0" applyNumberFormat="1" applyFont="1" applyFill="1" applyBorder="1" applyAlignment="1" applyProtection="1">
      <alignment horizontal="center" vertical="center"/>
    </xf>
    <xf numFmtId="165" fontId="17" fillId="7" borderId="3" xfId="0" applyNumberFormat="1" applyFont="1" applyFill="1" applyBorder="1" applyAlignment="1" applyProtection="1">
      <alignment horizontal="center" vertical="center"/>
    </xf>
    <xf numFmtId="165" fontId="18" fillId="0" borderId="3" xfId="1" applyNumberFormat="1" applyFont="1" applyBorder="1" applyAlignment="1" applyProtection="1">
      <alignment horizontal="center" vertical="center"/>
      <protection locked="0"/>
    </xf>
    <xf numFmtId="164" fontId="17" fillId="4" borderId="3" xfId="1" applyNumberFormat="1" applyFont="1" applyFill="1" applyBorder="1" applyAlignment="1" applyProtection="1">
      <alignment horizontal="center" vertical="center"/>
    </xf>
    <xf numFmtId="175" fontId="26" fillId="3" borderId="0" xfId="0" applyNumberFormat="1" applyFont="1" applyFill="1" applyBorder="1" applyAlignment="1" applyProtection="1">
      <alignment horizontal="center" vertical="center"/>
    </xf>
    <xf numFmtId="165" fontId="46" fillId="3" borderId="3" xfId="0" applyNumberFormat="1" applyFont="1" applyFill="1" applyBorder="1" applyAlignment="1" applyProtection="1">
      <alignment horizontal="center" vertical="center"/>
    </xf>
    <xf numFmtId="167" fontId="46" fillId="3" borderId="3" xfId="0" applyNumberFormat="1" applyFont="1" applyFill="1" applyBorder="1" applyAlignment="1" applyProtection="1">
      <alignment horizontal="center" vertical="center"/>
    </xf>
    <xf numFmtId="0" fontId="17" fillId="4" borderId="4" xfId="0" applyFont="1" applyFill="1" applyBorder="1" applyAlignment="1" applyProtection="1">
      <alignment horizontal="center"/>
    </xf>
    <xf numFmtId="1" fontId="17" fillId="4" borderId="1" xfId="0" applyNumberFormat="1" applyFont="1" applyFill="1" applyBorder="1" applyAlignment="1" applyProtection="1">
      <alignment horizontal="center" vertical="center"/>
    </xf>
    <xf numFmtId="1" fontId="17" fillId="4" borderId="2" xfId="0" applyNumberFormat="1" applyFont="1" applyFill="1" applyBorder="1" applyAlignment="1" applyProtection="1">
      <alignment horizontal="center" vertical="center"/>
    </xf>
    <xf numFmtId="0" fontId="17" fillId="4" borderId="2" xfId="0" applyFont="1" applyFill="1" applyBorder="1" applyAlignment="1" applyProtection="1">
      <alignment horizontal="center" vertical="center" wrapText="1"/>
    </xf>
    <xf numFmtId="0" fontId="17" fillId="4" borderId="14" xfId="0" applyFont="1" applyFill="1" applyBorder="1" applyAlignment="1" applyProtection="1">
      <alignment horizontal="center" vertical="center" wrapText="1"/>
    </xf>
    <xf numFmtId="164" fontId="17" fillId="4" borderId="10" xfId="1" applyNumberFormat="1" applyFont="1" applyFill="1" applyBorder="1" applyAlignment="1" applyProtection="1">
      <alignment horizontal="center" vertical="center"/>
    </xf>
    <xf numFmtId="0" fontId="7" fillId="3" borderId="0" xfId="0" applyFont="1" applyFill="1" applyProtection="1"/>
    <xf numFmtId="0" fontId="7" fillId="3" borderId="0" xfId="0" applyFont="1" applyFill="1" applyBorder="1" applyProtection="1"/>
    <xf numFmtId="0" fontId="7" fillId="3" borderId="0" xfId="0" applyFont="1" applyFill="1" applyAlignment="1" applyProtection="1">
      <alignment wrapText="1"/>
    </xf>
    <xf numFmtId="177" fontId="11" fillId="3" borderId="0" xfId="0" applyNumberFormat="1" applyFont="1" applyFill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 wrapText="1"/>
    </xf>
    <xf numFmtId="165" fontId="17" fillId="3" borderId="0" xfId="0" applyNumberFormat="1" applyFont="1" applyFill="1" applyBorder="1" applyAlignment="1" applyProtection="1">
      <alignment horizontal="center" vertical="center"/>
    </xf>
    <xf numFmtId="165" fontId="13" fillId="3" borderId="0" xfId="0" applyNumberFormat="1" applyFont="1" applyFill="1" applyProtection="1"/>
    <xf numFmtId="0" fontId="46" fillId="3" borderId="0" xfId="0" applyFont="1" applyFill="1" applyProtection="1"/>
    <xf numFmtId="44" fontId="46" fillId="3" borderId="0" xfId="1" applyFont="1" applyFill="1" applyBorder="1" applyProtection="1"/>
    <xf numFmtId="0" fontId="46" fillId="3" borderId="0" xfId="0" applyFont="1" applyFill="1" applyBorder="1" applyAlignment="1" applyProtection="1">
      <alignment horizontal="center" vertical="center" wrapText="1"/>
    </xf>
    <xf numFmtId="164" fontId="16" fillId="6" borderId="10" xfId="0" applyNumberFormat="1" applyFont="1" applyFill="1" applyBorder="1" applyAlignment="1" applyProtection="1">
      <alignment horizontal="center" vertical="center"/>
      <protection locked="0"/>
    </xf>
    <xf numFmtId="164" fontId="16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/>
    </xf>
    <xf numFmtId="0" fontId="7" fillId="3" borderId="0" xfId="0" applyFont="1" applyFill="1" applyAlignment="1" applyProtection="1">
      <alignment horizontal="center" vertical="center"/>
    </xf>
    <xf numFmtId="164" fontId="17" fillId="3" borderId="0" xfId="1" applyNumberFormat="1" applyFont="1" applyFill="1" applyBorder="1" applyAlignment="1" applyProtection="1">
      <alignment horizontal="center" vertical="center"/>
    </xf>
    <xf numFmtId="164" fontId="17" fillId="3" borderId="0" xfId="0" applyNumberFormat="1" applyFont="1" applyFill="1" applyBorder="1" applyAlignment="1" applyProtection="1">
      <alignment horizontal="center" vertical="center"/>
    </xf>
    <xf numFmtId="0" fontId="18" fillId="3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/>
    </xf>
    <xf numFmtId="0" fontId="22" fillId="3" borderId="0" xfId="0" applyFont="1" applyFill="1" applyProtection="1"/>
    <xf numFmtId="0" fontId="15" fillId="3" borderId="0" xfId="0" applyFont="1" applyFill="1" applyProtection="1"/>
    <xf numFmtId="176" fontId="17" fillId="9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Protection="1"/>
    <xf numFmtId="0" fontId="7" fillId="3" borderId="8" xfId="0" applyFont="1" applyFill="1" applyBorder="1" applyAlignment="1" applyProtection="1">
      <alignment horizontal="center" vertical="center"/>
    </xf>
    <xf numFmtId="169" fontId="7" fillId="3" borderId="0" xfId="0" applyNumberFormat="1" applyFont="1" applyFill="1" applyAlignment="1" applyProtection="1">
      <alignment horizontal="center" vertical="center"/>
    </xf>
    <xf numFmtId="0" fontId="7" fillId="3" borderId="8" xfId="0" applyFont="1" applyFill="1" applyBorder="1" applyProtection="1"/>
    <xf numFmtId="177" fontId="7" fillId="3" borderId="0" xfId="0" applyNumberFormat="1" applyFont="1" applyFill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22" fillId="3" borderId="0" xfId="0" applyFont="1" applyFill="1" applyAlignment="1" applyProtection="1">
      <alignment vertical="center"/>
    </xf>
    <xf numFmtId="0" fontId="22" fillId="2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horizontal="right" vertical="center"/>
    </xf>
    <xf numFmtId="0" fontId="7" fillId="3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14" fillId="3" borderId="0" xfId="0" applyFont="1" applyFill="1" applyProtection="1"/>
    <xf numFmtId="0" fontId="48" fillId="2" borderId="0" xfId="2" applyFont="1" applyFill="1" applyAlignment="1" applyProtection="1">
      <alignment horizontal="left" vertical="center"/>
    </xf>
    <xf numFmtId="0" fontId="14" fillId="3" borderId="0" xfId="0" applyFont="1" applyFill="1" applyBorder="1" applyProtection="1"/>
    <xf numFmtId="0" fontId="14" fillId="0" borderId="0" xfId="0" applyFont="1" applyProtection="1"/>
    <xf numFmtId="0" fontId="7" fillId="2" borderId="0" xfId="0" applyFont="1" applyFill="1" applyAlignment="1" applyProtection="1">
      <alignment horizontal="center"/>
    </xf>
    <xf numFmtId="176" fontId="26" fillId="3" borderId="0" xfId="0" applyNumberFormat="1" applyFont="1" applyFill="1" applyBorder="1" applyAlignment="1" applyProtection="1">
      <alignment horizontal="center" vertical="center"/>
    </xf>
    <xf numFmtId="1" fontId="16" fillId="2" borderId="3" xfId="0" applyNumberFormat="1" applyFont="1" applyFill="1" applyBorder="1" applyAlignment="1" applyProtection="1">
      <alignment horizontal="center" vertical="center"/>
      <protection locked="0"/>
    </xf>
    <xf numFmtId="5" fontId="16" fillId="2" borderId="3" xfId="0" applyNumberFormat="1" applyFont="1" applyFill="1" applyBorder="1" applyAlignment="1" applyProtection="1">
      <alignment horizontal="center" vertical="center"/>
      <protection locked="0"/>
    </xf>
    <xf numFmtId="177" fontId="7" fillId="2" borderId="3" xfId="0" applyNumberFormat="1" applyFont="1" applyFill="1" applyBorder="1" applyAlignment="1" applyProtection="1">
      <alignment horizontal="center" vertical="center"/>
    </xf>
    <xf numFmtId="0" fontId="47" fillId="3" borderId="0" xfId="0" applyFont="1" applyFill="1" applyBorder="1" applyAlignment="1" applyProtection="1">
      <alignment horizontal="center" vertical="center"/>
    </xf>
    <xf numFmtId="177" fontId="17" fillId="3" borderId="0" xfId="0" applyNumberFormat="1" applyFont="1" applyFill="1" applyBorder="1" applyAlignment="1" applyProtection="1">
      <alignment horizontal="center" vertical="center"/>
    </xf>
    <xf numFmtId="174" fontId="16" fillId="0" borderId="14" xfId="0" applyNumberFormat="1" applyFont="1" applyBorder="1" applyAlignment="1" applyProtection="1">
      <alignment horizontal="center" vertical="center"/>
      <protection locked="0"/>
    </xf>
    <xf numFmtId="0" fontId="47" fillId="9" borderId="3" xfId="0" applyFont="1" applyFill="1" applyBorder="1" applyProtection="1"/>
    <xf numFmtId="0" fontId="17" fillId="9" borderId="3" xfId="0" applyFont="1" applyFill="1" applyBorder="1" applyAlignment="1" applyProtection="1">
      <alignment horizontal="center" vertical="center"/>
    </xf>
    <xf numFmtId="176" fontId="7" fillId="2" borderId="3" xfId="0" applyNumberFormat="1" applyFont="1" applyFill="1" applyBorder="1" applyAlignment="1" applyProtection="1">
      <alignment horizontal="center" vertical="center"/>
    </xf>
    <xf numFmtId="0" fontId="22" fillId="10" borderId="6" xfId="0" applyFont="1" applyFill="1" applyBorder="1" applyAlignment="1" applyProtection="1">
      <alignment vertical="center" wrapText="1"/>
    </xf>
    <xf numFmtId="0" fontId="17" fillId="9" borderId="10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17" fillId="9" borderId="3" xfId="0" applyFont="1" applyFill="1" applyBorder="1" applyAlignment="1" applyProtection="1">
      <alignment horizontal="center" vertical="center" wrapText="1"/>
      <protection locked="0"/>
    </xf>
    <xf numFmtId="0" fontId="17" fillId="9" borderId="14" xfId="0" applyFont="1" applyFill="1" applyBorder="1" applyAlignment="1" applyProtection="1">
      <alignment horizontal="center" vertical="center" wrapText="1"/>
    </xf>
    <xf numFmtId="0" fontId="7" fillId="9" borderId="4" xfId="0" applyFont="1" applyFill="1" applyBorder="1" applyProtection="1"/>
    <xf numFmtId="164" fontId="17" fillId="9" borderId="10" xfId="1" applyNumberFormat="1" applyFont="1" applyFill="1" applyBorder="1" applyAlignment="1" applyProtection="1">
      <alignment horizontal="center" vertical="center"/>
    </xf>
    <xf numFmtId="0" fontId="17" fillId="9" borderId="3" xfId="0" applyFont="1" applyFill="1" applyBorder="1" applyProtection="1"/>
    <xf numFmtId="176" fontId="17" fillId="9" borderId="3" xfId="0" applyNumberFormat="1" applyFont="1" applyFill="1" applyBorder="1" applyAlignment="1" applyProtection="1">
      <alignment horizontal="center" vertical="center"/>
    </xf>
    <xf numFmtId="0" fontId="46" fillId="3" borderId="3" xfId="3" applyFont="1" applyFill="1" applyBorder="1" applyAlignment="1" applyProtection="1">
      <alignment horizontal="center" vertical="center"/>
    </xf>
    <xf numFmtId="0" fontId="46" fillId="3" borderId="3" xfId="3" applyFont="1" applyFill="1" applyBorder="1" applyAlignment="1" applyProtection="1">
      <alignment vertical="center"/>
    </xf>
    <xf numFmtId="0" fontId="17" fillId="4" borderId="3" xfId="0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/>
    </xf>
    <xf numFmtId="0" fontId="37" fillId="3" borderId="0" xfId="0" applyFont="1" applyFill="1" applyAlignment="1" applyProtection="1">
      <alignment wrapText="1"/>
    </xf>
    <xf numFmtId="0" fontId="22" fillId="3" borderId="0" xfId="0" applyFont="1" applyFill="1" applyAlignment="1" applyProtection="1">
      <alignment horizontal="left" vertical="center" wrapText="1"/>
    </xf>
    <xf numFmtId="178" fontId="47" fillId="8" borderId="1" xfId="1" applyNumberFormat="1" applyFont="1" applyFill="1" applyBorder="1" applyAlignment="1" applyProtection="1">
      <alignment horizontal="center" vertical="center"/>
    </xf>
    <xf numFmtId="178" fontId="47" fillId="8" borderId="6" xfId="1" applyNumberFormat="1" applyFont="1" applyFill="1" applyBorder="1" applyAlignment="1" applyProtection="1">
      <alignment horizontal="center" vertical="center"/>
    </xf>
    <xf numFmtId="0" fontId="17" fillId="8" borderId="6" xfId="0" applyFont="1" applyFill="1" applyBorder="1" applyAlignment="1" applyProtection="1">
      <alignment wrapText="1"/>
    </xf>
    <xf numFmtId="0" fontId="17" fillId="8" borderId="2" xfId="0" applyFont="1" applyFill="1" applyBorder="1" applyAlignment="1" applyProtection="1">
      <alignment wrapText="1"/>
    </xf>
    <xf numFmtId="179" fontId="7" fillId="2" borderId="3" xfId="0" applyNumberFormat="1" applyFont="1" applyFill="1" applyBorder="1" applyAlignment="1" applyProtection="1">
      <alignment horizontal="center" vertical="center"/>
      <protection locked="0"/>
    </xf>
    <xf numFmtId="180" fontId="7" fillId="2" borderId="3" xfId="0" applyNumberFormat="1" applyFont="1" applyFill="1" applyBorder="1" applyAlignment="1" applyProtection="1">
      <alignment horizontal="center" vertical="center"/>
      <protection locked="0"/>
    </xf>
    <xf numFmtId="181" fontId="7" fillId="2" borderId="3" xfId="0" applyNumberFormat="1" applyFont="1" applyFill="1" applyBorder="1" applyAlignment="1" applyProtection="1">
      <alignment horizontal="center" vertical="center"/>
      <protection locked="0"/>
    </xf>
    <xf numFmtId="164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178" fontId="7" fillId="2" borderId="3" xfId="0" applyNumberFormat="1" applyFont="1" applyFill="1" applyBorder="1" applyAlignment="1" applyProtection="1">
      <alignment horizontal="center" vertical="center"/>
      <protection locked="0"/>
    </xf>
    <xf numFmtId="178" fontId="7" fillId="2" borderId="14" xfId="0" applyNumberFormat="1" applyFont="1" applyFill="1" applyBorder="1" applyAlignment="1" applyProtection="1">
      <alignment horizontal="center" vertical="center"/>
      <protection locked="0"/>
    </xf>
    <xf numFmtId="0" fontId="49" fillId="3" borderId="0" xfId="0" applyFont="1" applyFill="1" applyAlignment="1" applyProtection="1">
      <alignment horizontal="center" vertical="center"/>
    </xf>
    <xf numFmtId="178" fontId="16" fillId="2" borderId="3" xfId="3" applyNumberFormat="1" applyFont="1" applyFill="1" applyBorder="1" applyAlignment="1" applyProtection="1">
      <alignment horizontal="center" vertical="center"/>
      <protection locked="0"/>
    </xf>
    <xf numFmtId="0" fontId="46" fillId="2" borderId="3" xfId="3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center"/>
    </xf>
    <xf numFmtId="0" fontId="50" fillId="3" borderId="0" xfId="0" applyFont="1" applyFill="1" applyAlignment="1" applyProtection="1">
      <alignment horizontal="center" vertical="center"/>
    </xf>
    <xf numFmtId="0" fontId="49" fillId="0" borderId="0" xfId="0" applyFont="1" applyAlignment="1" applyProtection="1">
      <alignment horizontal="left" vertical="center"/>
    </xf>
    <xf numFmtId="1" fontId="51" fillId="12" borderId="3" xfId="0" applyNumberFormat="1" applyFont="1" applyFill="1" applyBorder="1" applyAlignment="1" applyProtection="1">
      <alignment vertical="center"/>
    </xf>
    <xf numFmtId="0" fontId="17" fillId="12" borderId="3" xfId="0" applyFont="1" applyFill="1" applyBorder="1" applyAlignment="1" applyProtection="1">
      <alignment horizontal="center" vertical="center"/>
    </xf>
    <xf numFmtId="1" fontId="51" fillId="12" borderId="3" xfId="0" applyNumberFormat="1" applyFont="1" applyFill="1" applyBorder="1" applyAlignment="1" applyProtection="1">
      <alignment horizontal="center" vertical="center"/>
    </xf>
    <xf numFmtId="1" fontId="52" fillId="0" borderId="3" xfId="0" applyNumberFormat="1" applyFont="1" applyBorder="1" applyAlignment="1" applyProtection="1">
      <alignment horizontal="center" vertical="center"/>
      <protection locked="0"/>
    </xf>
    <xf numFmtId="0" fontId="51" fillId="9" borderId="3" xfId="0" applyFont="1" applyFill="1" applyBorder="1" applyAlignment="1" applyProtection="1">
      <alignment horizontal="center" vertical="center" wrapText="1"/>
    </xf>
    <xf numFmtId="1" fontId="51" fillId="9" borderId="3" xfId="0" applyNumberFormat="1" applyFont="1" applyFill="1" applyBorder="1" applyAlignment="1" applyProtection="1">
      <alignment horizontal="center" vertical="center"/>
    </xf>
    <xf numFmtId="14" fontId="17" fillId="9" borderId="3" xfId="0" applyNumberFormat="1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1" fontId="26" fillId="13" borderId="3" xfId="0" applyNumberFormat="1" applyFont="1" applyFill="1" applyBorder="1" applyAlignment="1" applyProtection="1">
      <alignment horizontal="center" vertical="center"/>
    </xf>
    <xf numFmtId="14" fontId="22" fillId="0" borderId="3" xfId="0" applyNumberFormat="1" applyFont="1" applyBorder="1" applyAlignment="1" applyProtection="1">
      <alignment horizontal="center" vertical="center"/>
    </xf>
    <xf numFmtId="14" fontId="18" fillId="0" borderId="3" xfId="0" applyNumberFormat="1" applyFont="1" applyBorder="1" applyAlignment="1" applyProtection="1">
      <alignment horizontal="center" vertical="center"/>
    </xf>
    <xf numFmtId="14" fontId="46" fillId="3" borderId="3" xfId="0" applyNumberFormat="1" applyFont="1" applyFill="1" applyBorder="1" applyAlignment="1" applyProtection="1">
      <alignment horizontal="center" vertical="center"/>
    </xf>
    <xf numFmtId="1" fontId="18" fillId="3" borderId="3" xfId="0" applyNumberFormat="1" applyFont="1" applyFill="1" applyBorder="1" applyAlignment="1" applyProtection="1">
      <alignment horizontal="center" vertical="center"/>
    </xf>
    <xf numFmtId="14" fontId="18" fillId="3" borderId="3" xfId="0" applyNumberFormat="1" applyFont="1" applyFill="1" applyBorder="1" applyAlignment="1" applyProtection="1">
      <alignment horizontal="center" vertical="center"/>
    </xf>
    <xf numFmtId="0" fontId="17" fillId="8" borderId="3" xfId="0" applyFont="1" applyFill="1" applyBorder="1" applyAlignment="1" applyProtection="1">
      <alignment horizontal="center" vertical="center" wrapText="1"/>
    </xf>
    <xf numFmtId="0" fontId="54" fillId="3" borderId="0" xfId="0" applyFont="1" applyFill="1" applyAlignment="1" applyProtection="1">
      <alignment horizontal="center" vertical="center"/>
    </xf>
    <xf numFmtId="0" fontId="47" fillId="3" borderId="0" xfId="0" applyFont="1" applyFill="1" applyBorder="1" applyAlignment="1" applyProtection="1">
      <alignment horizontal="center" vertical="center" wrapText="1"/>
    </xf>
    <xf numFmtId="164" fontId="47" fillId="3" borderId="0" xfId="1" applyNumberFormat="1" applyFont="1" applyFill="1" applyBorder="1" applyAlignment="1" applyProtection="1">
      <alignment horizontal="center" vertical="center"/>
    </xf>
    <xf numFmtId="164" fontId="47" fillId="3" borderId="0" xfId="0" applyNumberFormat="1" applyFont="1" applyFill="1" applyBorder="1" applyAlignment="1" applyProtection="1">
      <alignment horizontal="center" vertical="center"/>
    </xf>
    <xf numFmtId="0" fontId="46" fillId="11" borderId="0" xfId="0" applyFont="1" applyFill="1" applyAlignment="1" applyProtection="1">
      <alignment horizontal="center" vertical="center"/>
    </xf>
    <xf numFmtId="0" fontId="46" fillId="11" borderId="0" xfId="0" applyFont="1" applyFill="1" applyBorder="1" applyAlignment="1" applyProtection="1">
      <alignment horizontal="center" vertical="center" wrapText="1"/>
    </xf>
    <xf numFmtId="164" fontId="46" fillId="11" borderId="0" xfId="1" applyNumberFormat="1" applyFont="1" applyFill="1" applyBorder="1" applyAlignment="1" applyProtection="1">
      <alignment horizontal="center" vertical="center"/>
    </xf>
    <xf numFmtId="0" fontId="37" fillId="2" borderId="0" xfId="0" applyFont="1" applyFill="1" applyAlignment="1" applyProtection="1">
      <alignment horizontal="left" wrapText="1"/>
    </xf>
    <xf numFmtId="0" fontId="22" fillId="3" borderId="0" xfId="0" applyFont="1" applyFill="1" applyBorder="1" applyAlignment="1" applyProtection="1">
      <alignment horizontal="center" vertical="center" wrapText="1"/>
    </xf>
    <xf numFmtId="0" fontId="17" fillId="8" borderId="3" xfId="0" applyFont="1" applyFill="1" applyBorder="1" applyAlignment="1" applyProtection="1">
      <alignment horizontal="center" vertical="center" wrapText="1"/>
    </xf>
    <xf numFmtId="0" fontId="17" fillId="8" borderId="3" xfId="0" applyFont="1" applyFill="1" applyBorder="1" applyAlignment="1" applyProtection="1">
      <alignment horizontal="center" vertical="center"/>
    </xf>
    <xf numFmtId="164" fontId="16" fillId="2" borderId="3" xfId="0" applyNumberFormat="1" applyFont="1" applyFill="1" applyBorder="1" applyAlignment="1" applyProtection="1">
      <alignment horizontal="center" vertical="center"/>
      <protection locked="0"/>
    </xf>
    <xf numFmtId="1" fontId="46" fillId="2" borderId="3" xfId="0" applyNumberFormat="1" applyFont="1" applyFill="1" applyBorder="1" applyAlignment="1" applyProtection="1">
      <alignment horizontal="center" vertical="center"/>
      <protection locked="0"/>
    </xf>
    <xf numFmtId="1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5" fontId="46" fillId="2" borderId="3" xfId="0" applyNumberFormat="1" applyFont="1" applyFill="1" applyBorder="1" applyAlignment="1" applyProtection="1">
      <alignment horizontal="center" vertical="center"/>
      <protection locked="0"/>
    </xf>
    <xf numFmtId="5" fontId="31" fillId="2" borderId="3" xfId="0" applyNumberFormat="1" applyFont="1" applyFill="1" applyBorder="1" applyAlignment="1" applyProtection="1">
      <alignment horizontal="center" vertical="center"/>
      <protection locked="0"/>
    </xf>
    <xf numFmtId="164" fontId="46" fillId="2" borderId="3" xfId="0" applyNumberFormat="1" applyFont="1" applyFill="1" applyBorder="1" applyAlignment="1" applyProtection="1">
      <alignment horizontal="center" vertical="center"/>
      <protection locked="0"/>
    </xf>
    <xf numFmtId="165" fontId="46" fillId="2" borderId="3" xfId="0" applyNumberFormat="1" applyFont="1" applyFill="1" applyBorder="1" applyAlignment="1" applyProtection="1">
      <alignment horizontal="center" vertical="center"/>
      <protection locked="0"/>
    </xf>
    <xf numFmtId="166" fontId="46" fillId="2" borderId="3" xfId="0" applyNumberFormat="1" applyFont="1" applyFill="1" applyBorder="1" applyAlignment="1" applyProtection="1">
      <alignment horizontal="center" vertical="center"/>
      <protection locked="0"/>
    </xf>
    <xf numFmtId="167" fontId="46" fillId="2" borderId="3" xfId="0" applyNumberFormat="1" applyFont="1" applyFill="1" applyBorder="1" applyAlignment="1" applyProtection="1">
      <alignment horizontal="center" vertical="center"/>
      <protection locked="0"/>
    </xf>
    <xf numFmtId="164" fontId="17" fillId="8" borderId="3" xfId="0" applyNumberFormat="1" applyFont="1" applyFill="1" applyBorder="1" applyAlignment="1" applyProtection="1">
      <alignment horizontal="center" vertical="center"/>
    </xf>
    <xf numFmtId="0" fontId="7" fillId="9" borderId="3" xfId="0" applyFont="1" applyFill="1" applyBorder="1" applyProtection="1"/>
    <xf numFmtId="174" fontId="7" fillId="2" borderId="3" xfId="0" applyNumberFormat="1" applyFont="1" applyFill="1" applyBorder="1" applyAlignment="1" applyProtection="1">
      <alignment horizontal="center" vertical="center"/>
    </xf>
    <xf numFmtId="183" fontId="7" fillId="2" borderId="3" xfId="0" applyNumberFormat="1" applyFont="1" applyFill="1" applyBorder="1" applyAlignment="1" applyProtection="1">
      <alignment horizontal="center" vertical="center"/>
    </xf>
    <xf numFmtId="165" fontId="7" fillId="2" borderId="3" xfId="0" applyNumberFormat="1" applyFont="1" applyFill="1" applyBorder="1" applyAlignment="1" applyProtection="1">
      <alignment horizontal="center" vertical="center"/>
      <protection locked="0"/>
    </xf>
    <xf numFmtId="165" fontId="7" fillId="2" borderId="14" xfId="0" applyNumberFormat="1" applyFont="1" applyFill="1" applyBorder="1" applyAlignment="1" applyProtection="1">
      <alignment horizontal="center" vertical="center"/>
      <protection locked="0"/>
    </xf>
    <xf numFmtId="0" fontId="36" fillId="3" borderId="0" xfId="0" applyFont="1" applyFill="1" applyAlignment="1" applyProtection="1">
      <alignment horizontal="left" wrapText="1"/>
    </xf>
    <xf numFmtId="0" fontId="36" fillId="3" borderId="0" xfId="0" applyFont="1" applyFill="1" applyAlignment="1" applyProtection="1">
      <alignment wrapText="1"/>
    </xf>
    <xf numFmtId="0" fontId="22" fillId="2" borderId="0" xfId="0" applyFont="1" applyFill="1" applyAlignment="1" applyProtection="1">
      <alignment horizontal="center" vertical="center" wrapText="1"/>
    </xf>
    <xf numFmtId="0" fontId="16" fillId="3" borderId="0" xfId="0" applyFont="1" applyFill="1" applyAlignment="1" applyProtection="1">
      <alignment horizontal="center" vertical="center" wrapText="1"/>
    </xf>
    <xf numFmtId="0" fontId="17" fillId="8" borderId="4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 vertical="center"/>
    </xf>
    <xf numFmtId="0" fontId="6" fillId="14" borderId="0" xfId="0" applyFont="1" applyFill="1" applyAlignment="1" applyProtection="1">
      <alignment vertical="center"/>
    </xf>
    <xf numFmtId="184" fontId="46" fillId="3" borderId="3" xfId="3" applyNumberFormat="1" applyFont="1" applyFill="1" applyBorder="1" applyAlignment="1" applyProtection="1">
      <alignment horizontal="center" vertical="center"/>
    </xf>
    <xf numFmtId="184" fontId="6" fillId="3" borderId="3" xfId="3" applyNumberFormat="1" applyFont="1" applyFill="1" applyBorder="1" applyAlignment="1" applyProtection="1">
      <alignment horizontal="center" vertical="center"/>
    </xf>
    <xf numFmtId="0" fontId="36" fillId="3" borderId="0" xfId="0" applyFont="1" applyFill="1" applyAlignment="1" applyProtection="1">
      <alignment horizontal="center" vertical="center" wrapText="1"/>
    </xf>
    <xf numFmtId="0" fontId="37" fillId="3" borderId="0" xfId="0" applyFont="1" applyFill="1" applyAlignment="1" applyProtection="1">
      <alignment horizontal="center" vertical="center" wrapText="1"/>
    </xf>
    <xf numFmtId="0" fontId="46" fillId="2" borderId="3" xfId="3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</xf>
    <xf numFmtId="0" fontId="55" fillId="3" borderId="0" xfId="0" applyFont="1" applyFill="1" applyAlignment="1" applyProtection="1">
      <alignment horizontal="center" vertical="center" wrapText="1"/>
    </xf>
    <xf numFmtId="0" fontId="55" fillId="3" borderId="0" xfId="0" applyFont="1" applyFill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1" fontId="6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</xf>
    <xf numFmtId="185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 vertical="center" wrapText="1"/>
    </xf>
    <xf numFmtId="2" fontId="17" fillId="4" borderId="4" xfId="0" applyNumberFormat="1" applyFont="1" applyFill="1" applyBorder="1" applyAlignment="1" applyProtection="1">
      <alignment horizontal="center" vertical="center"/>
    </xf>
    <xf numFmtId="2" fontId="17" fillId="4" borderId="3" xfId="0" applyNumberFormat="1" applyFont="1" applyFill="1" applyBorder="1" applyAlignment="1" applyProtection="1">
      <alignment horizontal="center" vertical="center"/>
    </xf>
    <xf numFmtId="186" fontId="17" fillId="4" borderId="3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/>
    </xf>
    <xf numFmtId="186" fontId="17" fillId="8" borderId="3" xfId="0" applyNumberFormat="1" applyFont="1" applyFill="1" applyBorder="1" applyAlignment="1" applyProtection="1">
      <alignment horizontal="center" vertical="center" wrapText="1"/>
    </xf>
    <xf numFmtId="178" fontId="16" fillId="2" borderId="3" xfId="3" applyNumberFormat="1" applyFont="1" applyFill="1" applyBorder="1" applyAlignment="1" applyProtection="1">
      <alignment horizontal="center" vertical="center"/>
    </xf>
    <xf numFmtId="164" fontId="17" fillId="4" borderId="3" xfId="3" applyNumberFormat="1" applyFont="1" applyFill="1" applyBorder="1" applyAlignment="1" applyProtection="1">
      <alignment horizontal="center" vertical="center"/>
    </xf>
    <xf numFmtId="0" fontId="6" fillId="8" borderId="3" xfId="0" applyFont="1" applyFill="1" applyBorder="1" applyAlignment="1" applyProtection="1">
      <alignment horizontal="center" vertical="center"/>
    </xf>
    <xf numFmtId="165" fontId="17" fillId="8" borderId="3" xfId="1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37" fillId="2" borderId="0" xfId="0" applyFont="1" applyFill="1" applyAlignment="1" applyProtection="1">
      <alignment horizontal="left" wrapText="1"/>
    </xf>
    <xf numFmtId="2" fontId="46" fillId="10" borderId="3" xfId="1" applyNumberFormat="1" applyFont="1" applyFill="1" applyBorder="1" applyAlignment="1" applyProtection="1">
      <alignment horizontal="center" vertical="center"/>
    </xf>
    <xf numFmtId="182" fontId="46" fillId="10" borderId="3" xfId="1" applyNumberFormat="1" applyFont="1" applyFill="1" applyBorder="1" applyAlignment="1" applyProtection="1">
      <alignment horizontal="center" vertical="center"/>
    </xf>
    <xf numFmtId="0" fontId="28" fillId="3" borderId="0" xfId="0" applyFont="1" applyFill="1" applyBorder="1" applyAlignment="1" applyProtection="1">
      <alignment horizontal="center" vertical="center" wrapText="1"/>
    </xf>
    <xf numFmtId="178" fontId="47" fillId="3" borderId="0" xfId="1" applyNumberFormat="1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wrapText="1"/>
    </xf>
    <xf numFmtId="164" fontId="28" fillId="3" borderId="0" xfId="0" applyNumberFormat="1" applyFont="1" applyFill="1" applyBorder="1" applyAlignment="1" applyProtection="1">
      <alignment horizontal="center" vertical="center"/>
    </xf>
    <xf numFmtId="0" fontId="28" fillId="4" borderId="3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Protection="1"/>
    <xf numFmtId="174" fontId="17" fillId="9" borderId="3" xfId="0" applyNumberFormat="1" applyFont="1" applyFill="1" applyBorder="1" applyAlignment="1" applyProtection="1">
      <alignment horizontal="center" vertical="center"/>
    </xf>
    <xf numFmtId="176" fontId="18" fillId="3" borderId="14" xfId="0" applyNumberFormat="1" applyFont="1" applyFill="1" applyBorder="1" applyAlignment="1" applyProtection="1">
      <alignment horizontal="center" vertical="center"/>
    </xf>
    <xf numFmtId="173" fontId="18" fillId="3" borderId="14" xfId="0" applyNumberFormat="1" applyFont="1" applyFill="1" applyBorder="1" applyAlignment="1" applyProtection="1">
      <alignment horizontal="center" vertical="center"/>
    </xf>
    <xf numFmtId="174" fontId="16" fillId="3" borderId="14" xfId="0" applyNumberFormat="1" applyFont="1" applyFill="1" applyBorder="1" applyAlignment="1" applyProtection="1">
      <alignment horizontal="center" vertical="center"/>
    </xf>
    <xf numFmtId="2" fontId="46" fillId="3" borderId="3" xfId="3" applyNumberFormat="1" applyFont="1" applyFill="1" applyBorder="1" applyAlignment="1" applyProtection="1">
      <alignment horizontal="center" vertical="center"/>
    </xf>
    <xf numFmtId="0" fontId="18" fillId="3" borderId="3" xfId="0" applyFont="1" applyFill="1" applyBorder="1" applyAlignment="1" applyProtection="1">
      <alignment horizontal="center" vertical="center"/>
    </xf>
    <xf numFmtId="169" fontId="18" fillId="3" borderId="3" xfId="0" applyNumberFormat="1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center" vertical="center" wrapText="1"/>
    </xf>
    <xf numFmtId="169" fontId="28" fillId="8" borderId="3" xfId="0" applyNumberFormat="1" applyFont="1" applyFill="1" applyBorder="1" applyAlignment="1" applyProtection="1">
      <alignment horizontal="center" vertical="center"/>
    </xf>
    <xf numFmtId="169" fontId="28" fillId="8" borderId="2" xfId="0" applyNumberFormat="1" applyFont="1" applyFill="1" applyBorder="1" applyAlignment="1" applyProtection="1">
      <alignment horizontal="center" vertical="center"/>
    </xf>
    <xf numFmtId="0" fontId="16" fillId="3" borderId="3" xfId="0" applyFont="1" applyFill="1" applyBorder="1" applyAlignment="1" applyProtection="1">
      <alignment horizontal="left" vertical="center"/>
    </xf>
    <xf numFmtId="0" fontId="16" fillId="3" borderId="3" xfId="0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/>
    </xf>
    <xf numFmtId="0" fontId="16" fillId="3" borderId="4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85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18" fillId="3" borderId="3" xfId="3" applyFont="1" applyFill="1" applyBorder="1" applyAlignment="1" applyProtection="1">
      <alignment vertical="center"/>
    </xf>
    <xf numFmtId="178" fontId="18" fillId="3" borderId="3" xfId="3" applyNumberFormat="1" applyFont="1" applyFill="1" applyBorder="1" applyAlignment="1" applyProtection="1">
      <alignment horizontal="center" vertical="center"/>
    </xf>
    <xf numFmtId="0" fontId="4" fillId="3" borderId="3" xfId="3" applyFont="1" applyFill="1" applyBorder="1" applyAlignment="1" applyProtection="1">
      <alignment horizontal="center" vertical="center"/>
    </xf>
    <xf numFmtId="164" fontId="4" fillId="3" borderId="3" xfId="3" applyNumberFormat="1" applyFont="1" applyFill="1" applyBorder="1" applyAlignment="1" applyProtection="1">
      <alignment horizontal="center" vertical="center"/>
    </xf>
    <xf numFmtId="184" fontId="4" fillId="3" borderId="3" xfId="3" applyNumberFormat="1" applyFont="1" applyFill="1" applyBorder="1" applyAlignment="1" applyProtection="1">
      <alignment horizontal="center" vertical="center"/>
    </xf>
    <xf numFmtId="0" fontId="18" fillId="3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center" vertical="center" wrapText="1"/>
      <protection locked="0"/>
    </xf>
    <xf numFmtId="0" fontId="26" fillId="10" borderId="12" xfId="0" applyFont="1" applyFill="1" applyBorder="1" applyAlignment="1" applyProtection="1">
      <alignment horizontal="left" vertical="center" wrapText="1" indent="1"/>
    </xf>
    <xf numFmtId="0" fontId="26" fillId="10" borderId="6" xfId="0" applyFont="1" applyFill="1" applyBorder="1" applyAlignment="1" applyProtection="1">
      <alignment horizontal="left" vertical="center" wrapText="1" indent="1"/>
    </xf>
    <xf numFmtId="0" fontId="37" fillId="2" borderId="0" xfId="0" applyFont="1" applyFill="1" applyAlignment="1" applyProtection="1">
      <alignment horizontal="left" wrapText="1"/>
    </xf>
    <xf numFmtId="0" fontId="22" fillId="3" borderId="0" xfId="0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/>
    </xf>
    <xf numFmtId="0" fontId="7" fillId="3" borderId="0" xfId="0" applyFont="1" applyFill="1" applyAlignment="1" applyProtection="1">
      <alignment horizontal="center"/>
    </xf>
    <xf numFmtId="2" fontId="17" fillId="7" borderId="3" xfId="1" applyNumberFormat="1" applyFont="1" applyFill="1" applyBorder="1" applyAlignment="1" applyProtection="1">
      <alignment horizontal="center" vertical="center"/>
    </xf>
    <xf numFmtId="165" fontId="42" fillId="7" borderId="3" xfId="1" applyNumberFormat="1" applyFont="1" applyFill="1" applyBorder="1" applyAlignment="1" applyProtection="1">
      <alignment horizontal="center" vertical="center"/>
    </xf>
    <xf numFmtId="164" fontId="17" fillId="8" borderId="3" xfId="1" applyNumberFormat="1" applyFont="1" applyFill="1" applyBorder="1" applyAlignment="1" applyProtection="1">
      <alignment horizontal="center" vertical="center"/>
    </xf>
    <xf numFmtId="1" fontId="17" fillId="4" borderId="4" xfId="0" applyNumberFormat="1" applyFont="1" applyFill="1" applyBorder="1" applyAlignment="1" applyProtection="1">
      <alignment horizontal="center" vertical="center" wrapText="1"/>
      <protection locked="0"/>
    </xf>
    <xf numFmtId="187" fontId="17" fillId="9" borderId="3" xfId="0" applyNumberFormat="1" applyFont="1" applyFill="1" applyBorder="1" applyAlignment="1" applyProtection="1">
      <alignment horizontal="center" vertical="center"/>
    </xf>
    <xf numFmtId="176" fontId="17" fillId="4" borderId="3" xfId="0" applyNumberFormat="1" applyFont="1" applyFill="1" applyBorder="1" applyAlignment="1" applyProtection="1">
      <alignment horizontal="center" vertical="center"/>
    </xf>
    <xf numFmtId="174" fontId="17" fillId="4" borderId="3" xfId="0" applyNumberFormat="1" applyFont="1" applyFill="1" applyBorder="1" applyAlignment="1" applyProtection="1">
      <alignment horizontal="center" vertical="center"/>
    </xf>
    <xf numFmtId="187" fontId="17" fillId="4" borderId="3" xfId="0" applyNumberFormat="1" applyFont="1" applyFill="1" applyBorder="1" applyAlignment="1" applyProtection="1">
      <alignment horizontal="center" vertical="center"/>
    </xf>
    <xf numFmtId="176" fontId="17" fillId="9" borderId="4" xfId="0" applyNumberFormat="1" applyFont="1" applyFill="1" applyBorder="1" applyAlignment="1" applyProtection="1">
      <alignment horizontal="center" vertical="center"/>
      <protection locked="0"/>
    </xf>
    <xf numFmtId="0" fontId="26" fillId="10" borderId="12" xfId="0" applyFont="1" applyFill="1" applyBorder="1" applyAlignment="1" applyProtection="1">
      <alignment vertical="center" wrapText="1"/>
    </xf>
    <xf numFmtId="0" fontId="26" fillId="10" borderId="6" xfId="0" applyFont="1" applyFill="1" applyBorder="1" applyAlignment="1" applyProtection="1">
      <alignment vertical="center" wrapText="1"/>
    </xf>
    <xf numFmtId="0" fontId="40" fillId="10" borderId="12" xfId="0" applyFont="1" applyFill="1" applyBorder="1" applyAlignment="1" applyProtection="1">
      <alignment horizontal="left" vertical="center" wrapText="1"/>
    </xf>
    <xf numFmtId="0" fontId="22" fillId="10" borderId="6" xfId="0" applyFont="1" applyFill="1" applyBorder="1" applyAlignment="1" applyProtection="1">
      <alignment horizontal="left" vertical="center" wrapText="1"/>
    </xf>
    <xf numFmtId="176" fontId="17" fillId="9" borderId="3" xfId="0" applyNumberFormat="1" applyFont="1" applyFill="1" applyBorder="1" applyAlignment="1" applyProtection="1">
      <alignment horizontal="center" vertical="center"/>
      <protection locked="0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177" fontId="7" fillId="2" borderId="3" xfId="0" applyNumberFormat="1" applyFont="1" applyFill="1" applyBorder="1" applyAlignment="1" applyProtection="1">
      <alignment horizontal="center" vertical="center"/>
      <protection locked="0"/>
    </xf>
    <xf numFmtId="177" fontId="46" fillId="2" borderId="3" xfId="0" applyNumberFormat="1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3" xfId="0" applyNumberFormat="1" applyFont="1" applyFill="1" applyBorder="1" applyAlignment="1" applyProtection="1">
      <alignment horizontal="center" vertical="center"/>
      <protection locked="0"/>
    </xf>
    <xf numFmtId="0" fontId="17" fillId="4" borderId="3" xfId="0" applyFont="1" applyFill="1" applyBorder="1" applyAlignment="1" applyProtection="1">
      <alignment horizontal="center" vertical="center" wrapText="1"/>
    </xf>
    <xf numFmtId="0" fontId="7" fillId="9" borderId="0" xfId="0" applyFont="1" applyFill="1" applyProtection="1"/>
    <xf numFmtId="0" fontId="17" fillId="9" borderId="0" xfId="0" applyFont="1" applyFill="1" applyAlignment="1" applyProtection="1">
      <alignment horizontal="left" vertical="center"/>
    </xf>
    <xf numFmtId="0" fontId="17" fillId="9" borderId="0" xfId="0" applyFont="1" applyFill="1" applyAlignment="1" applyProtection="1">
      <alignment horizontal="center" vertical="center"/>
    </xf>
    <xf numFmtId="0" fontId="54" fillId="3" borderId="0" xfId="0" applyFont="1" applyFill="1" applyBorder="1" applyAlignment="1" applyProtection="1">
      <alignment horizontal="center" vertical="center"/>
    </xf>
    <xf numFmtId="0" fontId="54" fillId="2" borderId="3" xfId="3" applyFont="1" applyFill="1" applyBorder="1" applyAlignment="1" applyProtection="1">
      <alignment horizontal="center" vertical="center" wrapText="1"/>
      <protection locked="0"/>
    </xf>
    <xf numFmtId="0" fontId="54" fillId="3" borderId="3" xfId="0" applyFont="1" applyFill="1" applyBorder="1" applyAlignment="1" applyProtection="1">
      <alignment horizontal="center" vertical="center" wrapText="1"/>
      <protection locked="0"/>
    </xf>
    <xf numFmtId="0" fontId="46" fillId="3" borderId="0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</xf>
    <xf numFmtId="0" fontId="46" fillId="3" borderId="4" xfId="0" applyFont="1" applyFill="1" applyBorder="1" applyAlignment="1" applyProtection="1">
      <alignment horizontal="center" vertical="center"/>
      <protection locked="0"/>
    </xf>
    <xf numFmtId="0" fontId="46" fillId="3" borderId="4" xfId="0" applyFont="1" applyFill="1" applyBorder="1" applyAlignment="1" applyProtection="1">
      <alignment horizontal="center" vertical="center" wrapText="1"/>
      <protection locked="0"/>
    </xf>
    <xf numFmtId="176" fontId="7" fillId="2" borderId="3" xfId="0" applyNumberFormat="1" applyFont="1" applyFill="1" applyBorder="1" applyAlignment="1" applyProtection="1">
      <alignment horizontal="center" vertical="center"/>
      <protection locked="0"/>
    </xf>
    <xf numFmtId="174" fontId="7" fillId="2" borderId="3" xfId="0" applyNumberFormat="1" applyFont="1" applyFill="1" applyBorder="1" applyAlignment="1" applyProtection="1">
      <alignment horizontal="center" vertical="center"/>
      <protection locked="0"/>
    </xf>
    <xf numFmtId="183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164" fontId="18" fillId="6" borderId="10" xfId="0" applyNumberFormat="1" applyFont="1" applyFill="1" applyBorder="1" applyAlignment="1" applyProtection="1">
      <alignment horizontal="center" vertical="center"/>
      <protection locked="0"/>
    </xf>
    <xf numFmtId="174" fontId="18" fillId="0" borderId="14" xfId="0" applyNumberFormat="1" applyFont="1" applyBorder="1" applyAlignment="1" applyProtection="1">
      <alignment horizontal="center" vertical="center"/>
      <protection locked="0"/>
    </xf>
    <xf numFmtId="0" fontId="28" fillId="15" borderId="3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8" fillId="4" borderId="3" xfId="0" applyFont="1" applyFill="1" applyBorder="1" applyAlignment="1" applyProtection="1">
      <alignment horizontal="right" vertical="center" wrapText="1"/>
    </xf>
    <xf numFmtId="0" fontId="28" fillId="15" borderId="3" xfId="0" applyFont="1" applyFill="1" applyBorder="1" applyAlignment="1" applyProtection="1">
      <alignment horizontal="right" vertical="center" wrapText="1"/>
    </xf>
    <xf numFmtId="14" fontId="28" fillId="15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1" fontId="1" fillId="0" borderId="3" xfId="0" applyNumberFormat="1" applyFont="1" applyBorder="1" applyAlignment="1" applyProtection="1">
      <alignment horizontal="center" vertical="center"/>
    </xf>
    <xf numFmtId="1" fontId="1" fillId="3" borderId="3" xfId="0" applyNumberFormat="1" applyFont="1" applyFill="1" applyBorder="1" applyAlignment="1" applyProtection="1">
      <alignment horizontal="center" vertical="center"/>
    </xf>
    <xf numFmtId="14" fontId="1" fillId="3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7" borderId="3" xfId="0" applyNumberFormat="1" applyFont="1" applyFill="1" applyBorder="1" applyAlignment="1" applyProtection="1">
      <alignment horizontal="center" vertical="center"/>
    </xf>
    <xf numFmtId="14" fontId="1" fillId="7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28" fillId="4" borderId="14" xfId="0" applyFont="1" applyFill="1" applyBorder="1" applyAlignment="1" applyProtection="1">
      <alignment horizontal="center" vertical="center" textRotation="90"/>
    </xf>
    <xf numFmtId="0" fontId="28" fillId="4" borderId="15" xfId="0" applyFont="1" applyFill="1" applyBorder="1" applyAlignment="1" applyProtection="1">
      <alignment horizontal="center" vertical="center" textRotation="90"/>
    </xf>
    <xf numFmtId="0" fontId="28" fillId="4" borderId="10" xfId="0" applyFont="1" applyFill="1" applyBorder="1" applyAlignment="1" applyProtection="1">
      <alignment horizontal="center" vertical="center" textRotation="90"/>
    </xf>
    <xf numFmtId="0" fontId="26" fillId="3" borderId="0" xfId="0" applyFont="1" applyFill="1" applyBorder="1" applyAlignment="1" applyProtection="1">
      <alignment horizontal="center" vertical="center"/>
    </xf>
    <xf numFmtId="0" fontId="36" fillId="2" borderId="0" xfId="0" applyFont="1" applyFill="1" applyAlignment="1" applyProtection="1">
      <alignment horizontal="left" wrapText="1"/>
    </xf>
    <xf numFmtId="0" fontId="28" fillId="4" borderId="4" xfId="0" applyFont="1" applyFill="1" applyBorder="1" applyAlignment="1" applyProtection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 wrapText="1"/>
    </xf>
    <xf numFmtId="0" fontId="28" fillId="4" borderId="3" xfId="0" applyFont="1" applyFill="1" applyBorder="1" applyAlignment="1" applyProtection="1">
      <alignment horizontal="center" vertical="center" textRotation="90"/>
    </xf>
    <xf numFmtId="0" fontId="25" fillId="3" borderId="0" xfId="0" applyFont="1" applyFill="1" applyAlignment="1" applyProtection="1">
      <alignment horizontal="center" vertical="center"/>
    </xf>
    <xf numFmtId="0" fontId="26" fillId="10" borderId="6" xfId="0" applyFont="1" applyFill="1" applyBorder="1" applyAlignment="1" applyProtection="1">
      <alignment horizontal="left" vertical="center" wrapText="1" indent="1"/>
    </xf>
    <xf numFmtId="0" fontId="26" fillId="10" borderId="7" xfId="0" applyFont="1" applyFill="1" applyBorder="1" applyAlignment="1" applyProtection="1">
      <alignment horizontal="left" vertical="center" wrapText="1" indent="1"/>
    </xf>
    <xf numFmtId="0" fontId="44" fillId="10" borderId="11" xfId="0" applyFont="1" applyFill="1" applyBorder="1" applyAlignment="1" applyProtection="1">
      <alignment horizontal="center" vertical="center" wrapText="1"/>
    </xf>
    <xf numFmtId="0" fontId="44" fillId="10" borderId="12" xfId="0" applyFont="1" applyFill="1" applyBorder="1" applyAlignment="1" applyProtection="1">
      <alignment horizontal="center" vertical="center" wrapText="1"/>
    </xf>
    <xf numFmtId="0" fontId="44" fillId="10" borderId="8" xfId="0" applyFont="1" applyFill="1" applyBorder="1" applyAlignment="1" applyProtection="1">
      <alignment horizontal="center" vertical="center" wrapText="1"/>
    </xf>
    <xf numFmtId="0" fontId="44" fillId="10" borderId="0" xfId="0" applyFont="1" applyFill="1" applyBorder="1" applyAlignment="1" applyProtection="1">
      <alignment horizontal="center" vertical="center" wrapText="1"/>
    </xf>
    <xf numFmtId="0" fontId="44" fillId="10" borderId="5" xfId="0" applyFont="1" applyFill="1" applyBorder="1" applyAlignment="1" applyProtection="1">
      <alignment horizontal="center" vertical="center" wrapText="1"/>
    </xf>
    <xf numFmtId="0" fontId="44" fillId="10" borderId="6" xfId="0" applyFont="1" applyFill="1" applyBorder="1" applyAlignment="1" applyProtection="1">
      <alignment horizontal="center" vertical="center" wrapText="1"/>
    </xf>
    <xf numFmtId="0" fontId="37" fillId="2" borderId="0" xfId="0" applyFont="1" applyFill="1" applyAlignment="1" applyProtection="1">
      <alignment horizontal="left" wrapText="1"/>
    </xf>
    <xf numFmtId="0" fontId="28" fillId="9" borderId="4" xfId="0" applyFont="1" applyFill="1" applyBorder="1" applyAlignment="1" applyProtection="1">
      <alignment horizontal="center" vertical="center" wrapText="1"/>
    </xf>
    <xf numFmtId="0" fontId="28" fillId="9" borderId="1" xfId="0" applyFont="1" applyFill="1" applyBorder="1" applyAlignment="1" applyProtection="1">
      <alignment horizontal="center" vertical="center" wrapText="1"/>
    </xf>
    <xf numFmtId="0" fontId="34" fillId="3" borderId="0" xfId="0" applyFont="1" applyFill="1" applyAlignment="1" applyProtection="1">
      <alignment horizontal="center" vertical="center"/>
    </xf>
    <xf numFmtId="0" fontId="22" fillId="3" borderId="12" xfId="0" applyFont="1" applyFill="1" applyBorder="1" applyAlignment="1" applyProtection="1">
      <alignment horizontal="center" vertical="center" wrapText="1"/>
    </xf>
    <xf numFmtId="0" fontId="26" fillId="10" borderId="12" xfId="0" applyFont="1" applyFill="1" applyBorder="1" applyAlignment="1" applyProtection="1">
      <alignment horizontal="left" vertical="center" wrapText="1" indent="1"/>
    </xf>
    <xf numFmtId="0" fontId="26" fillId="10" borderId="13" xfId="0" applyFont="1" applyFill="1" applyBorder="1" applyAlignment="1" applyProtection="1">
      <alignment horizontal="left" vertical="center" wrapText="1" indent="1"/>
    </xf>
    <xf numFmtId="0" fontId="22" fillId="10" borderId="0" xfId="0" applyFont="1" applyFill="1" applyBorder="1" applyAlignment="1" applyProtection="1">
      <alignment horizontal="left" vertical="center" wrapText="1" indent="1"/>
    </xf>
    <xf numFmtId="0" fontId="22" fillId="10" borderId="9" xfId="0" applyFont="1" applyFill="1" applyBorder="1" applyAlignment="1" applyProtection="1">
      <alignment horizontal="left" vertical="center" wrapText="1" indent="1"/>
    </xf>
    <xf numFmtId="0" fontId="22" fillId="3" borderId="0" xfId="0" applyFont="1" applyFill="1" applyBorder="1" applyAlignment="1" applyProtection="1">
      <alignment horizontal="center" vertical="center" wrapText="1"/>
    </xf>
    <xf numFmtId="0" fontId="17" fillId="9" borderId="4" xfId="0" applyFont="1" applyFill="1" applyBorder="1" applyAlignment="1" applyProtection="1">
      <alignment horizontal="center" vertical="center"/>
    </xf>
    <xf numFmtId="0" fontId="17" fillId="9" borderId="1" xfId="0" applyFont="1" applyFill="1" applyBorder="1" applyAlignment="1" applyProtection="1">
      <alignment horizontal="center" vertical="center"/>
    </xf>
    <xf numFmtId="0" fontId="17" fillId="9" borderId="2" xfId="0" applyFont="1" applyFill="1" applyBorder="1" applyAlignment="1" applyProtection="1">
      <alignment horizontal="center" vertical="center"/>
    </xf>
    <xf numFmtId="176" fontId="17" fillId="9" borderId="1" xfId="0" applyNumberFormat="1" applyFont="1" applyFill="1" applyBorder="1" applyAlignment="1" applyProtection="1">
      <alignment horizontal="center" vertical="center" wrapText="1"/>
      <protection locked="0"/>
    </xf>
    <xf numFmtId="176" fontId="17" fillId="9" borderId="1" xfId="0" applyNumberFormat="1" applyFont="1" applyFill="1" applyBorder="1" applyAlignment="1" applyProtection="1">
      <alignment horizontal="center" vertical="center"/>
      <protection locked="0"/>
    </xf>
    <xf numFmtId="176" fontId="17" fillId="9" borderId="2" xfId="0" applyNumberFormat="1" applyFont="1" applyFill="1" applyBorder="1" applyAlignment="1" applyProtection="1">
      <alignment horizontal="center" vertical="center"/>
      <protection locked="0"/>
    </xf>
    <xf numFmtId="0" fontId="22" fillId="3" borderId="6" xfId="0" applyFont="1" applyFill="1" applyBorder="1" applyAlignment="1" applyProtection="1">
      <alignment horizontal="center" vertical="center" wrapText="1"/>
    </xf>
    <xf numFmtId="0" fontId="28" fillId="9" borderId="2" xfId="0" applyFont="1" applyFill="1" applyBorder="1" applyAlignment="1" applyProtection="1">
      <alignment horizontal="center" vertical="center" wrapText="1"/>
    </xf>
    <xf numFmtId="0" fontId="26" fillId="10" borderId="12" xfId="0" applyFont="1" applyFill="1" applyBorder="1" applyAlignment="1" applyProtection="1">
      <alignment horizontal="left" vertical="center" wrapText="1"/>
    </xf>
    <xf numFmtId="0" fontId="26" fillId="10" borderId="13" xfId="0" applyFont="1" applyFill="1" applyBorder="1" applyAlignment="1" applyProtection="1">
      <alignment horizontal="left" vertical="center" wrapText="1"/>
    </xf>
    <xf numFmtId="0" fontId="26" fillId="10" borderId="6" xfId="0" applyFont="1" applyFill="1" applyBorder="1" applyAlignment="1" applyProtection="1">
      <alignment horizontal="left" vertical="center" wrapText="1"/>
    </xf>
    <xf numFmtId="0" fontId="26" fillId="10" borderId="7" xfId="0" applyFont="1" applyFill="1" applyBorder="1" applyAlignment="1" applyProtection="1">
      <alignment horizontal="left" vertical="center" wrapText="1"/>
    </xf>
    <xf numFmtId="0" fontId="17" fillId="9" borderId="4" xfId="0" applyFont="1" applyFill="1" applyBorder="1" applyAlignment="1" applyProtection="1">
      <alignment horizontal="center" vertical="center" wrapText="1"/>
    </xf>
    <xf numFmtId="0" fontId="17" fillId="9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1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8" borderId="14" xfId="0" applyFont="1" applyFill="1" applyBorder="1" applyAlignment="1" applyProtection="1">
      <alignment horizontal="center" vertical="center" wrapText="1"/>
    </xf>
    <xf numFmtId="0" fontId="17" fillId="8" borderId="10" xfId="0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 wrapText="1"/>
    </xf>
    <xf numFmtId="178" fontId="17" fillId="4" borderId="3" xfId="1" applyNumberFormat="1" applyFont="1" applyFill="1" applyBorder="1" applyAlignment="1" applyProtection="1">
      <alignment horizontal="center" vertical="center"/>
    </xf>
    <xf numFmtId="0" fontId="42" fillId="7" borderId="14" xfId="0" applyFont="1" applyFill="1" applyBorder="1" applyAlignment="1" applyProtection="1">
      <alignment horizontal="center" vertical="center" wrapText="1"/>
    </xf>
    <xf numFmtId="0" fontId="42" fillId="7" borderId="10" xfId="0" applyFont="1" applyFill="1" applyBorder="1" applyAlignment="1" applyProtection="1">
      <alignment horizontal="center" vertical="center" wrapText="1"/>
    </xf>
    <xf numFmtId="0" fontId="17" fillId="7" borderId="14" xfId="0" applyFont="1" applyFill="1" applyBorder="1" applyAlignment="1" applyProtection="1">
      <alignment horizontal="center" vertical="center" wrapText="1"/>
    </xf>
    <xf numFmtId="0" fontId="17" fillId="7" borderId="10" xfId="0" applyFont="1" applyFill="1" applyBorder="1" applyAlignment="1" applyProtection="1">
      <alignment horizontal="center" vertical="center" wrapText="1"/>
    </xf>
    <xf numFmtId="0" fontId="17" fillId="8" borderId="3" xfId="0" applyFont="1" applyFill="1" applyBorder="1" applyAlignment="1" applyProtection="1">
      <alignment horizontal="center" vertical="center"/>
    </xf>
    <xf numFmtId="0" fontId="17" fillId="8" borderId="3" xfId="0" applyFont="1" applyFill="1" applyBorder="1" applyAlignment="1" applyProtection="1">
      <alignment horizontal="center" vertical="center" wrapText="1"/>
    </xf>
    <xf numFmtId="0" fontId="28" fillId="8" borderId="4" xfId="0" applyFont="1" applyFill="1" applyBorder="1" applyAlignment="1" applyProtection="1">
      <alignment horizontal="center" vertical="center" wrapText="1"/>
    </xf>
    <xf numFmtId="0" fontId="28" fillId="8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/>
    </xf>
    <xf numFmtId="0" fontId="28" fillId="9" borderId="0" xfId="0" applyFont="1" applyFill="1" applyAlignment="1" applyProtection="1">
      <alignment horizontal="center" vertical="center"/>
    </xf>
    <xf numFmtId="169" fontId="56" fillId="10" borderId="4" xfId="1" applyNumberFormat="1" applyFont="1" applyFill="1" applyBorder="1" applyAlignment="1" applyProtection="1">
      <alignment horizontal="center" vertical="center"/>
    </xf>
    <xf numFmtId="169" fontId="56" fillId="10" borderId="2" xfId="1" applyNumberFormat="1" applyFont="1" applyFill="1" applyBorder="1" applyAlignment="1" applyProtection="1">
      <alignment horizontal="center" vertical="center"/>
    </xf>
    <xf numFmtId="0" fontId="16" fillId="2" borderId="4" xfId="1" applyNumberFormat="1" applyFont="1" applyFill="1" applyBorder="1" applyAlignment="1" applyProtection="1">
      <alignment horizontal="center" vertical="center"/>
      <protection locked="0"/>
    </xf>
    <xf numFmtId="0" fontId="16" fillId="2" borderId="2" xfId="1" applyNumberFormat="1" applyFont="1" applyFill="1" applyBorder="1" applyAlignment="1" applyProtection="1">
      <alignment horizontal="center" vertical="center"/>
      <protection locked="0"/>
    </xf>
    <xf numFmtId="169" fontId="28" fillId="4" borderId="4" xfId="1" applyNumberFormat="1" applyFont="1" applyFill="1" applyBorder="1" applyAlignment="1" applyProtection="1">
      <alignment horizontal="center" vertical="center"/>
    </xf>
    <xf numFmtId="169" fontId="28" fillId="4" borderId="2" xfId="1" applyNumberFormat="1" applyFont="1" applyFill="1" applyBorder="1" applyAlignment="1" applyProtection="1">
      <alignment horizontal="center" vertical="center"/>
    </xf>
    <xf numFmtId="169" fontId="28" fillId="4" borderId="1" xfId="1" applyNumberFormat="1" applyFont="1" applyFill="1" applyBorder="1" applyAlignment="1" applyProtection="1">
      <alignment horizontal="center" vertical="center"/>
    </xf>
    <xf numFmtId="169" fontId="28" fillId="4" borderId="11" xfId="0" applyNumberFormat="1" applyFont="1" applyFill="1" applyBorder="1" applyAlignment="1" applyProtection="1">
      <alignment horizontal="center" vertical="center" wrapText="1"/>
    </xf>
    <xf numFmtId="169" fontId="28" fillId="4" borderId="13" xfId="0" applyNumberFormat="1" applyFont="1" applyFill="1" applyBorder="1" applyAlignment="1" applyProtection="1">
      <alignment horizontal="center" vertical="center" wrapText="1"/>
    </xf>
    <xf numFmtId="169" fontId="28" fillId="4" borderId="8" xfId="0" applyNumberFormat="1" applyFont="1" applyFill="1" applyBorder="1" applyAlignment="1" applyProtection="1">
      <alignment horizontal="center" vertical="center" wrapText="1"/>
    </xf>
    <xf numFmtId="169" fontId="28" fillId="4" borderId="9" xfId="0" applyNumberFormat="1" applyFont="1" applyFill="1" applyBorder="1" applyAlignment="1" applyProtection="1">
      <alignment horizontal="center" vertical="center" wrapText="1"/>
    </xf>
    <xf numFmtId="169" fontId="28" fillId="4" borderId="5" xfId="0" applyNumberFormat="1" applyFont="1" applyFill="1" applyBorder="1" applyAlignment="1" applyProtection="1">
      <alignment horizontal="center" vertical="center" wrapText="1"/>
    </xf>
    <xf numFmtId="169" fontId="28" fillId="4" borderId="7" xfId="0" applyNumberFormat="1" applyFont="1" applyFill="1" applyBorder="1" applyAlignment="1" applyProtection="1">
      <alignment horizontal="center" vertical="center" wrapText="1"/>
    </xf>
    <xf numFmtId="164" fontId="56" fillId="10" borderId="4" xfId="0" applyNumberFormat="1" applyFont="1" applyFill="1" applyBorder="1" applyAlignment="1" applyProtection="1">
      <alignment horizontal="center" vertical="center" wrapText="1"/>
    </xf>
    <xf numFmtId="164" fontId="56" fillId="10" borderId="2" xfId="0" applyNumberFormat="1" applyFont="1" applyFill="1" applyBorder="1" applyAlignment="1" applyProtection="1">
      <alignment horizontal="center" vertical="center" wrapText="1"/>
    </xf>
    <xf numFmtId="164" fontId="56" fillId="10" borderId="4" xfId="1" applyNumberFormat="1" applyFont="1" applyFill="1" applyBorder="1" applyAlignment="1" applyProtection="1">
      <alignment horizontal="center" vertical="center"/>
    </xf>
    <xf numFmtId="164" fontId="56" fillId="10" borderId="2" xfId="1" applyNumberFormat="1" applyFont="1" applyFill="1" applyBorder="1" applyAlignment="1" applyProtection="1">
      <alignment horizontal="center" vertical="center"/>
    </xf>
    <xf numFmtId="164" fontId="56" fillId="10" borderId="1" xfId="1" applyNumberFormat="1" applyFont="1" applyFill="1" applyBorder="1" applyAlignment="1" applyProtection="1">
      <alignment horizontal="center" vertical="center"/>
    </xf>
    <xf numFmtId="169" fontId="56" fillId="10" borderId="1" xfId="1" applyNumberFormat="1" applyFont="1" applyFill="1" applyBorder="1" applyAlignment="1" applyProtection="1">
      <alignment horizontal="center" vertical="center"/>
    </xf>
    <xf numFmtId="0" fontId="16" fillId="2" borderId="1" xfId="1" applyNumberFormat="1" applyFont="1" applyFill="1" applyBorder="1" applyAlignment="1" applyProtection="1">
      <alignment horizontal="center" vertical="center"/>
      <protection locked="0"/>
    </xf>
    <xf numFmtId="169" fontId="56" fillId="10" borderId="4" xfId="0" applyNumberFormat="1" applyFont="1" applyFill="1" applyBorder="1" applyAlignment="1" applyProtection="1">
      <alignment horizontal="center" vertical="center" wrapText="1"/>
    </xf>
    <xf numFmtId="169" fontId="56" fillId="10" borderId="2" xfId="0" applyNumberFormat="1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/>
    </xf>
    <xf numFmtId="0" fontId="37" fillId="2" borderId="0" xfId="0" applyFont="1" applyFill="1" applyAlignment="1" applyProtection="1">
      <alignment horizontal="left" vertical="center" wrapText="1"/>
    </xf>
    <xf numFmtId="0" fontId="53" fillId="9" borderId="3" xfId="0" applyFont="1" applyFill="1" applyBorder="1" applyAlignment="1" applyProtection="1">
      <alignment horizontal="center" vertical="center" wrapText="1"/>
    </xf>
    <xf numFmtId="0" fontId="53" fillId="9" borderId="3" xfId="0" applyFont="1" applyFill="1" applyBorder="1" applyAlignment="1" applyProtection="1">
      <alignment horizontal="center" vertical="center"/>
    </xf>
    <xf numFmtId="0" fontId="24" fillId="6" borderId="8" xfId="2" applyFill="1" applyBorder="1" applyAlignment="1" applyProtection="1">
      <alignment horizontal="center" vertical="center"/>
      <protection locked="0"/>
    </xf>
    <xf numFmtId="0" fontId="24" fillId="6" borderId="9" xfId="2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horizontal="center" vertical="center" wrapText="1"/>
    </xf>
    <xf numFmtId="0" fontId="57" fillId="4" borderId="11" xfId="0" applyFont="1" applyFill="1" applyBorder="1" applyAlignment="1" applyProtection="1">
      <alignment horizontal="center" vertical="center" wrapText="1"/>
    </xf>
    <xf numFmtId="0" fontId="57" fillId="4" borderId="13" xfId="0" applyFont="1" applyFill="1" applyBorder="1" applyAlignment="1" applyProtection="1">
      <alignment horizontal="center" vertical="center" wrapText="1"/>
    </xf>
    <xf numFmtId="0" fontId="57" fillId="4" borderId="5" xfId="0" applyFont="1" applyFill="1" applyBorder="1" applyAlignment="1" applyProtection="1">
      <alignment horizontal="center" vertical="center" wrapText="1"/>
    </xf>
    <xf numFmtId="0" fontId="57" fillId="4" borderId="7" xfId="0" applyFont="1" applyFill="1" applyBorder="1" applyAlignment="1" applyProtection="1">
      <alignment horizontal="center" vertical="center" wrapText="1"/>
    </xf>
    <xf numFmtId="0" fontId="35" fillId="0" borderId="12" xfId="0" applyFont="1" applyBorder="1" applyAlignment="1" applyProtection="1">
      <alignment horizontal="center" vertical="center" wrapText="1"/>
    </xf>
    <xf numFmtId="0" fontId="18" fillId="3" borderId="4" xfId="0" applyFont="1" applyFill="1" applyBorder="1" applyAlignment="1" applyProtection="1">
      <alignment horizontal="center" vertical="center"/>
    </xf>
    <xf numFmtId="0" fontId="18" fillId="3" borderId="2" xfId="0" applyFont="1" applyFill="1" applyBorder="1" applyAlignment="1" applyProtection="1">
      <alignment horizontal="center" vertical="center"/>
    </xf>
    <xf numFmtId="0" fontId="59" fillId="6" borderId="8" xfId="2" applyFont="1" applyFill="1" applyBorder="1" applyAlignment="1" applyProtection="1">
      <alignment horizontal="center" vertical="center"/>
      <protection locked="0"/>
    </xf>
    <xf numFmtId="0" fontId="59" fillId="6" borderId="9" xfId="2" applyFont="1" applyFill="1" applyBorder="1" applyAlignment="1" applyProtection="1">
      <alignment horizontal="center" vertical="center"/>
      <protection locked="0"/>
    </xf>
    <xf numFmtId="0" fontId="24" fillId="0" borderId="8" xfId="2" applyBorder="1" applyAlignment="1" applyProtection="1">
      <alignment horizontal="center" vertical="center"/>
      <protection locked="0"/>
    </xf>
    <xf numFmtId="0" fontId="24" fillId="0" borderId="9" xfId="2" applyBorder="1" applyAlignment="1" applyProtection="1">
      <alignment horizontal="center" vertical="center"/>
      <protection locked="0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73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1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065219305343872"/>
          <c:y val="2.8148871391076115E-2"/>
          <c:w val="0.73241841168858024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Trecker!$H$7</c:f>
              <c:strCache>
                <c:ptCount val="1"/>
                <c:pt idx="0">
                  <c:v>Fixkosten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Trecker!$I$7:$K$7</c:f>
              <c:numCache>
                <c:formatCode>#,##0\ "€"</c:formatCode>
                <c:ptCount val="3"/>
                <c:pt idx="0">
                  <c:v>18.024999999999999</c:v>
                </c:pt>
                <c:pt idx="1">
                  <c:v>15.45</c:v>
                </c:pt>
                <c:pt idx="2">
                  <c:v>10.94375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ser>
          <c:idx val="3"/>
          <c:order val="1"/>
          <c:tx>
            <c:strRef>
              <c:f>Trecker!$H$11</c:f>
              <c:strCache>
                <c:ptCount val="1"/>
                <c:pt idx="0">
                  <c:v>var. Kosten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Trecker!$I$11:$K$11</c:f>
              <c:numCache>
                <c:formatCode>#,##0\ "€"</c:formatCode>
                <c:ptCount val="3"/>
                <c:pt idx="0">
                  <c:v>9.375</c:v>
                </c:pt>
                <c:pt idx="1">
                  <c:v>8.125</c:v>
                </c:pt>
                <c:pt idx="2">
                  <c:v>5.9375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C7-4411-A69A-DA96696A7587}"/>
            </c:ext>
          </c:extLst>
        </c:ser>
        <c:ser>
          <c:idx val="2"/>
          <c:order val="2"/>
          <c:tx>
            <c:strRef>
              <c:f>Trecker!$H$8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Trecker!$I$8:$K$8</c:f>
              <c:numCache>
                <c:formatCode>#,##0\ "€"</c:formatCode>
                <c:ptCount val="3"/>
                <c:pt idx="0">
                  <c:v>19</c:v>
                </c:pt>
                <c:pt idx="1">
                  <c:v>19</c:v>
                </c:pt>
                <c:pt idx="2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E6-405F-B5E4-5DC188B54432}"/>
            </c:ext>
          </c:extLst>
        </c:ser>
        <c:ser>
          <c:idx val="0"/>
          <c:order val="3"/>
          <c:tx>
            <c:strRef>
              <c:f>Trecker!$H$10</c:f>
              <c:strCache>
                <c:ptCount val="1"/>
                <c:pt idx="0">
                  <c:v>Lohn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Trecker!$I$10:$K$10</c:f>
              <c:numCache>
                <c:formatCode>#,##0\ "€"</c:formatCode>
                <c:ptCount val="3"/>
                <c:pt idx="0">
                  <c:v>17.5</c:v>
                </c:pt>
                <c:pt idx="1">
                  <c:v>17.5</c:v>
                </c:pt>
                <c:pt idx="2">
                  <c:v>17.5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3F-4AAD-B1C9-43F349DF2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291712"/>
        <c:axId val="162293632"/>
      </c:barChart>
      <c:catAx>
        <c:axId val="162291712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162293632"/>
        <c:crosses val="autoZero"/>
        <c:auto val="1"/>
        <c:lblAlgn val="ctr"/>
        <c:lblOffset val="100"/>
        <c:noMultiLvlLbl val="0"/>
      </c:catAx>
      <c:valAx>
        <c:axId val="16229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62291712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0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07809807035925"/>
          <c:y val="2.6528258362168398E-2"/>
          <c:w val="0.72600880898471376"/>
          <c:h val="0.94694348327566324"/>
        </c:manualLayout>
      </c:layout>
      <c:lineChart>
        <c:grouping val="standard"/>
        <c:varyColors val="0"/>
        <c:ser>
          <c:idx val="0"/>
          <c:order val="0"/>
          <c:tx>
            <c:strRef>
              <c:f>Pflanzenschutzspritze!$H$10</c:f>
              <c:strCache>
                <c:ptCount val="1"/>
                <c:pt idx="0">
                  <c:v>selber machen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dPt>
            <c:idx val="1"/>
            <c:marker>
              <c:symbol val="circle"/>
              <c:size val="9"/>
              <c:spPr>
                <a:solidFill>
                  <a:schemeClr val="tx1">
                    <a:lumMod val="75000"/>
                    <a:lumOff val="25000"/>
                  </a:schemeClr>
                </a:solidFill>
                <a:ln>
                  <a:solidFill>
                    <a:schemeClr val="tx1">
                      <a:lumMod val="75000"/>
                      <a:lumOff val="25000"/>
                    </a:schemeClr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556-4AF0-BF9C-16222776BA3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3C0-4FEE-A080-A0C4EDE5703F}"/>
              </c:ext>
            </c:extLst>
          </c:dPt>
          <c:val>
            <c:numRef>
              <c:f>Pflanzenschutzspritze!$I$10:$K$10</c:f>
              <c:numCache>
                <c:formatCode>#,##0.0\ "€"</c:formatCode>
                <c:ptCount val="3"/>
                <c:pt idx="0">
                  <c:v>29.147500000000001</c:v>
                </c:pt>
                <c:pt idx="1">
                  <c:v>24.142499999999998</c:v>
                </c:pt>
                <c:pt idx="2">
                  <c:v>22.474166666666665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C0-4FEE-A080-A0C4EDE5703F}"/>
            </c:ext>
          </c:extLst>
        </c:ser>
        <c:ser>
          <c:idx val="1"/>
          <c:order val="1"/>
          <c:tx>
            <c:strRef>
              <c:f>Pflanzenschutzspritze!$H$11</c:f>
              <c:strCache>
                <c:ptCount val="1"/>
                <c:pt idx="0">
                  <c:v>Kosten je ha
Lohnunternehmer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Pflanzenschutzspritze!$I$11:$K$11</c:f>
              <c:numCache>
                <c:formatCode>#,##0.0\ "€"</c:formatCode>
                <c:ptCount val="3"/>
                <c:pt idx="0">
                  <c:v>25</c:v>
                </c:pt>
                <c:pt idx="1">
                  <c:v>25</c:v>
                </c:pt>
                <c:pt idx="2">
                  <c:v>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3C0-4FEE-A080-A0C4EDE57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188096"/>
        <c:axId val="225312768"/>
      </c:lineChart>
      <c:catAx>
        <c:axId val="225188096"/>
        <c:scaling>
          <c:orientation val="minMax"/>
        </c:scaling>
        <c:delete val="1"/>
        <c:axPos val="b"/>
        <c:numFmt formatCode="0.00\ &quot;€/m³&quot;" sourceLinked="1"/>
        <c:majorTickMark val="none"/>
        <c:minorTickMark val="none"/>
        <c:tickLblPos val="nextTo"/>
        <c:crossAx val="225312768"/>
        <c:crosses val="autoZero"/>
        <c:auto val="1"/>
        <c:lblAlgn val="ctr"/>
        <c:lblOffset val="100"/>
        <c:noMultiLvlLbl val="0"/>
      </c:catAx>
      <c:valAx>
        <c:axId val="225312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/Std.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25188096"/>
        <c:crosses val="autoZero"/>
        <c:crossBetween val="between"/>
      </c:valAx>
      <c:spPr>
        <a:gradFill>
          <a:gsLst>
            <a:gs pos="0">
              <a:schemeClr val="accent2">
                <a:lumMod val="40000"/>
                <a:lumOff val="60000"/>
              </a:schemeClr>
            </a:gs>
            <a:gs pos="77000">
              <a:schemeClr val="bg1"/>
            </a:gs>
            <a:gs pos="100000">
              <a:schemeClr val="accent3">
                <a:lumMod val="40000"/>
                <a:lumOff val="60000"/>
              </a:schemeClr>
            </a:gs>
          </a:gsLst>
          <a:lin ang="5400000" scaled="0"/>
        </a:gra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48562062789364"/>
          <c:y val="0.73331364829396328"/>
          <c:w val="0.62681175582665904"/>
          <c:h val="0.23364698162729658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07809807035925"/>
          <c:y val="2.6528258362168398E-2"/>
          <c:w val="0.72600880898471376"/>
          <c:h val="0.94694348327566324"/>
        </c:manualLayout>
      </c:layout>
      <c:lineChart>
        <c:grouping val="standard"/>
        <c:varyColors val="0"/>
        <c:ser>
          <c:idx val="0"/>
          <c:order val="0"/>
          <c:tx>
            <c:strRef>
              <c:f>Striegel!$H$10</c:f>
              <c:strCache>
                <c:ptCount val="1"/>
                <c:pt idx="0">
                  <c:v>selber machen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dPt>
            <c:idx val="1"/>
            <c:marker>
              <c:symbol val="circle"/>
              <c:size val="9"/>
              <c:spPr>
                <a:solidFill>
                  <a:schemeClr val="tx1">
                    <a:lumMod val="75000"/>
                    <a:lumOff val="25000"/>
                  </a:schemeClr>
                </a:solidFill>
                <a:ln>
                  <a:solidFill>
                    <a:schemeClr val="tx1">
                      <a:lumMod val="75000"/>
                      <a:lumOff val="25000"/>
                    </a:schemeClr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019-42D4-91F0-5843BA22CD03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019-42D4-91F0-5843BA22CD03}"/>
              </c:ext>
            </c:extLst>
          </c:dPt>
          <c:val>
            <c:numRef>
              <c:f>Striegel!$I$10:$K$10</c:f>
              <c:numCache>
                <c:formatCode>#,##0.0\ "€"</c:formatCode>
                <c:ptCount val="3"/>
                <c:pt idx="0">
                  <c:v>23.717708333333334</c:v>
                </c:pt>
                <c:pt idx="1">
                  <c:v>18.398263888888888</c:v>
                </c:pt>
                <c:pt idx="2">
                  <c:v>15.738541666666666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19-42D4-91F0-5843BA22CD03}"/>
            </c:ext>
          </c:extLst>
        </c:ser>
        <c:ser>
          <c:idx val="1"/>
          <c:order val="1"/>
          <c:tx>
            <c:strRef>
              <c:f>Striegel!$H$11</c:f>
              <c:strCache>
                <c:ptCount val="1"/>
                <c:pt idx="0">
                  <c:v>Kosten je ha
Lohnunternehmer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Striegel!$I$11:$K$11</c:f>
              <c:numCache>
                <c:formatCode>#,##0.0\ "€"</c:formatCode>
                <c:ptCount val="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19-42D4-91F0-5843BA22C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53952"/>
        <c:axId val="236255488"/>
      </c:lineChart>
      <c:catAx>
        <c:axId val="236253952"/>
        <c:scaling>
          <c:orientation val="minMax"/>
        </c:scaling>
        <c:delete val="1"/>
        <c:axPos val="b"/>
        <c:numFmt formatCode="0.00\ &quot;€/m³&quot;" sourceLinked="1"/>
        <c:majorTickMark val="none"/>
        <c:minorTickMark val="none"/>
        <c:tickLblPos val="nextTo"/>
        <c:crossAx val="236255488"/>
        <c:crosses val="autoZero"/>
        <c:auto val="1"/>
        <c:lblAlgn val="ctr"/>
        <c:lblOffset val="100"/>
        <c:noMultiLvlLbl val="0"/>
      </c:catAx>
      <c:valAx>
        <c:axId val="2362554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/Std.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36253952"/>
        <c:crosses val="autoZero"/>
        <c:crossBetween val="between"/>
      </c:valAx>
      <c:spPr>
        <a:gradFill>
          <a:gsLst>
            <a:gs pos="0">
              <a:schemeClr val="accent2">
                <a:lumMod val="40000"/>
                <a:lumOff val="60000"/>
              </a:schemeClr>
            </a:gs>
            <a:gs pos="77000">
              <a:schemeClr val="bg1"/>
            </a:gs>
            <a:gs pos="100000">
              <a:schemeClr val="accent3">
                <a:lumMod val="40000"/>
                <a:lumOff val="60000"/>
              </a:schemeClr>
            </a:gs>
          </a:gsLst>
          <a:lin ang="5400000" scaled="0"/>
        </a:gra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48562062789364"/>
          <c:y val="0.73331364829396328"/>
          <c:w val="0.62681175582665904"/>
          <c:h val="0.23364698162729658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07809807035925"/>
          <c:y val="2.6528258362168398E-2"/>
          <c:w val="0.72600880898471376"/>
          <c:h val="0.94694348327566324"/>
        </c:manualLayout>
      </c:layout>
      <c:lineChart>
        <c:grouping val="standard"/>
        <c:varyColors val="0"/>
        <c:ser>
          <c:idx val="0"/>
          <c:order val="0"/>
          <c:tx>
            <c:strRef>
              <c:f>Hacke!$H$10</c:f>
              <c:strCache>
                <c:ptCount val="1"/>
                <c:pt idx="0">
                  <c:v>selber machen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dPt>
            <c:idx val="1"/>
            <c:marker>
              <c:symbol val="circle"/>
              <c:size val="9"/>
              <c:spPr>
                <a:solidFill>
                  <a:schemeClr val="tx1">
                    <a:lumMod val="75000"/>
                    <a:lumOff val="25000"/>
                  </a:schemeClr>
                </a:solidFill>
                <a:ln>
                  <a:solidFill>
                    <a:schemeClr val="tx1">
                      <a:lumMod val="75000"/>
                      <a:lumOff val="25000"/>
                    </a:schemeClr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B9-43C6-A5AA-84F2CF0DCCA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0B9-43C6-A5AA-84F2CF0DCCA2}"/>
              </c:ext>
            </c:extLst>
          </c:dPt>
          <c:val>
            <c:numRef>
              <c:f>Hacke!$I$10:$K$10</c:f>
              <c:numCache>
                <c:formatCode>#,##0.0\ "€"</c:formatCode>
                <c:ptCount val="3"/>
                <c:pt idx="0">
                  <c:v>30.957222222222217</c:v>
                </c:pt>
                <c:pt idx="1">
                  <c:v>26.701666666666664</c:v>
                </c:pt>
                <c:pt idx="2">
                  <c:v>24.148333333333333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0B9-43C6-A5AA-84F2CF0DCCA2}"/>
            </c:ext>
          </c:extLst>
        </c:ser>
        <c:ser>
          <c:idx val="1"/>
          <c:order val="1"/>
          <c:tx>
            <c:strRef>
              <c:f>Hacke!$H$11</c:f>
              <c:strCache>
                <c:ptCount val="1"/>
                <c:pt idx="0">
                  <c:v>Kosten je ha
Lohnunternehmer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Hacke!$I$11:$K$11</c:f>
              <c:numCache>
                <c:formatCode>#,##0.0\ "€"</c:formatCode>
                <c:ptCount val="3"/>
                <c:pt idx="0">
                  <c:v>28</c:v>
                </c:pt>
                <c:pt idx="1">
                  <c:v>28</c:v>
                </c:pt>
                <c:pt idx="2">
                  <c:v>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0B9-43C6-A5AA-84F2CF0DC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906240"/>
        <c:axId val="240908544"/>
      </c:lineChart>
      <c:catAx>
        <c:axId val="240906240"/>
        <c:scaling>
          <c:orientation val="minMax"/>
        </c:scaling>
        <c:delete val="1"/>
        <c:axPos val="b"/>
        <c:numFmt formatCode="0.00\ &quot;€/m³&quot;" sourceLinked="1"/>
        <c:majorTickMark val="none"/>
        <c:minorTickMark val="none"/>
        <c:tickLblPos val="nextTo"/>
        <c:crossAx val="240908544"/>
        <c:crosses val="autoZero"/>
        <c:auto val="1"/>
        <c:lblAlgn val="ctr"/>
        <c:lblOffset val="100"/>
        <c:noMultiLvlLbl val="0"/>
      </c:catAx>
      <c:valAx>
        <c:axId val="2409085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/Std.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40906240"/>
        <c:crosses val="autoZero"/>
        <c:crossBetween val="between"/>
      </c:valAx>
      <c:spPr>
        <a:gradFill>
          <a:gsLst>
            <a:gs pos="0">
              <a:schemeClr val="accent2">
                <a:lumMod val="40000"/>
                <a:lumOff val="60000"/>
              </a:schemeClr>
            </a:gs>
            <a:gs pos="77000">
              <a:schemeClr val="bg1"/>
            </a:gs>
            <a:gs pos="100000">
              <a:schemeClr val="accent3">
                <a:lumMod val="40000"/>
                <a:lumOff val="60000"/>
              </a:schemeClr>
            </a:gs>
          </a:gsLst>
          <a:lin ang="5400000" scaled="0"/>
        </a:gra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48562062789364"/>
          <c:y val="0.73331364829396328"/>
          <c:w val="0.62681175582665904"/>
          <c:h val="0.23364698162729658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6925166665229"/>
          <c:y val="2.6528258362168398E-2"/>
          <c:w val="0.82239440223312721"/>
          <c:h val="0.94694348327566324"/>
        </c:manualLayout>
      </c:layout>
      <c:barChart>
        <c:barDir val="col"/>
        <c:grouping val="clustered"/>
        <c:varyColors val="0"/>
        <c:ser>
          <c:idx val="9"/>
          <c:order val="0"/>
          <c:tx>
            <c:strRef>
              <c:f>'Unkrautbekämpfung LU'!$B$23</c:f>
              <c:strCache>
                <c:ptCount val="1"/>
                <c:pt idx="0">
                  <c:v>Gesamtkosten/ha</c:v>
                </c:pt>
              </c:strCache>
            </c:strRef>
          </c:tx>
          <c:spPr>
            <a:solidFill>
              <a:srgbClr val="A5BC3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'Unkrautbekämpfung LU'!$C$4:$E$13</c:f>
              <c:multiLvlStrCache>
                <c:ptCount val="3"/>
                <c:lvl>
                  <c:pt idx="0">
                    <c:v>Trecker &amp; Pflanzenschutzspritze</c:v>
                  </c:pt>
                  <c:pt idx="1">
                    <c:v>Trecker &amp; Striegel</c:v>
                  </c:pt>
                  <c:pt idx="2">
                    <c:v>Trecker &amp; Hacke</c:v>
                  </c:pt>
                </c:lvl>
                <c:lvl>
                  <c:pt idx="0">
                    <c:v>3.299 €</c:v>
                  </c:pt>
                  <c:pt idx="1">
                    <c:v>1.178 €</c:v>
                  </c:pt>
                  <c:pt idx="2">
                    <c:v>1.885 €</c:v>
                  </c:pt>
                </c:lvl>
                <c:lvl>
                  <c:pt idx="0">
                    <c:v>29 €</c:v>
                  </c:pt>
                  <c:pt idx="1">
                    <c:v>10 €</c:v>
                  </c:pt>
                  <c:pt idx="2">
                    <c:v>17 €</c:v>
                  </c:pt>
                </c:lvl>
                <c:lvl>
                  <c:pt idx="0">
                    <c:v>29 €</c:v>
                  </c:pt>
                  <c:pt idx="1">
                    <c:v>10 €</c:v>
                  </c:pt>
                  <c:pt idx="2">
                    <c:v>17 €</c:v>
                  </c:pt>
                </c:lvl>
                <c:lvl>
                  <c:pt idx="0">
                    <c:v>354 €</c:v>
                  </c:pt>
                  <c:pt idx="1">
                    <c:v>126 €</c:v>
                  </c:pt>
                  <c:pt idx="2">
                    <c:v>202 €</c:v>
                  </c:pt>
                </c:lvl>
                <c:lvl>
                  <c:pt idx="0">
                    <c:v>350 €</c:v>
                  </c:pt>
                  <c:pt idx="1">
                    <c:v>125 €</c:v>
                  </c:pt>
                  <c:pt idx="2">
                    <c:v>200 €</c:v>
                  </c:pt>
                </c:lvl>
                <c:lvl>
                  <c:pt idx="0">
                    <c:v>12</c:v>
                  </c:pt>
                  <c:pt idx="1">
                    <c:v>12</c:v>
                  </c:pt>
                  <c:pt idx="2">
                    <c:v>12</c:v>
                  </c:pt>
                </c:lvl>
                <c:lvl>
                  <c:pt idx="0">
                    <c:v>35.000 €</c:v>
                  </c:pt>
                  <c:pt idx="1">
                    <c:v>12.500 €</c:v>
                  </c:pt>
                  <c:pt idx="2">
                    <c:v>20.000 €</c:v>
                  </c:pt>
                </c:lvl>
                <c:lvl>
                  <c:pt idx="0">
                    <c:v>Pflanzenschutzspritze</c:v>
                  </c:pt>
                  <c:pt idx="1">
                    <c:v>Striegel</c:v>
                  </c:pt>
                  <c:pt idx="2">
                    <c:v>Hacke</c:v>
                  </c:pt>
                </c:lvl>
              </c:multiLvlStrCache>
            </c:multiLvlStrRef>
          </c:cat>
          <c:val>
            <c:numRef>
              <c:f>'Unkrautbekämpfung LU'!$C$23:$E$23</c:f>
              <c:numCache>
                <c:formatCode>#,##0\ "€"</c:formatCode>
                <c:ptCount val="3"/>
                <c:pt idx="0">
                  <c:v>12.169944444444443</c:v>
                </c:pt>
                <c:pt idx="1">
                  <c:v>10.52001865347909</c:v>
                </c:pt>
                <c:pt idx="2">
                  <c:v>11.924989898989901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6BD-48BE-9F01-01C2B108A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999168"/>
        <c:axId val="19122624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'Unkrautbekämpfung LU'!$B$14</c15:sqref>
                        </c15:formulaRef>
                      </c:ext>
                    </c:extLst>
                    <c:strCache>
                      <c:ptCount val="1"/>
                      <c:pt idx="0">
                        <c:v>Reparaturen/Jahr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c:spPr>
                <c:invertIfNegative val="0"/>
                <c:dPt>
                  <c:idx val="1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0-46BD-48BE-9F01-01C2B108ABF3}"/>
                    </c:ext>
                  </c:extLst>
                </c:dPt>
                <c:cat>
                  <c:multiLvlStrRef>
                    <c:extLst>
                      <c:ext uri="{02D57815-91ED-43cb-92C2-25804820EDAC}">
                        <c15:formulaRef>
                          <c15:sqref>'Unkrautbekämpfung LU'!$C$4:$E$13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3.299 €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12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'Unkrautbekämpfung LU'!$C$14:$E$14</c15:sqref>
                        </c15:formulaRef>
                      </c:ext>
                    </c:extLst>
                    <c:numCache>
                      <c:formatCode>#,##0\ "€"</c:formatCode>
                      <c:ptCount val="3"/>
                      <c:pt idx="0">
                        <c:v>1400</c:v>
                      </c:pt>
                      <c:pt idx="1">
                        <c:v>500</c:v>
                      </c:pt>
                      <c:pt idx="2">
                        <c:v>800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6BD-48BE-9F01-01C2B108ABF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LU'!$B$15</c15:sqref>
                        </c15:formulaRef>
                      </c:ext>
                    </c:extLst>
                    <c:strCache>
                      <c:ptCount val="1"/>
                      <c:pt idx="0">
                        <c:v>Reparaturen/ha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3.299 €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12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LU'!$C$15:$E$15</c15:sqref>
                        </c15:formulaRef>
                      </c:ext>
                    </c:extLst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6BD-48BE-9F01-01C2B108ABF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LU'!$B$16</c15:sqref>
                        </c15:formulaRef>
                      </c:ext>
                    </c:extLst>
                    <c:strCache>
                      <c:ptCount val="1"/>
                      <c:pt idx="0">
                        <c:v>Trecker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3.299 €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12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LU'!$C$16:$E$16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</c:v>
                      </c:pt>
                      <c:pt idx="1">
                        <c:v>3</c:v>
                      </c:pt>
                      <c:pt idx="2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6BD-48BE-9F01-01C2B108ABF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LU'!$B$17</c15:sqref>
                        </c15:formulaRef>
                      </c:ext>
                    </c:extLst>
                    <c:strCache>
                      <c:ptCount val="1"/>
                      <c:pt idx="0">
                        <c:v>Variablen Kosten/ Std.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3.299 €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12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LU'!$C$17:$E$17</c15:sqref>
                        </c15:formulaRef>
                      </c:ext>
                    </c:extLst>
                    <c:numCache>
                      <c:formatCode>0\ "€/Std."</c:formatCode>
                      <c:ptCount val="3"/>
                      <c:pt idx="0">
                        <c:v>35.424999999999997</c:v>
                      </c:pt>
                      <c:pt idx="1">
                        <c:v>28.401249999999997</c:v>
                      </c:pt>
                      <c:pt idx="2">
                        <c:v>30.596666666666668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6BD-48BE-9F01-01C2B108ABF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LU'!$B$18</c15:sqref>
                        </c15:formulaRef>
                      </c:ext>
                    </c:extLst>
                    <c:strCache>
                      <c:ptCount val="1"/>
                      <c:pt idx="0">
                        <c:v>Dieselverbrauch
ltr./Std.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3.299 €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12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LU'!$C$18:$E$18</c15:sqref>
                        </c15:formulaRef>
                      </c:ext>
                    </c:extLst>
                    <c:numCache>
                      <c:formatCode>#,##0.0\ \l</c:formatCode>
                      <c:ptCount val="3"/>
                      <c:pt idx="0">
                        <c:v>9</c:v>
                      </c:pt>
                      <c:pt idx="1">
                        <c:v>5.2249999999999996</c:v>
                      </c:pt>
                      <c:pt idx="2">
                        <c:v>5.2333333333333334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6BD-48BE-9F01-01C2B108ABF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LU'!$B$19</c15:sqref>
                        </c15:formulaRef>
                      </c:ext>
                    </c:extLst>
                    <c:strCache>
                      <c:ptCount val="1"/>
                      <c:pt idx="0">
                        <c:v>Ø Leistung*
ha je Std.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3.299 €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12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LU'!$C$19:$E$19</c15:sqref>
                        </c15:formulaRef>
                      </c:ext>
                    </c:extLst>
                    <c:numCache>
                      <c:formatCode>#,##0.0\ "ha/Std"</c:formatCode>
                      <c:ptCount val="3"/>
                      <c:pt idx="0">
                        <c:v>6</c:v>
                      </c:pt>
                      <c:pt idx="1">
                        <c:v>3.3235294117647061</c:v>
                      </c:pt>
                      <c:pt idx="2">
                        <c:v>3.6666666666666665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6BD-48BE-9F01-01C2B108ABF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LU'!$B$20</c15:sqref>
                        </c15:formulaRef>
                      </c:ext>
                    </c:extLst>
                    <c:strCache>
                      <c:ptCount val="1"/>
                      <c:pt idx="0">
                        <c:v>Bearbeitete Fläche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3.299 €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12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LU'!$C$20:$E$20</c15:sqref>
                        </c15:formulaRef>
                      </c:ext>
                    </c:extLst>
                    <c:numCache>
                      <c:formatCode>#,##0\ "ha"</c:formatCode>
                      <c:ptCount val="3"/>
                      <c:pt idx="0">
                        <c:v>750</c:v>
                      </c:pt>
                      <c:pt idx="1">
                        <c:v>850</c:v>
                      </c:pt>
                      <c:pt idx="2">
                        <c:v>750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6BD-48BE-9F01-01C2B108ABF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LU'!$B$21</c15:sqref>
                        </c15:formulaRef>
                      </c:ext>
                    </c:extLst>
                    <c:strCache>
                      <c:ptCount val="1"/>
                      <c:pt idx="0">
                        <c:v>Variable Kosten**
pro Jahr Maschine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3.299 €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12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LU'!$C$21:$E$21</c15:sqref>
                        </c15:formulaRef>
                      </c:ext>
                    </c:extLst>
                    <c:numCache>
                      <c:formatCode>#,##0\ "€"</c:formatCode>
                      <c:ptCount val="3"/>
                      <c:pt idx="0">
                        <c:v>5828.1249999999991</c:v>
                      </c:pt>
                      <c:pt idx="1">
                        <c:v>7763.6825221238932</c:v>
                      </c:pt>
                      <c:pt idx="2">
                        <c:v>7058.4090909090919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6BD-48BE-9F01-01C2B108ABF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LU'!$B$22</c15:sqref>
                        </c15:formulaRef>
                      </c:ext>
                    </c:extLst>
                    <c:strCache>
                      <c:ptCount val="1"/>
                      <c:pt idx="0">
                        <c:v>Gesamtkosten**
selber machen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3.299 €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12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LU'!$C$22:$E$22</c15:sqref>
                        </c15:formulaRef>
                      </c:ext>
                    </c:extLst>
                    <c:numCache>
                      <c:formatCode>#,##0\ "€"</c:formatCode>
                      <c:ptCount val="3"/>
                      <c:pt idx="0">
                        <c:v>9127.4583333333321</c:v>
                      </c:pt>
                      <c:pt idx="1">
                        <c:v>8942.0158554572263</c:v>
                      </c:pt>
                      <c:pt idx="2">
                        <c:v>8943.7424242424258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6BD-48BE-9F01-01C2B108ABF3}"/>
                  </c:ext>
                </c:extLst>
              </c15:ser>
            </c15:filteredBarSeries>
          </c:ext>
        </c:extLst>
      </c:barChart>
      <c:catAx>
        <c:axId val="190999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1226240"/>
        <c:crosses val="autoZero"/>
        <c:auto val="1"/>
        <c:lblAlgn val="ctr"/>
        <c:lblOffset val="100"/>
        <c:noMultiLvlLbl val="0"/>
      </c:catAx>
      <c:valAx>
        <c:axId val="1912262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/Std.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90999168"/>
        <c:crosses val="autoZero"/>
        <c:crossBetween val="between"/>
      </c:valAx>
      <c:spPr>
        <a:gradFill>
          <a:gsLst>
            <a:gs pos="0">
              <a:schemeClr val="accent2">
                <a:lumMod val="40000"/>
                <a:lumOff val="60000"/>
              </a:schemeClr>
            </a:gs>
            <a:gs pos="77000">
              <a:schemeClr val="bg1"/>
            </a:gs>
            <a:gs pos="100000">
              <a:schemeClr val="accent3">
                <a:lumMod val="40000"/>
                <a:lumOff val="6000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24501334318135"/>
          <c:y val="2.6528258362168398E-2"/>
          <c:w val="0.7148419261662643"/>
          <c:h val="0.94694348327566324"/>
        </c:manualLayout>
      </c:layout>
      <c:barChart>
        <c:barDir val="col"/>
        <c:grouping val="clustered"/>
        <c:varyColors val="0"/>
        <c:ser>
          <c:idx val="9"/>
          <c:order val="0"/>
          <c:tx>
            <c:strRef>
              <c:f>Bodenbearbeitung!$B$21</c:f>
              <c:strCache>
                <c:ptCount val="1"/>
                <c:pt idx="0">
                  <c:v>Gesamtkosten/ha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Bodenbearbeitung!$C$21:$E$21</c:f>
              <c:numCache>
                <c:formatCode>#,##0.0\ "€"</c:formatCode>
                <c:ptCount val="3"/>
                <c:pt idx="0">
                  <c:v>21.062342857142852</c:v>
                </c:pt>
                <c:pt idx="1">
                  <c:v>38.661047619047615</c:v>
                </c:pt>
                <c:pt idx="2">
                  <c:v>34.076628571428571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D8-4F38-B2E1-F78FD4FC9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14816"/>
        <c:axId val="16251635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Bodenbearbeitung!$B$14</c15:sqref>
                        </c15:formulaRef>
                      </c:ext>
                    </c:extLst>
                    <c:strCache>
                      <c:ptCount val="1"/>
                      <c:pt idx="0">
                        <c:v>Reparaturkosten
pro Jahr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c:spPr>
                <c:invertIfNegative val="0"/>
                <c:dPt>
                  <c:idx val="1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1-7ED8-4F38-B2E1-F78FD4FC917E}"/>
                    </c:ext>
                  </c:extLst>
                </c:dPt>
                <c:cat>
                  <c:multiLvlStrRef>
                    <c:extLst>
                      <c:ext uri="{02D57815-91ED-43cb-92C2-25804820EDAC}">
                        <c15:formulaRef>
                          <c15:sqref>Bodenbearbeitung!$C$4:$E$13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Federzinkenegge
Güttler SuperMaxx</c:v>
                        </c:pt>
                        <c:pt idx="1">
                          <c:v>Trecker &amp; Grubber</c:v>
                        </c:pt>
                        <c:pt idx="2">
                          <c:v>Trecker &amp; Scheibenegge</c:v>
                        </c:pt>
                      </c:lvl>
                      <c:lvl>
                        <c:pt idx="0">
                          <c:v>1.069 €</c:v>
                        </c:pt>
                        <c:pt idx="1">
                          <c:v>1.069 €</c:v>
                        </c:pt>
                        <c:pt idx="2">
                          <c:v>1.069 €</c:v>
                        </c:pt>
                      </c:lvl>
                      <c:lvl>
                        <c:pt idx="0">
                          <c:v>9 €</c:v>
                        </c:pt>
                        <c:pt idx="1">
                          <c:v>9 €</c:v>
                        </c:pt>
                        <c:pt idx="2">
                          <c:v>9 €</c:v>
                        </c:pt>
                      </c:lvl>
                      <c:lvl>
                        <c:pt idx="0">
                          <c:v>9 €</c:v>
                        </c:pt>
                        <c:pt idx="1">
                          <c:v>9 €</c:v>
                        </c:pt>
                        <c:pt idx="2">
                          <c:v>9 €</c:v>
                        </c:pt>
                      </c:lvl>
                      <c:lvl>
                        <c:pt idx="0">
                          <c:v>131 €</c:v>
                        </c:pt>
                        <c:pt idx="1">
                          <c:v>131 €</c:v>
                        </c:pt>
                        <c:pt idx="2">
                          <c:v>131 €</c:v>
                        </c:pt>
                      </c:lvl>
                      <c:lvl>
                        <c:pt idx="0">
                          <c:v>130 €</c:v>
                        </c:pt>
                        <c:pt idx="1">
                          <c:v>130 €</c:v>
                        </c:pt>
                        <c:pt idx="2">
                          <c:v>130 €</c:v>
                        </c:pt>
                      </c:lvl>
                      <c:lvl>
                        <c:pt idx="0">
                          <c:v>14</c:v>
                        </c:pt>
                        <c:pt idx="1">
                          <c:v>14</c:v>
                        </c:pt>
                        <c:pt idx="2">
                          <c:v>14</c:v>
                        </c:pt>
                      </c:lvl>
                      <c:lvl>
                        <c:pt idx="0">
                          <c:v>13.000 €</c:v>
                        </c:pt>
                        <c:pt idx="1">
                          <c:v>13.000 €</c:v>
                        </c:pt>
                        <c:pt idx="2">
                          <c:v>13.000 €</c:v>
                        </c:pt>
                      </c:lvl>
                      <c:lvl>
                        <c:pt idx="0">
                          <c:v>Federzinkenegge
Güttler SuperMaxx</c:v>
                        </c:pt>
                        <c:pt idx="1">
                          <c:v>Grubber</c:v>
                        </c:pt>
                        <c:pt idx="2">
                          <c:v>Scheibenegge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Bodenbearbeitung!$C$14:$E$14</c15:sqref>
                        </c15:formulaRef>
                      </c:ext>
                    </c:extLst>
                    <c:numCache>
                      <c:formatCode>#,##0\ "€"</c:formatCode>
                      <c:ptCount val="3"/>
                      <c:pt idx="0">
                        <c:v>650</c:v>
                      </c:pt>
                      <c:pt idx="1">
                        <c:v>650</c:v>
                      </c:pt>
                      <c:pt idx="2">
                        <c:v>650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ED8-4F38-B2E1-F78FD4FC917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LU'!$B$15</c15:sqref>
                        </c15:formulaRef>
                      </c:ext>
                    </c:extLst>
                    <c:strCache>
                      <c:ptCount val="1"/>
                      <c:pt idx="0">
                        <c:v>Reparaturen/ha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3.299 €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29 €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12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LU'!$C$15:$E$15</c15:sqref>
                        </c15:formulaRef>
                      </c:ext>
                    </c:extLst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ED8-4F38-B2E1-F78FD4FC917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Bodenbearbeitung!$B$15</c15:sqref>
                        </c15:formulaRef>
                      </c:ext>
                    </c:extLst>
                    <c:strCache>
                      <c:ptCount val="1"/>
                      <c:pt idx="0">
                        <c:v>Trecker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Federzinkenegge
Güttler SuperMaxx</c:v>
                        </c:pt>
                        <c:pt idx="1">
                          <c:v>Trecker &amp; Grubber</c:v>
                        </c:pt>
                        <c:pt idx="2">
                          <c:v>Trecker &amp; Scheibenegge</c:v>
                        </c:pt>
                      </c:lvl>
                      <c:lvl>
                        <c:pt idx="0">
                          <c:v>1.069 €</c:v>
                        </c:pt>
                        <c:pt idx="1">
                          <c:v>1.069 €</c:v>
                        </c:pt>
                        <c:pt idx="2">
                          <c:v>1.069 €</c:v>
                        </c:pt>
                      </c:lvl>
                      <c:lvl>
                        <c:pt idx="0">
                          <c:v>9 €</c:v>
                        </c:pt>
                        <c:pt idx="1">
                          <c:v>9 €</c:v>
                        </c:pt>
                        <c:pt idx="2">
                          <c:v>9 €</c:v>
                        </c:pt>
                      </c:lvl>
                      <c:lvl>
                        <c:pt idx="0">
                          <c:v>9 €</c:v>
                        </c:pt>
                        <c:pt idx="1">
                          <c:v>9 €</c:v>
                        </c:pt>
                        <c:pt idx="2">
                          <c:v>9 €</c:v>
                        </c:pt>
                      </c:lvl>
                      <c:lvl>
                        <c:pt idx="0">
                          <c:v>131 €</c:v>
                        </c:pt>
                        <c:pt idx="1">
                          <c:v>131 €</c:v>
                        </c:pt>
                        <c:pt idx="2">
                          <c:v>131 €</c:v>
                        </c:pt>
                      </c:lvl>
                      <c:lvl>
                        <c:pt idx="0">
                          <c:v>130 €</c:v>
                        </c:pt>
                        <c:pt idx="1">
                          <c:v>130 €</c:v>
                        </c:pt>
                        <c:pt idx="2">
                          <c:v>130 €</c:v>
                        </c:pt>
                      </c:lvl>
                      <c:lvl>
                        <c:pt idx="0">
                          <c:v>14</c:v>
                        </c:pt>
                        <c:pt idx="1">
                          <c:v>14</c:v>
                        </c:pt>
                        <c:pt idx="2">
                          <c:v>14</c:v>
                        </c:pt>
                      </c:lvl>
                      <c:lvl>
                        <c:pt idx="0">
                          <c:v>13.000 €</c:v>
                        </c:pt>
                        <c:pt idx="1">
                          <c:v>13.000 €</c:v>
                        </c:pt>
                        <c:pt idx="2">
                          <c:v>13.000 €</c:v>
                        </c:pt>
                      </c:lvl>
                      <c:lvl>
                        <c:pt idx="0">
                          <c:v>Federzinkenegge
Güttler SuperMaxx</c:v>
                        </c:pt>
                        <c:pt idx="1">
                          <c:v>Grubber</c:v>
                        </c:pt>
                        <c:pt idx="2">
                          <c:v>Scheibenegge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Bodenbearbeitung!$C$15:$E$15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ED8-4F38-B2E1-F78FD4FC917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Bodenbearbeitung!$B$16</c15:sqref>
                        </c15:formulaRef>
                      </c:ext>
                    </c:extLst>
                    <c:strCache>
                      <c:ptCount val="1"/>
                      <c:pt idx="0">
                        <c:v>Treckerkosten/Std.
(Vollkosten)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Federzinkenegge
Güttler SuperMaxx</c:v>
                        </c:pt>
                        <c:pt idx="1">
                          <c:v>Trecker &amp; Grubber</c:v>
                        </c:pt>
                        <c:pt idx="2">
                          <c:v>Trecker &amp; Scheibenegge</c:v>
                        </c:pt>
                      </c:lvl>
                      <c:lvl>
                        <c:pt idx="0">
                          <c:v>1.069 €</c:v>
                        </c:pt>
                        <c:pt idx="1">
                          <c:v>1.069 €</c:v>
                        </c:pt>
                        <c:pt idx="2">
                          <c:v>1.069 €</c:v>
                        </c:pt>
                      </c:lvl>
                      <c:lvl>
                        <c:pt idx="0">
                          <c:v>9 €</c:v>
                        </c:pt>
                        <c:pt idx="1">
                          <c:v>9 €</c:v>
                        </c:pt>
                        <c:pt idx="2">
                          <c:v>9 €</c:v>
                        </c:pt>
                      </c:lvl>
                      <c:lvl>
                        <c:pt idx="0">
                          <c:v>9 €</c:v>
                        </c:pt>
                        <c:pt idx="1">
                          <c:v>9 €</c:v>
                        </c:pt>
                        <c:pt idx="2">
                          <c:v>9 €</c:v>
                        </c:pt>
                      </c:lvl>
                      <c:lvl>
                        <c:pt idx="0">
                          <c:v>131 €</c:v>
                        </c:pt>
                        <c:pt idx="1">
                          <c:v>131 €</c:v>
                        </c:pt>
                        <c:pt idx="2">
                          <c:v>131 €</c:v>
                        </c:pt>
                      </c:lvl>
                      <c:lvl>
                        <c:pt idx="0">
                          <c:v>130 €</c:v>
                        </c:pt>
                        <c:pt idx="1">
                          <c:v>130 €</c:v>
                        </c:pt>
                        <c:pt idx="2">
                          <c:v>130 €</c:v>
                        </c:pt>
                      </c:lvl>
                      <c:lvl>
                        <c:pt idx="0">
                          <c:v>14</c:v>
                        </c:pt>
                        <c:pt idx="1">
                          <c:v>14</c:v>
                        </c:pt>
                        <c:pt idx="2">
                          <c:v>14</c:v>
                        </c:pt>
                      </c:lvl>
                      <c:lvl>
                        <c:pt idx="0">
                          <c:v>13.000 €</c:v>
                        </c:pt>
                        <c:pt idx="1">
                          <c:v>13.000 €</c:v>
                        </c:pt>
                        <c:pt idx="2">
                          <c:v>13.000 €</c:v>
                        </c:pt>
                      </c:lvl>
                      <c:lvl>
                        <c:pt idx="0">
                          <c:v>Federzinkenegge
Güttler SuperMaxx</c:v>
                        </c:pt>
                        <c:pt idx="1">
                          <c:v>Grubber</c:v>
                        </c:pt>
                        <c:pt idx="2">
                          <c:v>Scheibenegge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Bodenbearbeitung!$C$16:$E$16</c15:sqref>
                        </c15:formulaRef>
                      </c:ext>
                    </c:extLst>
                    <c:numCache>
                      <c:formatCode>0\ "€/Std."</c:formatCode>
                      <c:ptCount val="3"/>
                      <c:pt idx="0">
                        <c:v>65.400000000000006</c:v>
                      </c:pt>
                      <c:pt idx="1">
                        <c:v>70.150000000000006</c:v>
                      </c:pt>
                      <c:pt idx="2">
                        <c:v>70.150000000000006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ED8-4F38-B2E1-F78FD4FC917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Bodenbearbeitung!$B$17</c15:sqref>
                        </c15:formulaRef>
                      </c:ext>
                    </c:extLst>
                    <c:strCache>
                      <c:ptCount val="1"/>
                      <c:pt idx="0">
                        <c:v>Dieselverbrauch
ltr./Std.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Federzinkenegge
Güttler SuperMaxx</c:v>
                        </c:pt>
                        <c:pt idx="1">
                          <c:v>Trecker &amp; Grubber</c:v>
                        </c:pt>
                        <c:pt idx="2">
                          <c:v>Trecker &amp; Scheibenegge</c:v>
                        </c:pt>
                      </c:lvl>
                      <c:lvl>
                        <c:pt idx="0">
                          <c:v>1.069 €</c:v>
                        </c:pt>
                        <c:pt idx="1">
                          <c:v>1.069 €</c:v>
                        </c:pt>
                        <c:pt idx="2">
                          <c:v>1.069 €</c:v>
                        </c:pt>
                      </c:lvl>
                      <c:lvl>
                        <c:pt idx="0">
                          <c:v>9 €</c:v>
                        </c:pt>
                        <c:pt idx="1">
                          <c:v>9 €</c:v>
                        </c:pt>
                        <c:pt idx="2">
                          <c:v>9 €</c:v>
                        </c:pt>
                      </c:lvl>
                      <c:lvl>
                        <c:pt idx="0">
                          <c:v>9 €</c:v>
                        </c:pt>
                        <c:pt idx="1">
                          <c:v>9 €</c:v>
                        </c:pt>
                        <c:pt idx="2">
                          <c:v>9 €</c:v>
                        </c:pt>
                      </c:lvl>
                      <c:lvl>
                        <c:pt idx="0">
                          <c:v>131 €</c:v>
                        </c:pt>
                        <c:pt idx="1">
                          <c:v>131 €</c:v>
                        </c:pt>
                        <c:pt idx="2">
                          <c:v>131 €</c:v>
                        </c:pt>
                      </c:lvl>
                      <c:lvl>
                        <c:pt idx="0">
                          <c:v>130 €</c:v>
                        </c:pt>
                        <c:pt idx="1">
                          <c:v>130 €</c:v>
                        </c:pt>
                        <c:pt idx="2">
                          <c:v>130 €</c:v>
                        </c:pt>
                      </c:lvl>
                      <c:lvl>
                        <c:pt idx="0">
                          <c:v>14</c:v>
                        </c:pt>
                        <c:pt idx="1">
                          <c:v>14</c:v>
                        </c:pt>
                        <c:pt idx="2">
                          <c:v>14</c:v>
                        </c:pt>
                      </c:lvl>
                      <c:lvl>
                        <c:pt idx="0">
                          <c:v>13.000 €</c:v>
                        </c:pt>
                        <c:pt idx="1">
                          <c:v>13.000 €</c:v>
                        </c:pt>
                        <c:pt idx="2">
                          <c:v>13.000 €</c:v>
                        </c:pt>
                      </c:lvl>
                      <c:lvl>
                        <c:pt idx="0">
                          <c:v>Federzinkenegge
Güttler SuperMaxx</c:v>
                        </c:pt>
                        <c:pt idx="1">
                          <c:v>Grubber</c:v>
                        </c:pt>
                        <c:pt idx="2">
                          <c:v>Scheibenegge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Bodenbearbeitung!$C$17:$E$17</c15:sqref>
                        </c15:formulaRef>
                      </c:ext>
                    </c:extLst>
                    <c:numCache>
                      <c:formatCode>#,##0.0\ \l</c:formatCode>
                      <c:ptCount val="3"/>
                      <c:pt idx="0">
                        <c:v>5</c:v>
                      </c:pt>
                      <c:pt idx="1">
                        <c:v>10</c:v>
                      </c:pt>
                      <c:pt idx="2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ED8-4F38-B2E1-F78FD4FC917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Bodenbearbeitung!$B$18</c15:sqref>
                        </c15:formulaRef>
                      </c:ext>
                    </c:extLst>
                    <c:strCache>
                      <c:ptCount val="1"/>
                      <c:pt idx="0">
                        <c:v>Ø Leistung*
ha je Std.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Federzinkenegge
Güttler SuperMaxx</c:v>
                        </c:pt>
                        <c:pt idx="1">
                          <c:v>Trecker &amp; Grubber</c:v>
                        </c:pt>
                        <c:pt idx="2">
                          <c:v>Trecker &amp; Scheibenegge</c:v>
                        </c:pt>
                      </c:lvl>
                      <c:lvl>
                        <c:pt idx="0">
                          <c:v>1.069 €</c:v>
                        </c:pt>
                        <c:pt idx="1">
                          <c:v>1.069 €</c:v>
                        </c:pt>
                        <c:pt idx="2">
                          <c:v>1.069 €</c:v>
                        </c:pt>
                      </c:lvl>
                      <c:lvl>
                        <c:pt idx="0">
                          <c:v>9 €</c:v>
                        </c:pt>
                        <c:pt idx="1">
                          <c:v>9 €</c:v>
                        </c:pt>
                        <c:pt idx="2">
                          <c:v>9 €</c:v>
                        </c:pt>
                      </c:lvl>
                      <c:lvl>
                        <c:pt idx="0">
                          <c:v>9 €</c:v>
                        </c:pt>
                        <c:pt idx="1">
                          <c:v>9 €</c:v>
                        </c:pt>
                        <c:pt idx="2">
                          <c:v>9 €</c:v>
                        </c:pt>
                      </c:lvl>
                      <c:lvl>
                        <c:pt idx="0">
                          <c:v>131 €</c:v>
                        </c:pt>
                        <c:pt idx="1">
                          <c:v>131 €</c:v>
                        </c:pt>
                        <c:pt idx="2">
                          <c:v>131 €</c:v>
                        </c:pt>
                      </c:lvl>
                      <c:lvl>
                        <c:pt idx="0">
                          <c:v>130 €</c:v>
                        </c:pt>
                        <c:pt idx="1">
                          <c:v>130 €</c:v>
                        </c:pt>
                        <c:pt idx="2">
                          <c:v>130 €</c:v>
                        </c:pt>
                      </c:lvl>
                      <c:lvl>
                        <c:pt idx="0">
                          <c:v>14</c:v>
                        </c:pt>
                        <c:pt idx="1">
                          <c:v>14</c:v>
                        </c:pt>
                        <c:pt idx="2">
                          <c:v>14</c:v>
                        </c:pt>
                      </c:lvl>
                      <c:lvl>
                        <c:pt idx="0">
                          <c:v>13.000 €</c:v>
                        </c:pt>
                        <c:pt idx="1">
                          <c:v>13.000 €</c:v>
                        </c:pt>
                        <c:pt idx="2">
                          <c:v>13.000 €</c:v>
                        </c:pt>
                      </c:lvl>
                      <c:lvl>
                        <c:pt idx="0">
                          <c:v>Federzinkenegge
Güttler SuperMaxx</c:v>
                        </c:pt>
                        <c:pt idx="1">
                          <c:v>Grubber</c:v>
                        </c:pt>
                        <c:pt idx="2">
                          <c:v>Scheibenegge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Bodenbearbeitung!$C$18:$E$18</c15:sqref>
                        </c15:formulaRef>
                      </c:ext>
                    </c:extLst>
                    <c:numCache>
                      <c:formatCode>#,##0.0\ "ha/Std"</c:formatCode>
                      <c:ptCount val="3"/>
                      <c:pt idx="0">
                        <c:v>3.5</c:v>
                      </c:pt>
                      <c:pt idx="1">
                        <c:v>2</c:v>
                      </c:pt>
                      <c:pt idx="2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ED8-4F38-B2E1-F78FD4FC917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Federzinkenegge
Güttler SuperMaxx</c:v>
                        </c:pt>
                        <c:pt idx="1">
                          <c:v>Trecker &amp; Grubber</c:v>
                        </c:pt>
                        <c:pt idx="2">
                          <c:v>Trecker &amp; Scheibenegge</c:v>
                        </c:pt>
                      </c:lvl>
                      <c:lvl>
                        <c:pt idx="0">
                          <c:v>1.069 €</c:v>
                        </c:pt>
                        <c:pt idx="1">
                          <c:v>1.069 €</c:v>
                        </c:pt>
                        <c:pt idx="2">
                          <c:v>1.069 €</c:v>
                        </c:pt>
                      </c:lvl>
                      <c:lvl>
                        <c:pt idx="0">
                          <c:v>9 €</c:v>
                        </c:pt>
                        <c:pt idx="1">
                          <c:v>9 €</c:v>
                        </c:pt>
                        <c:pt idx="2">
                          <c:v>9 €</c:v>
                        </c:pt>
                      </c:lvl>
                      <c:lvl>
                        <c:pt idx="0">
                          <c:v>9 €</c:v>
                        </c:pt>
                        <c:pt idx="1">
                          <c:v>9 €</c:v>
                        </c:pt>
                        <c:pt idx="2">
                          <c:v>9 €</c:v>
                        </c:pt>
                      </c:lvl>
                      <c:lvl>
                        <c:pt idx="0">
                          <c:v>131 €</c:v>
                        </c:pt>
                        <c:pt idx="1">
                          <c:v>131 €</c:v>
                        </c:pt>
                        <c:pt idx="2">
                          <c:v>131 €</c:v>
                        </c:pt>
                      </c:lvl>
                      <c:lvl>
                        <c:pt idx="0">
                          <c:v>130 €</c:v>
                        </c:pt>
                        <c:pt idx="1">
                          <c:v>130 €</c:v>
                        </c:pt>
                        <c:pt idx="2">
                          <c:v>130 €</c:v>
                        </c:pt>
                      </c:lvl>
                      <c:lvl>
                        <c:pt idx="0">
                          <c:v>14</c:v>
                        </c:pt>
                        <c:pt idx="1">
                          <c:v>14</c:v>
                        </c:pt>
                        <c:pt idx="2">
                          <c:v>14</c:v>
                        </c:pt>
                      </c:lvl>
                      <c:lvl>
                        <c:pt idx="0">
                          <c:v>13.000 €</c:v>
                        </c:pt>
                        <c:pt idx="1">
                          <c:v>13.000 €</c:v>
                        </c:pt>
                        <c:pt idx="2">
                          <c:v>13.000 €</c:v>
                        </c:pt>
                      </c:lvl>
                      <c:lvl>
                        <c:pt idx="0">
                          <c:v>Federzinkenegge
Güttler SuperMaxx</c:v>
                        </c:pt>
                        <c:pt idx="1">
                          <c:v>Grubber</c:v>
                        </c:pt>
                        <c:pt idx="2">
                          <c:v>Scheibenegge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ED8-4F38-B2E1-F78FD4FC917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Bodenbearbeitung!$B$19</c15:sqref>
                        </c15:formulaRef>
                      </c:ext>
                    </c:extLst>
                    <c:strCache>
                      <c:ptCount val="1"/>
                      <c:pt idx="0">
                        <c:v>Variable Kosten**
pro Jahr Maschine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Federzinkenegge
Güttler SuperMaxx</c:v>
                        </c:pt>
                        <c:pt idx="1">
                          <c:v>Trecker &amp; Grubber</c:v>
                        </c:pt>
                        <c:pt idx="2">
                          <c:v>Trecker &amp; Scheibenegge</c:v>
                        </c:pt>
                      </c:lvl>
                      <c:lvl>
                        <c:pt idx="0">
                          <c:v>1.069 €</c:v>
                        </c:pt>
                        <c:pt idx="1">
                          <c:v>1.069 €</c:v>
                        </c:pt>
                        <c:pt idx="2">
                          <c:v>1.069 €</c:v>
                        </c:pt>
                      </c:lvl>
                      <c:lvl>
                        <c:pt idx="0">
                          <c:v>9 €</c:v>
                        </c:pt>
                        <c:pt idx="1">
                          <c:v>9 €</c:v>
                        </c:pt>
                        <c:pt idx="2">
                          <c:v>9 €</c:v>
                        </c:pt>
                      </c:lvl>
                      <c:lvl>
                        <c:pt idx="0">
                          <c:v>9 €</c:v>
                        </c:pt>
                        <c:pt idx="1">
                          <c:v>9 €</c:v>
                        </c:pt>
                        <c:pt idx="2">
                          <c:v>9 €</c:v>
                        </c:pt>
                      </c:lvl>
                      <c:lvl>
                        <c:pt idx="0">
                          <c:v>131 €</c:v>
                        </c:pt>
                        <c:pt idx="1">
                          <c:v>131 €</c:v>
                        </c:pt>
                        <c:pt idx="2">
                          <c:v>131 €</c:v>
                        </c:pt>
                      </c:lvl>
                      <c:lvl>
                        <c:pt idx="0">
                          <c:v>130 €</c:v>
                        </c:pt>
                        <c:pt idx="1">
                          <c:v>130 €</c:v>
                        </c:pt>
                        <c:pt idx="2">
                          <c:v>130 €</c:v>
                        </c:pt>
                      </c:lvl>
                      <c:lvl>
                        <c:pt idx="0">
                          <c:v>14</c:v>
                        </c:pt>
                        <c:pt idx="1">
                          <c:v>14</c:v>
                        </c:pt>
                        <c:pt idx="2">
                          <c:v>14</c:v>
                        </c:pt>
                      </c:lvl>
                      <c:lvl>
                        <c:pt idx="0">
                          <c:v>13.000 €</c:v>
                        </c:pt>
                        <c:pt idx="1">
                          <c:v>13.000 €</c:v>
                        </c:pt>
                        <c:pt idx="2">
                          <c:v>13.000 €</c:v>
                        </c:pt>
                      </c:lvl>
                      <c:lvl>
                        <c:pt idx="0">
                          <c:v>Federzinkenegge
Güttler SuperMaxx</c:v>
                        </c:pt>
                        <c:pt idx="1">
                          <c:v>Grubber</c:v>
                        </c:pt>
                        <c:pt idx="2">
                          <c:v>Scheibenegge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Bodenbearbeitung!$C$19:$E$19</c15:sqref>
                        </c15:formulaRef>
                      </c:ext>
                    </c:extLst>
                    <c:numCache>
                      <c:formatCode>#,##0\ "€"</c:formatCode>
                      <c:ptCount val="3"/>
                      <c:pt idx="0">
                        <c:v>5321.4285714285716</c:v>
                      </c:pt>
                      <c:pt idx="1">
                        <c:v>5911.25</c:v>
                      </c:pt>
                      <c:pt idx="2">
                        <c:v>9418.75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ED8-4F38-B2E1-F78FD4FC917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Bodenbearbeitung!$B$20</c15:sqref>
                        </c15:formulaRef>
                      </c:ext>
                    </c:extLst>
                    <c:strCache>
                      <c:ptCount val="1"/>
                      <c:pt idx="0">
                        <c:v>Gesamtkosten**
selber machen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Federzinkenegge
Güttler SuperMaxx</c:v>
                        </c:pt>
                        <c:pt idx="1">
                          <c:v>Trecker &amp; Grubber</c:v>
                        </c:pt>
                        <c:pt idx="2">
                          <c:v>Trecker &amp; Scheibenegge</c:v>
                        </c:pt>
                      </c:lvl>
                      <c:lvl>
                        <c:pt idx="0">
                          <c:v>1.069 €</c:v>
                        </c:pt>
                        <c:pt idx="1">
                          <c:v>1.069 €</c:v>
                        </c:pt>
                        <c:pt idx="2">
                          <c:v>1.069 €</c:v>
                        </c:pt>
                      </c:lvl>
                      <c:lvl>
                        <c:pt idx="0">
                          <c:v>9 €</c:v>
                        </c:pt>
                        <c:pt idx="1">
                          <c:v>9 €</c:v>
                        </c:pt>
                        <c:pt idx="2">
                          <c:v>9 €</c:v>
                        </c:pt>
                      </c:lvl>
                      <c:lvl>
                        <c:pt idx="0">
                          <c:v>9 €</c:v>
                        </c:pt>
                        <c:pt idx="1">
                          <c:v>9 €</c:v>
                        </c:pt>
                        <c:pt idx="2">
                          <c:v>9 €</c:v>
                        </c:pt>
                      </c:lvl>
                      <c:lvl>
                        <c:pt idx="0">
                          <c:v>131 €</c:v>
                        </c:pt>
                        <c:pt idx="1">
                          <c:v>131 €</c:v>
                        </c:pt>
                        <c:pt idx="2">
                          <c:v>131 €</c:v>
                        </c:pt>
                      </c:lvl>
                      <c:lvl>
                        <c:pt idx="0">
                          <c:v>130 €</c:v>
                        </c:pt>
                        <c:pt idx="1">
                          <c:v>130 €</c:v>
                        </c:pt>
                        <c:pt idx="2">
                          <c:v>130 €</c:v>
                        </c:pt>
                      </c:lvl>
                      <c:lvl>
                        <c:pt idx="0">
                          <c:v>14</c:v>
                        </c:pt>
                        <c:pt idx="1">
                          <c:v>14</c:v>
                        </c:pt>
                        <c:pt idx="2">
                          <c:v>14</c:v>
                        </c:pt>
                      </c:lvl>
                      <c:lvl>
                        <c:pt idx="0">
                          <c:v>13.000 €</c:v>
                        </c:pt>
                        <c:pt idx="1">
                          <c:v>13.000 €</c:v>
                        </c:pt>
                        <c:pt idx="2">
                          <c:v>13.000 €</c:v>
                        </c:pt>
                      </c:lvl>
                      <c:lvl>
                        <c:pt idx="0">
                          <c:v>Federzinkenegge
Güttler SuperMaxx</c:v>
                        </c:pt>
                        <c:pt idx="1">
                          <c:v>Grubber</c:v>
                        </c:pt>
                        <c:pt idx="2">
                          <c:v>Scheibenegge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Bodenbearbeitung!$C$20:$E$20</c15:sqref>
                        </c15:formulaRef>
                      </c:ext>
                    </c:extLst>
                    <c:numCache>
                      <c:formatCode>#,##0\ "€"</c:formatCode>
                      <c:ptCount val="3"/>
                      <c:pt idx="0">
                        <c:v>6390.5857142857149</c:v>
                      </c:pt>
                      <c:pt idx="1">
                        <c:v>6980.4071428571424</c:v>
                      </c:pt>
                      <c:pt idx="2">
                        <c:v>10487.907142857142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ED8-4F38-B2E1-F78FD4FC917E}"/>
                  </c:ext>
                </c:extLst>
              </c15:ser>
            </c15:filteredBarSeries>
          </c:ext>
        </c:extLst>
      </c:barChart>
      <c:catAx>
        <c:axId val="1625148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2516352"/>
        <c:crosses val="autoZero"/>
        <c:auto val="1"/>
        <c:lblAlgn val="ctr"/>
        <c:lblOffset val="100"/>
        <c:noMultiLvlLbl val="0"/>
      </c:catAx>
      <c:valAx>
        <c:axId val="1625163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/Std.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62514816"/>
        <c:crosses val="autoZero"/>
        <c:crossBetween val="between"/>
      </c:valAx>
      <c:spPr>
        <a:gradFill>
          <a:gsLst>
            <a:gs pos="0">
              <a:schemeClr val="accent2">
                <a:lumMod val="40000"/>
                <a:lumOff val="60000"/>
              </a:schemeClr>
            </a:gs>
            <a:gs pos="77000">
              <a:schemeClr val="bg1"/>
            </a:gs>
            <a:gs pos="100000">
              <a:schemeClr val="accent3">
                <a:lumMod val="40000"/>
                <a:lumOff val="6000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4810593663567"/>
          <c:y val="2.6528258362168398E-2"/>
          <c:w val="0.83160605535554999"/>
          <c:h val="0.94694348327566324"/>
        </c:manualLayout>
      </c:layout>
      <c:barChart>
        <c:barDir val="col"/>
        <c:grouping val="clustered"/>
        <c:varyColors val="0"/>
        <c:ser>
          <c:idx val="9"/>
          <c:order val="0"/>
          <c:tx>
            <c:strRef>
              <c:f>'Bodenbearbeitung LU'!$B$23</c:f>
              <c:strCache>
                <c:ptCount val="1"/>
                <c:pt idx="0">
                  <c:v>Gesamtkosten/ha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'Bodenbearbeitung LU'!$C$4:$E$13</c:f>
              <c:multiLvlStrCache>
                <c:ptCount val="3"/>
                <c:lvl>
                  <c:pt idx="0">
                    <c:v>Trecker &amp; Federzinkenegge
Güttler SuperMaxx</c:v>
                  </c:pt>
                  <c:pt idx="1">
                    <c:v>Trecker &amp; Grubber</c:v>
                  </c:pt>
                  <c:pt idx="2">
                    <c:v>Trecker &amp; Scheibenegge</c:v>
                  </c:pt>
                </c:lvl>
                <c:lvl>
                  <c:pt idx="0">
                    <c:v>1.444 €</c:v>
                  </c:pt>
                  <c:pt idx="1">
                    <c:v>1.932 €</c:v>
                  </c:pt>
                  <c:pt idx="2">
                    <c:v>1.650 €</c:v>
                  </c:pt>
                </c:lvl>
                <c:lvl>
                  <c:pt idx="0">
                    <c:v>13 €</c:v>
                  </c:pt>
                  <c:pt idx="1">
                    <c:v>17 €</c:v>
                  </c:pt>
                  <c:pt idx="2">
                    <c:v>15 €</c:v>
                  </c:pt>
                </c:lvl>
                <c:lvl>
                  <c:pt idx="0">
                    <c:v>13 €</c:v>
                  </c:pt>
                  <c:pt idx="1">
                    <c:v>17 €</c:v>
                  </c:pt>
                  <c:pt idx="2">
                    <c:v>15 €</c:v>
                  </c:pt>
                </c:lvl>
                <c:lvl>
                  <c:pt idx="0">
                    <c:v>131 €</c:v>
                  </c:pt>
                  <c:pt idx="1">
                    <c:v>207 €</c:v>
                  </c:pt>
                  <c:pt idx="2">
                    <c:v>177 €</c:v>
                  </c:pt>
                </c:lvl>
                <c:lvl>
                  <c:pt idx="0">
                    <c:v>130 €</c:v>
                  </c:pt>
                  <c:pt idx="1">
                    <c:v>205 €</c:v>
                  </c:pt>
                  <c:pt idx="2">
                    <c:v>175 €</c:v>
                  </c:pt>
                </c:lvl>
                <c:lvl>
                  <c:pt idx="0">
                    <c:v>10</c:v>
                  </c:pt>
                  <c:pt idx="1">
                    <c:v>12</c:v>
                  </c:pt>
                  <c:pt idx="2">
                    <c:v>12</c:v>
                  </c:pt>
                </c:lvl>
                <c:lvl>
                  <c:pt idx="0">
                    <c:v>13.000 €</c:v>
                  </c:pt>
                  <c:pt idx="1">
                    <c:v>20.500 €</c:v>
                  </c:pt>
                  <c:pt idx="2">
                    <c:v>17.500 €</c:v>
                  </c:pt>
                </c:lvl>
                <c:lvl>
                  <c:pt idx="0">
                    <c:v>Federzinkenegge
Güttler SuperMaxx</c:v>
                  </c:pt>
                  <c:pt idx="1">
                    <c:v>Grubber</c:v>
                  </c:pt>
                  <c:pt idx="2">
                    <c:v>Scheibenegge</c:v>
                  </c:pt>
                </c:lvl>
              </c:multiLvlStrCache>
            </c:multiLvlStrRef>
          </c:cat>
          <c:val>
            <c:numRef>
              <c:f>'Bodenbearbeitung LU'!$C$23:$E$23</c:f>
              <c:numCache>
                <c:formatCode>#,##0\ "€"</c:formatCode>
                <c:ptCount val="3"/>
                <c:pt idx="0">
                  <c:v>16.535771428571429</c:v>
                </c:pt>
                <c:pt idx="1">
                  <c:v>41.766444444444446</c:v>
                </c:pt>
                <c:pt idx="2">
                  <c:v>32.815333333333335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6BD-48BE-9F01-01C2B108A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326656"/>
        <c:axId val="23232819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'Unkrautbekämpfung LU'!$B$14</c15:sqref>
                        </c15:formulaRef>
                      </c:ext>
                    </c:extLst>
                    <c:strCache>
                      <c:ptCount val="1"/>
                      <c:pt idx="0">
                        <c:v>Reparaturen/Jahr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c:spPr>
                <c:invertIfNegative val="0"/>
                <c:dPt>
                  <c:idx val="1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0-46BD-48BE-9F01-01C2B108ABF3}"/>
                    </c:ext>
                  </c:extLst>
                </c:dPt>
                <c:cat>
                  <c:multiLvlStrRef>
                    <c:extLst>
                      <c:ext uri="{02D57815-91ED-43cb-92C2-25804820EDAC}">
                        <c15:formulaRef>
                          <c15:sqref>[1]Unkrautbekämpfung!$C$4:$E$13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3.889 €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10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'Unkrautbekämpfung LU'!$C$14:$E$14</c15:sqref>
                        </c15:formulaRef>
                      </c:ext>
                    </c:extLst>
                    <c:numCache>
                      <c:formatCode>#,##0\ "€"</c:formatCode>
                      <c:ptCount val="3"/>
                      <c:pt idx="0">
                        <c:v>1400</c:v>
                      </c:pt>
                      <c:pt idx="1">
                        <c:v>500</c:v>
                      </c:pt>
                      <c:pt idx="2">
                        <c:v>800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6BD-48BE-9F01-01C2B108ABF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LU'!$B$15</c15:sqref>
                        </c15:formulaRef>
                      </c:ext>
                    </c:extLst>
                    <c:strCache>
                      <c:ptCount val="1"/>
                      <c:pt idx="0">
                        <c:v>Reparaturen/ha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[1]Unkrautbekämpfung!$C$4:$E$13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3.889 €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10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LU'!$C$15:$E$15</c15:sqref>
                        </c15:formulaRef>
                      </c:ext>
                    </c:extLst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6BD-48BE-9F01-01C2B108ABF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LU'!$B$16</c15:sqref>
                        </c15:formulaRef>
                      </c:ext>
                    </c:extLst>
                    <c:strCache>
                      <c:ptCount val="1"/>
                      <c:pt idx="0">
                        <c:v>Trecker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[1]Unkrautbekämpfung!$C$4:$E$13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3.889 €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10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LU'!$C$16:$E$16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</c:v>
                      </c:pt>
                      <c:pt idx="1">
                        <c:v>3</c:v>
                      </c:pt>
                      <c:pt idx="2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6BD-48BE-9F01-01C2B108ABF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LU'!$B$17</c15:sqref>
                        </c15:formulaRef>
                      </c:ext>
                    </c:extLst>
                    <c:strCache>
                      <c:ptCount val="1"/>
                      <c:pt idx="0">
                        <c:v>Variablen Kosten/ Std.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[1]Unkrautbekämpfung!$C$4:$E$13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3.889 €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10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LU'!$C$17:$E$17</c15:sqref>
                        </c15:formulaRef>
                      </c:ext>
                    </c:extLst>
                    <c:numCache>
                      <c:formatCode>0\ "€/Std."</c:formatCode>
                      <c:ptCount val="3"/>
                      <c:pt idx="0">
                        <c:v>35.424999999999997</c:v>
                      </c:pt>
                      <c:pt idx="1">
                        <c:v>28.401249999999997</c:v>
                      </c:pt>
                      <c:pt idx="2">
                        <c:v>30.596666666666668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6BD-48BE-9F01-01C2B108ABF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LU'!$B$18</c15:sqref>
                        </c15:formulaRef>
                      </c:ext>
                    </c:extLst>
                    <c:strCache>
                      <c:ptCount val="1"/>
                      <c:pt idx="0">
                        <c:v>Dieselverbrauch
ltr./Std.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[1]Unkrautbekämpfung!$C$4:$E$13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3.889 €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10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LU'!$C$18:$E$18</c15:sqref>
                        </c15:formulaRef>
                      </c:ext>
                    </c:extLst>
                    <c:numCache>
                      <c:formatCode>#,##0.0\ \l</c:formatCode>
                      <c:ptCount val="3"/>
                      <c:pt idx="0">
                        <c:v>9</c:v>
                      </c:pt>
                      <c:pt idx="1">
                        <c:v>5.2249999999999996</c:v>
                      </c:pt>
                      <c:pt idx="2">
                        <c:v>5.2333333333333334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6BD-48BE-9F01-01C2B108ABF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LU'!$B$19</c15:sqref>
                        </c15:formulaRef>
                      </c:ext>
                    </c:extLst>
                    <c:strCache>
                      <c:ptCount val="1"/>
                      <c:pt idx="0">
                        <c:v>Ø Leistung*
ha je Std.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[1]Unkrautbekämpfung!$C$4:$E$13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3.889 €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10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LU'!$C$19:$E$19</c15:sqref>
                        </c15:formulaRef>
                      </c:ext>
                    </c:extLst>
                    <c:numCache>
                      <c:formatCode>#,##0.0\ "ha/Std"</c:formatCode>
                      <c:ptCount val="3"/>
                      <c:pt idx="0">
                        <c:v>6</c:v>
                      </c:pt>
                      <c:pt idx="1">
                        <c:v>3.3235294117647061</c:v>
                      </c:pt>
                      <c:pt idx="2">
                        <c:v>3.6666666666666665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6BD-48BE-9F01-01C2B108ABF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LU'!$B$20</c15:sqref>
                        </c15:formulaRef>
                      </c:ext>
                    </c:extLst>
                    <c:strCache>
                      <c:ptCount val="1"/>
                      <c:pt idx="0">
                        <c:v>Bearbeitete Fläche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[1]Unkrautbekämpfung!$C$4:$E$13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3.889 €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10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LU'!$C$20:$E$20</c15:sqref>
                        </c15:formulaRef>
                      </c:ext>
                    </c:extLst>
                    <c:numCache>
                      <c:formatCode>#,##0\ "ha"</c:formatCode>
                      <c:ptCount val="3"/>
                      <c:pt idx="0">
                        <c:v>750</c:v>
                      </c:pt>
                      <c:pt idx="1">
                        <c:v>850</c:v>
                      </c:pt>
                      <c:pt idx="2">
                        <c:v>750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6BD-48BE-9F01-01C2B108ABF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LU'!$B$21</c15:sqref>
                        </c15:formulaRef>
                      </c:ext>
                    </c:extLst>
                    <c:strCache>
                      <c:ptCount val="1"/>
                      <c:pt idx="0">
                        <c:v>Variable Kosten**
pro Jahr Maschine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[1]Unkrautbekämpfung!$C$4:$E$13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3.889 €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10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LU'!$C$21:$E$21</c15:sqref>
                        </c15:formulaRef>
                      </c:ext>
                    </c:extLst>
                    <c:numCache>
                      <c:formatCode>#,##0\ "€"</c:formatCode>
                      <c:ptCount val="3"/>
                      <c:pt idx="0">
                        <c:v>5828.1249999999991</c:v>
                      </c:pt>
                      <c:pt idx="1">
                        <c:v>7763.6825221238932</c:v>
                      </c:pt>
                      <c:pt idx="2">
                        <c:v>7058.4090909090919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6BD-48BE-9F01-01C2B108ABF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LU'!$B$22</c15:sqref>
                        </c15:formulaRef>
                      </c:ext>
                    </c:extLst>
                    <c:strCache>
                      <c:ptCount val="1"/>
                      <c:pt idx="0">
                        <c:v>Gesamtkosten**
selber machen</c:v>
                      </c:pt>
                    </c:strCache>
                  </c:strRef>
                </c:tx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[1]Unkrautbekämpfung!$C$4:$E$13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Trecker &amp; Pflanzenschutzspritze</c:v>
                        </c:pt>
                        <c:pt idx="1">
                          <c:v>Trecker &amp; Striegel</c:v>
                        </c:pt>
                        <c:pt idx="2">
                          <c:v>Trecker &amp; Hacke</c:v>
                        </c:pt>
                      </c:lvl>
                      <c:lvl>
                        <c:pt idx="0">
                          <c:v>3.889 €</c:v>
                        </c:pt>
                        <c:pt idx="1">
                          <c:v>1.178 €</c:v>
                        </c:pt>
                        <c:pt idx="2">
                          <c:v>1.885 €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35 €</c:v>
                        </c:pt>
                        <c:pt idx="1">
                          <c:v>10 €</c:v>
                        </c:pt>
                        <c:pt idx="2">
                          <c:v>17 €</c:v>
                        </c:pt>
                      </c:lvl>
                      <c:lvl>
                        <c:pt idx="0">
                          <c:v>354 €</c:v>
                        </c:pt>
                        <c:pt idx="1">
                          <c:v>126 €</c:v>
                        </c:pt>
                        <c:pt idx="2">
                          <c:v>202 €</c:v>
                        </c:pt>
                      </c:lvl>
                      <c:lvl>
                        <c:pt idx="0">
                          <c:v>350 €</c:v>
                        </c:pt>
                        <c:pt idx="1">
                          <c:v>125 €</c:v>
                        </c:pt>
                        <c:pt idx="2">
                          <c:v>200 €</c:v>
                        </c:pt>
                      </c:lvl>
                      <c:lvl>
                        <c:pt idx="0">
                          <c:v>10</c:v>
                        </c:pt>
                        <c:pt idx="1">
                          <c:v>12</c:v>
                        </c:pt>
                        <c:pt idx="2">
                          <c:v>12</c:v>
                        </c:pt>
                      </c:lvl>
                      <c:lvl>
                        <c:pt idx="0">
                          <c:v>35.000 €</c:v>
                        </c:pt>
                        <c:pt idx="1">
                          <c:v>12.500 €</c:v>
                        </c:pt>
                        <c:pt idx="2">
                          <c:v>20.000 €</c:v>
                        </c:pt>
                      </c:lvl>
                      <c:lvl>
                        <c:pt idx="0">
                          <c:v>Pflanzenschutzspritze</c:v>
                        </c:pt>
                        <c:pt idx="1">
                          <c:v>Striegel</c:v>
                        </c:pt>
                        <c:pt idx="2">
                          <c:v>Hacke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'Unkrautbekämpfung LU'!$C$22:$E$22</c15:sqref>
                        </c15:formulaRef>
                      </c:ext>
                    </c:extLst>
                    <c:numCache>
                      <c:formatCode>#,##0\ "€"</c:formatCode>
                      <c:ptCount val="3"/>
                      <c:pt idx="0">
                        <c:v>9127.4583333333321</c:v>
                      </c:pt>
                      <c:pt idx="1">
                        <c:v>8942.0158554572263</c:v>
                      </c:pt>
                      <c:pt idx="2">
                        <c:v>8943.7424242424258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6BD-48BE-9F01-01C2B108ABF3}"/>
                  </c:ext>
                </c:extLst>
              </c15:ser>
            </c15:filteredBarSeries>
          </c:ext>
        </c:extLst>
      </c:barChart>
      <c:catAx>
        <c:axId val="232326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2328192"/>
        <c:crosses val="autoZero"/>
        <c:auto val="1"/>
        <c:lblAlgn val="ctr"/>
        <c:lblOffset val="100"/>
        <c:noMultiLvlLbl val="0"/>
      </c:catAx>
      <c:valAx>
        <c:axId val="2323281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/Std.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32326656"/>
        <c:crosses val="autoZero"/>
        <c:crossBetween val="between"/>
      </c:valAx>
      <c:spPr>
        <a:gradFill>
          <a:gsLst>
            <a:gs pos="0">
              <a:schemeClr val="accent2">
                <a:lumMod val="40000"/>
                <a:lumOff val="60000"/>
              </a:schemeClr>
            </a:gs>
            <a:gs pos="77000">
              <a:schemeClr val="bg1"/>
            </a:gs>
            <a:gs pos="100000">
              <a:schemeClr val="accent3">
                <a:lumMod val="40000"/>
                <a:lumOff val="6000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24501334318135"/>
          <c:y val="2.6528258362168398E-2"/>
          <c:w val="0.7148419261662643"/>
          <c:h val="0.946943483275663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Pflanzenschutzmittelvergleich!$AE$8</c:f>
              <c:strCache>
                <c:ptCount val="1"/>
                <c:pt idx="0">
                  <c:v>Arbeit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Pflanzenschutzmittelvergleich!$AE$8:$AF$8</c:f>
              <c:strCache>
                <c:ptCount val="2"/>
                <c:pt idx="0">
                  <c:v>Arbeit</c:v>
                </c:pt>
                <c:pt idx="1">
                  <c:v>PSM</c:v>
                </c:pt>
              </c:strCache>
            </c:strRef>
          </c:cat>
          <c:val>
            <c:numRef>
              <c:f>Pflanzenschutzmittelvergleich!$AE$9:$AF$9</c:f>
              <c:numCache>
                <c:formatCode>0\ "€/ha"</c:formatCode>
                <c:ptCount val="2"/>
                <c:pt idx="0">
                  <c:v>12.169944444444443</c:v>
                </c:pt>
                <c:pt idx="1">
                  <c:v>42.080074613916359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9122-48DF-ACB0-B44FC6EB6E1A}"/>
            </c:ext>
          </c:extLst>
        </c:ser>
        <c:ser>
          <c:idx val="1"/>
          <c:order val="1"/>
          <c:tx>
            <c:strRef>
              <c:f>Pflanzenschutzmittelvergleich!$AF$8</c:f>
              <c:strCache>
                <c:ptCount val="1"/>
                <c:pt idx="0">
                  <c:v>PSM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Pflanzenschutzmittelvergleich!$AE$8:$AF$8</c:f>
              <c:strCache>
                <c:ptCount val="2"/>
                <c:pt idx="0">
                  <c:v>Arbeit</c:v>
                </c:pt>
                <c:pt idx="1">
                  <c:v>PSM</c:v>
                </c:pt>
              </c:strCache>
            </c:strRef>
          </c:cat>
          <c:val>
            <c:numRef>
              <c:f>Pflanzenschutzmittelvergleich!$AE$10:$AF$10</c:f>
              <c:numCache>
                <c:formatCode>0\ "€/ha"</c:formatCode>
                <c:ptCount val="2"/>
                <c:pt idx="0">
                  <c:v>35.189579999999999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9122-48DF-ACB0-B44FC6EB6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25491200"/>
        <c:axId val="232398848"/>
      </c:barChart>
      <c:catAx>
        <c:axId val="22549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2398848"/>
        <c:crosses val="autoZero"/>
        <c:auto val="1"/>
        <c:lblAlgn val="ctr"/>
        <c:lblOffset val="100"/>
        <c:noMultiLvlLbl val="0"/>
      </c:catAx>
      <c:valAx>
        <c:axId val="2323988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\ &quot;€/ha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25491200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591691072023564"/>
          <c:y val="0.83872656205744078"/>
          <c:w val="0.12524864236068486"/>
          <c:h val="0.10911736752330418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tx1">
        <a:lumMod val="85000"/>
        <a:lumOff val="15000"/>
      </a:schemeClr>
    </a:soli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Drop" dropLines="25" dropStyle="combo" dx="16" fmlaLink="$E$6" fmlaRange="Trecker!$C$40:$C$43" val="0"/>
</file>

<file path=xl/ctrlProps/ctrlProp10.xml><?xml version="1.0" encoding="utf-8"?>
<formControlPr xmlns="http://schemas.microsoft.com/office/spreadsheetml/2009/9/main" objectType="Drop" dropLines="25" dropStyle="combo" dx="16" fmlaLink="$C$16" fmlaRange="Trecker!$C$40:$C$42" sel="2" val="0"/>
</file>

<file path=xl/ctrlProps/ctrlProp11.xml><?xml version="1.0" encoding="utf-8"?>
<formControlPr xmlns="http://schemas.microsoft.com/office/spreadsheetml/2009/9/main" objectType="Drop" dropLines="25" dropStyle="combo" dx="16" fmlaLink="$D$16" fmlaRange="Trecker!$C$40:$C$43" sel="2" val="0"/>
</file>

<file path=xl/ctrlProps/ctrlProp12.xml><?xml version="1.0" encoding="utf-8"?>
<formControlPr xmlns="http://schemas.microsoft.com/office/spreadsheetml/2009/9/main" objectType="Drop" dropLines="25" dropStyle="combo" dx="16" fmlaLink="$E$16" fmlaRange="Trecker!$C$40:$C$43" sel="2" val="0"/>
</file>

<file path=xl/ctrlProps/ctrlProp13.xml><?xml version="1.0" encoding="utf-8"?>
<formControlPr xmlns="http://schemas.microsoft.com/office/spreadsheetml/2009/9/main" objectType="Drop" dropLines="70" dropStyle="combo" dx="22" fmlaLink="$B$7" fmlaRange="Mittelliste!$C$6:$C$101" sel="3" val="2"/>
</file>

<file path=xl/ctrlProps/ctrlProp14.xml><?xml version="1.0" encoding="utf-8"?>
<formControlPr xmlns="http://schemas.microsoft.com/office/spreadsheetml/2009/9/main" objectType="Drop" dropLines="70" dropStyle="combo" dx="22" fmlaLink="$B$8" fmlaRange="Mittelliste!$C$6:$C$101" sel="20" val="18"/>
</file>

<file path=xl/ctrlProps/ctrlProp15.xml><?xml version="1.0" encoding="utf-8"?>
<formControlPr xmlns="http://schemas.microsoft.com/office/spreadsheetml/2009/9/main" objectType="Drop" dropLines="70" dropStyle="combo" dx="22" fmlaLink="$B$9" fmlaRange="Mittelliste!$C$6:$C$101" val="0"/>
</file>

<file path=xl/ctrlProps/ctrlProp16.xml><?xml version="1.0" encoding="utf-8"?>
<formControlPr xmlns="http://schemas.microsoft.com/office/spreadsheetml/2009/9/main" objectType="Drop" dropLines="70" dropStyle="combo" dx="22" fmlaLink="$B$10" fmlaRange="Mittelliste!$C$6:$C$101" val="40"/>
</file>

<file path=xl/ctrlProps/ctrlProp17.xml><?xml version="1.0" encoding="utf-8"?>
<formControlPr xmlns="http://schemas.microsoft.com/office/spreadsheetml/2009/9/main" objectType="Drop" dropLines="70" dropStyle="combo" dx="22" fmlaLink="$B$11" fmlaRange="Mittelliste!$C$6:$C$101" val="0"/>
</file>

<file path=xl/ctrlProps/ctrlProp18.xml><?xml version="1.0" encoding="utf-8"?>
<formControlPr xmlns="http://schemas.microsoft.com/office/spreadsheetml/2009/9/main" objectType="Drop" dropLines="70" dropStyle="combo" dx="22" fmlaLink="$R$7" fmlaRange="Mittelliste!$C$6:$C$101" sel="20" val="18"/>
</file>

<file path=xl/ctrlProps/ctrlProp19.xml><?xml version="1.0" encoding="utf-8"?>
<formControlPr xmlns="http://schemas.microsoft.com/office/spreadsheetml/2009/9/main" objectType="Drop" dropLines="70" dropStyle="combo" dx="22" fmlaLink="$R$8" fmlaRange="Mittelliste!$C$6:$C$101" sel="85" val="68"/>
</file>

<file path=xl/ctrlProps/ctrlProp2.xml><?xml version="1.0" encoding="utf-8"?>
<formControlPr xmlns="http://schemas.microsoft.com/office/spreadsheetml/2009/9/main" objectType="Drop" dropLines="25" dropStyle="combo" dx="16" fmlaLink="$E$6" fmlaRange="Trecker!$C$40:$C$43" sel="3" val="0"/>
</file>

<file path=xl/ctrlProps/ctrlProp20.xml><?xml version="1.0" encoding="utf-8"?>
<formControlPr xmlns="http://schemas.microsoft.com/office/spreadsheetml/2009/9/main" objectType="Drop" dropLines="70" dropStyle="combo" dx="22" fmlaLink="$R$9" fmlaRange="Mittelliste!$C$6:$C$101" val="0"/>
</file>

<file path=xl/ctrlProps/ctrlProp21.xml><?xml version="1.0" encoding="utf-8"?>
<formControlPr xmlns="http://schemas.microsoft.com/office/spreadsheetml/2009/9/main" objectType="Drop" dropLines="70" dropStyle="combo" dx="22" fmlaLink="$R$10" fmlaRange="Mittelliste!$C$6:$C$101" val="0"/>
</file>

<file path=xl/ctrlProps/ctrlProp22.xml><?xml version="1.0" encoding="utf-8"?>
<formControlPr xmlns="http://schemas.microsoft.com/office/spreadsheetml/2009/9/main" objectType="Drop" dropLines="70" dropStyle="combo" dx="22" fmlaLink="$R$11" fmlaRange="Mittelliste!$C$6:$C$101" val="0"/>
</file>

<file path=xl/ctrlProps/ctrlProp3.xml><?xml version="1.0" encoding="utf-8"?>
<formControlPr xmlns="http://schemas.microsoft.com/office/spreadsheetml/2009/9/main" objectType="Drop" dropLines="25" dropStyle="combo" dx="16" fmlaLink="$E$6" fmlaRange="Trecker!$C$40:$C$43" sel="3" val="0"/>
</file>

<file path=xl/ctrlProps/ctrlProp4.xml><?xml version="1.0" encoding="utf-8"?>
<formControlPr xmlns="http://schemas.microsoft.com/office/spreadsheetml/2009/9/main" objectType="Drop" dropLines="25" dropStyle="combo" dx="16" fmlaLink="$C$16" fmlaRange="Trecker!$C$40:$C$42" val="0"/>
</file>

<file path=xl/ctrlProps/ctrlProp5.xml><?xml version="1.0" encoding="utf-8"?>
<formControlPr xmlns="http://schemas.microsoft.com/office/spreadsheetml/2009/9/main" objectType="Drop" dropLines="25" dropStyle="combo" dx="16" fmlaLink="$D$16" fmlaRange="Trecker!$C$40:$C$43" sel="3" val="0"/>
</file>

<file path=xl/ctrlProps/ctrlProp6.xml><?xml version="1.0" encoding="utf-8"?>
<formControlPr xmlns="http://schemas.microsoft.com/office/spreadsheetml/2009/9/main" objectType="Drop" dropLines="25" dropStyle="combo" dx="16" fmlaLink="$E$16" fmlaRange="Trecker!$C$40:$C$43" sel="2" val="0"/>
</file>

<file path=xl/ctrlProps/ctrlProp7.xml><?xml version="1.0" encoding="utf-8"?>
<formControlPr xmlns="http://schemas.microsoft.com/office/spreadsheetml/2009/9/main" objectType="Drop" dropLines="25" dropStyle="combo" dx="16" fmlaLink="$C$15" fmlaRange="Trecker!$C$40:$C$42" val="0"/>
</file>

<file path=xl/ctrlProps/ctrlProp8.xml><?xml version="1.0" encoding="utf-8"?>
<formControlPr xmlns="http://schemas.microsoft.com/office/spreadsheetml/2009/9/main" objectType="Drop" dropLines="25" dropStyle="combo" dx="16" fmlaLink="$D$15" fmlaRange="Trecker!$C$40:$C$43" val="0"/>
</file>

<file path=xl/ctrlProps/ctrlProp9.xml><?xml version="1.0" encoding="utf-8"?>
<formControlPr xmlns="http://schemas.microsoft.com/office/spreadsheetml/2009/9/main" objectType="Drop" dropLines="25" dropStyle="combo" dx="16" fmlaLink="$E$15" fmlaRange="Trecker!$C$40:$C$4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eller-agrarmarketing.de/" TargetMode="External"/><Relationship Id="rId2" Type="http://schemas.openxmlformats.org/officeDocument/2006/relationships/chart" Target="../charts/chart2.xml"/><Relationship Id="rId1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hyperlink" Target="https://www.facebook.com/Agrarmarketing/" TargetMode="External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eller-agrarmarketing.de/" TargetMode="External"/><Relationship Id="rId2" Type="http://schemas.openxmlformats.org/officeDocument/2006/relationships/chart" Target="../charts/chart3.xml"/><Relationship Id="rId1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hyperlink" Target="https://www.facebook.com/Agrarmarketing/" TargetMode="External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eller-agrarmarketing.de/" TargetMode="External"/><Relationship Id="rId2" Type="http://schemas.openxmlformats.org/officeDocument/2006/relationships/chart" Target="../charts/chart4.xml"/><Relationship Id="rId1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hyperlink" Target="https://www.facebook.com/Agrarmarketing/" TargetMode="Externa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eller-agrarmarketing.de/" TargetMode="External"/><Relationship Id="rId2" Type="http://schemas.openxmlformats.org/officeDocument/2006/relationships/chart" Target="../charts/chart5.xml"/><Relationship Id="rId1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hyperlink" Target="https://www.facebook.com/Agrarmarketing/" TargetMode="External"/><Relationship Id="rId4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eller-agrarmarketing.de/" TargetMode="External"/><Relationship Id="rId2" Type="http://schemas.openxmlformats.org/officeDocument/2006/relationships/chart" Target="../charts/chart6.xml"/><Relationship Id="rId1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hyperlink" Target="https://www.facebook.com/Agrarmarketing/" TargetMode="External"/><Relationship Id="rId4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eller-agrarmarketing.de/" TargetMode="External"/><Relationship Id="rId2" Type="http://schemas.openxmlformats.org/officeDocument/2006/relationships/chart" Target="../charts/chart7.xml"/><Relationship Id="rId1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hyperlink" Target="https://www.facebook.com/Agrarmarketing/" TargetMode="External"/><Relationship Id="rId4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chart" Target="../charts/chart8.xml"/><Relationship Id="rId5" Type="http://schemas.openxmlformats.org/officeDocument/2006/relationships/hyperlink" Target="https://www.facebook.com/Agrarmarketing/" TargetMode="External"/><Relationship Id="rId4" Type="http://schemas.openxmlformats.org/officeDocument/2006/relationships/hyperlink" Target="https://www.youtube.com/user/moellermarketing/videos?flow=grid&amp;view=0&amp;sort=p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30</xdr:row>
      <xdr:rowOff>0</xdr:rowOff>
    </xdr:from>
    <xdr:to>
      <xdr:col>11</xdr:col>
      <xdr:colOff>0</xdr:colOff>
      <xdr:row>31</xdr:row>
      <xdr:rowOff>0</xdr:rowOff>
    </xdr:to>
    <xdr:sp macro="" textlink="">
      <xdr:nvSpPr>
        <xdr:cNvPr id="10" name="Textfeld 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0024" y="8124825"/>
          <a:ext cx="8963025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28</xdr:row>
      <xdr:rowOff>1</xdr:rowOff>
    </xdr:from>
    <xdr:to>
      <xdr:col>6</xdr:col>
      <xdr:colOff>0</xdr:colOff>
      <xdr:row>29</xdr:row>
      <xdr:rowOff>0</xdr:rowOff>
    </xdr:to>
    <xdr:sp macro="" textlink="">
      <xdr:nvSpPr>
        <xdr:cNvPr id="7" name="Textfeld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7553326"/>
          <a:ext cx="66579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84687</xdr:colOff>
      <xdr:row>32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7207270" y="8880308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25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55502</xdr:colOff>
      <xdr:row>1</xdr:row>
      <xdr:rowOff>14499</xdr:rowOff>
    </xdr:from>
    <xdr:ext cx="1214464" cy="684000"/>
    <xdr:pic>
      <xdr:nvPicPr>
        <xdr:cNvPr id="15" name="Grafik 1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866252" y="215582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28</xdr:row>
      <xdr:rowOff>9525</xdr:rowOff>
    </xdr:from>
    <xdr:to>
      <xdr:col>11</xdr:col>
      <xdr:colOff>0</xdr:colOff>
      <xdr:row>29</xdr:row>
      <xdr:rowOff>0</xdr:rowOff>
    </xdr:to>
    <xdr:sp macro="" textlink="">
      <xdr:nvSpPr>
        <xdr:cNvPr id="16" name="Textfeld 1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629150" y="7753350"/>
          <a:ext cx="4533900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690536</xdr:colOff>
      <xdr:row>1</xdr:row>
      <xdr:rowOff>19050</xdr:rowOff>
    </xdr:from>
    <xdr:ext cx="1214464" cy="684000"/>
    <xdr:pic>
      <xdr:nvPicPr>
        <xdr:cNvPr id="49" name="Grafik 4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5530486" y="2095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742950</xdr:colOff>
      <xdr:row>23</xdr:row>
      <xdr:rowOff>32472</xdr:rowOff>
    </xdr:from>
    <xdr:ext cx="639191" cy="360000"/>
    <xdr:pic>
      <xdr:nvPicPr>
        <xdr:cNvPr id="51" name="Grafik 5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039475" y="9443172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19050</xdr:rowOff>
    </xdr:from>
    <xdr:to>
      <xdr:col>6</xdr:col>
      <xdr:colOff>0</xdr:colOff>
      <xdr:row>18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952750" y="5857875"/>
          <a:ext cx="23241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11</xdr:col>
      <xdr:colOff>0</xdr:colOff>
      <xdr:row>8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43393</xdr:colOff>
      <xdr:row>1</xdr:row>
      <xdr:rowOff>19050</xdr:rowOff>
    </xdr:from>
    <xdr:ext cx="1214464" cy="684000"/>
    <xdr:pic>
      <xdr:nvPicPr>
        <xdr:cNvPr id="4" name="Grafik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309226" y="17780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624437</xdr:colOff>
      <xdr:row>19</xdr:row>
      <xdr:rowOff>0</xdr:rowOff>
    </xdr:from>
    <xdr:ext cx="639191" cy="360000"/>
    <xdr:pic>
      <xdr:nvPicPr>
        <xdr:cNvPr id="5" name="Grafik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890270" y="66040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17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6" name="Textfeld 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629275" y="5838825"/>
          <a:ext cx="520065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4</xdr:col>
          <xdr:colOff>1390650</xdr:colOff>
          <xdr:row>5</xdr:row>
          <xdr:rowOff>361950</xdr:rowOff>
        </xdr:to>
        <xdr:sp macro="" textlink="">
          <xdr:nvSpPr>
            <xdr:cNvPr id="15361" name="Drop Dow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19050</xdr:colOff>
      <xdr:row>17</xdr:row>
      <xdr:rowOff>19050</xdr:rowOff>
    </xdr:from>
    <xdr:to>
      <xdr:col>3</xdr:col>
      <xdr:colOff>0</xdr:colOff>
      <xdr:row>18</xdr:row>
      <xdr:rowOff>0</xdr:rowOff>
    </xdr:to>
    <xdr:sp macro="" textlink="">
      <xdr:nvSpPr>
        <xdr:cNvPr id="8" name="Textfeld 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95275" y="5857875"/>
          <a:ext cx="230505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19050</xdr:rowOff>
    </xdr:from>
    <xdr:to>
      <xdr:col>6</xdr:col>
      <xdr:colOff>0</xdr:colOff>
      <xdr:row>18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276600" y="6048375"/>
          <a:ext cx="283845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11</xdr:col>
      <xdr:colOff>0</xdr:colOff>
      <xdr:row>8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38100</xdr:colOff>
      <xdr:row>1</xdr:row>
      <xdr:rowOff>19050</xdr:rowOff>
    </xdr:from>
    <xdr:ext cx="1214464" cy="684000"/>
    <xdr:pic>
      <xdr:nvPicPr>
        <xdr:cNvPr id="4" name="Grafik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306050" y="180975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607233</xdr:colOff>
      <xdr:row>19</xdr:row>
      <xdr:rowOff>0</xdr:rowOff>
    </xdr:from>
    <xdr:ext cx="639191" cy="360000"/>
    <xdr:pic>
      <xdr:nvPicPr>
        <xdr:cNvPr id="5" name="Grafik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858514" y="66198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17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6" name="Textfeld 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467475" y="6029325"/>
          <a:ext cx="506730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9525</xdr:rowOff>
        </xdr:from>
        <xdr:to>
          <xdr:col>4</xdr:col>
          <xdr:colOff>1409700</xdr:colOff>
          <xdr:row>5</xdr:row>
          <xdr:rowOff>371475</xdr:rowOff>
        </xdr:to>
        <xdr:sp macro="" textlink="">
          <xdr:nvSpPr>
            <xdr:cNvPr id="18433" name="Drop Down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19050</xdr:colOff>
      <xdr:row>17</xdr:row>
      <xdr:rowOff>19050</xdr:rowOff>
    </xdr:from>
    <xdr:to>
      <xdr:col>3</xdr:col>
      <xdr:colOff>0</xdr:colOff>
      <xdr:row>18</xdr:row>
      <xdr:rowOff>0</xdr:rowOff>
    </xdr:to>
    <xdr:sp macro="" textlink="">
      <xdr:nvSpPr>
        <xdr:cNvPr id="8" name="Textfeld 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04775" y="6048375"/>
          <a:ext cx="28194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19050</xdr:rowOff>
    </xdr:from>
    <xdr:to>
      <xdr:col>6</xdr:col>
      <xdr:colOff>0</xdr:colOff>
      <xdr:row>18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276600" y="6048375"/>
          <a:ext cx="283845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11</xdr:col>
      <xdr:colOff>0</xdr:colOff>
      <xdr:row>8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43393</xdr:colOff>
      <xdr:row>1</xdr:row>
      <xdr:rowOff>19050</xdr:rowOff>
    </xdr:from>
    <xdr:ext cx="1214464" cy="684000"/>
    <xdr:pic>
      <xdr:nvPicPr>
        <xdr:cNvPr id="4" name="Grafik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309226" y="17780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624437</xdr:colOff>
      <xdr:row>19</xdr:row>
      <xdr:rowOff>0</xdr:rowOff>
    </xdr:from>
    <xdr:ext cx="639191" cy="360000"/>
    <xdr:pic>
      <xdr:nvPicPr>
        <xdr:cNvPr id="5" name="Grafik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890270" y="66040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17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6" name="Textfeld 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6467475" y="6029325"/>
          <a:ext cx="506730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9525</xdr:rowOff>
        </xdr:from>
        <xdr:to>
          <xdr:col>4</xdr:col>
          <xdr:colOff>1409700</xdr:colOff>
          <xdr:row>5</xdr:row>
          <xdr:rowOff>371475</xdr:rowOff>
        </xdr:to>
        <xdr:sp macro="" textlink="">
          <xdr:nvSpPr>
            <xdr:cNvPr id="20481" name="Drop Down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19050</xdr:colOff>
      <xdr:row>17</xdr:row>
      <xdr:rowOff>19050</xdr:rowOff>
    </xdr:from>
    <xdr:to>
      <xdr:col>3</xdr:col>
      <xdr:colOff>0</xdr:colOff>
      <xdr:row>18</xdr:row>
      <xdr:rowOff>0</xdr:rowOff>
    </xdr:to>
    <xdr:sp macro="" textlink="">
      <xdr:nvSpPr>
        <xdr:cNvPr id="8" name="Textfeld 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04775" y="6048375"/>
          <a:ext cx="28194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19050</xdr:rowOff>
    </xdr:from>
    <xdr:to>
      <xdr:col>6</xdr:col>
      <xdr:colOff>0</xdr:colOff>
      <xdr:row>31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276600" y="6048375"/>
          <a:ext cx="283845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17</xdr:col>
      <xdr:colOff>0</xdr:colOff>
      <xdr:row>10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15</xdr:col>
      <xdr:colOff>76200</xdr:colOff>
      <xdr:row>1</xdr:row>
      <xdr:rowOff>9525</xdr:rowOff>
    </xdr:from>
    <xdr:ext cx="1214464" cy="684000"/>
    <xdr:pic>
      <xdr:nvPicPr>
        <xdr:cNvPr id="4" name="Grafik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810875" y="1714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</xdr:row>
      <xdr:rowOff>0</xdr:rowOff>
    </xdr:from>
    <xdr:ext cx="639191" cy="360000"/>
    <xdr:pic>
      <xdr:nvPicPr>
        <xdr:cNvPr id="5" name="Grafik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534775" y="661035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447675</xdr:colOff>
      <xdr:row>30</xdr:row>
      <xdr:rowOff>9525</xdr:rowOff>
    </xdr:from>
    <xdr:to>
      <xdr:col>18</xdr:col>
      <xdr:colOff>323850</xdr:colOff>
      <xdr:row>31</xdr:row>
      <xdr:rowOff>9525</xdr:rowOff>
    </xdr:to>
    <xdr:sp macro="" textlink="">
      <xdr:nvSpPr>
        <xdr:cNvPr id="6" name="Textfeld 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5753100" y="10315575"/>
          <a:ext cx="674370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9525</xdr:rowOff>
        </xdr:from>
        <xdr:to>
          <xdr:col>2</xdr:col>
          <xdr:colOff>1409700</xdr:colOff>
          <xdr:row>15</xdr:row>
          <xdr:rowOff>371475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19050</xdr:colOff>
      <xdr:row>30</xdr:row>
      <xdr:rowOff>19050</xdr:rowOff>
    </xdr:from>
    <xdr:to>
      <xdr:col>3</xdr:col>
      <xdr:colOff>0</xdr:colOff>
      <xdr:row>31</xdr:row>
      <xdr:rowOff>0</xdr:rowOff>
    </xdr:to>
    <xdr:sp macro="" textlink="">
      <xdr:nvSpPr>
        <xdr:cNvPr id="8" name="Textfeld 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04775" y="6048375"/>
          <a:ext cx="28194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9525</xdr:rowOff>
        </xdr:from>
        <xdr:to>
          <xdr:col>3</xdr:col>
          <xdr:colOff>1409700</xdr:colOff>
          <xdr:row>15</xdr:row>
          <xdr:rowOff>371475</xdr:rowOff>
        </xdr:to>
        <xdr:sp macro="" textlink="">
          <xdr:nvSpPr>
            <xdr:cNvPr id="19459" name="Drop Down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9525</xdr:rowOff>
        </xdr:from>
        <xdr:to>
          <xdr:col>4</xdr:col>
          <xdr:colOff>1409700</xdr:colOff>
          <xdr:row>15</xdr:row>
          <xdr:rowOff>371475</xdr:rowOff>
        </xdr:to>
        <xdr:sp macro="" textlink="">
          <xdr:nvSpPr>
            <xdr:cNvPr id="19461" name="Drop Down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25</xdr:row>
      <xdr:rowOff>19050</xdr:rowOff>
    </xdr:from>
    <xdr:to>
      <xdr:col>4</xdr:col>
      <xdr:colOff>1400175</xdr:colOff>
      <xdr:row>26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171825" y="9248775"/>
          <a:ext cx="25146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11</xdr:col>
      <xdr:colOff>0</xdr:colOff>
      <xdr:row>10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85725</xdr:colOff>
      <xdr:row>1</xdr:row>
      <xdr:rowOff>19050</xdr:rowOff>
    </xdr:from>
    <xdr:ext cx="1214464" cy="684000"/>
    <xdr:pic>
      <xdr:nvPicPr>
        <xdr:cNvPr id="4" name="Grafik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525125" y="180975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742950</xdr:colOff>
      <xdr:row>27</xdr:row>
      <xdr:rowOff>0</xdr:rowOff>
    </xdr:from>
    <xdr:ext cx="639191" cy="360000"/>
    <xdr:pic>
      <xdr:nvPicPr>
        <xdr:cNvPr id="5" name="Grafik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496675" y="980122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25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6" name="Textfeld 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6410325" y="17202150"/>
          <a:ext cx="5410200" cy="4191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14</xdr:row>
          <xdr:rowOff>9525</xdr:rowOff>
        </xdr:from>
        <xdr:to>
          <xdr:col>2</xdr:col>
          <xdr:colOff>1409700</xdr:colOff>
          <xdr:row>14</xdr:row>
          <xdr:rowOff>371475</xdr:rowOff>
        </xdr:to>
        <xdr:sp macro="" textlink="">
          <xdr:nvSpPr>
            <xdr:cNvPr id="21505" name="Drop Down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19050</xdr:colOff>
      <xdr:row>25</xdr:row>
      <xdr:rowOff>19050</xdr:rowOff>
    </xdr:from>
    <xdr:to>
      <xdr:col>3</xdr:col>
      <xdr:colOff>0</xdr:colOff>
      <xdr:row>26</xdr:row>
      <xdr:rowOff>0</xdr:rowOff>
    </xdr:to>
    <xdr:sp macro="" textlink="">
      <xdr:nvSpPr>
        <xdr:cNvPr id="8" name="Textfeld 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104775" y="17221200"/>
          <a:ext cx="2819400" cy="4000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3</xdr:col>
          <xdr:colOff>1314450</xdr:colOff>
          <xdr:row>14</xdr:row>
          <xdr:rowOff>371475</xdr:rowOff>
        </xdr:to>
        <xdr:sp macro="" textlink="">
          <xdr:nvSpPr>
            <xdr:cNvPr id="21506" name="Drop Down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9525</xdr:rowOff>
        </xdr:from>
        <xdr:to>
          <xdr:col>4</xdr:col>
          <xdr:colOff>1409700</xdr:colOff>
          <xdr:row>14</xdr:row>
          <xdr:rowOff>371475</xdr:rowOff>
        </xdr:to>
        <xdr:sp macro="" textlink="">
          <xdr:nvSpPr>
            <xdr:cNvPr id="21507" name="Drop Down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28</xdr:row>
      <xdr:rowOff>19050</xdr:rowOff>
    </xdr:from>
    <xdr:to>
      <xdr:col>5</xdr:col>
      <xdr:colOff>0</xdr:colOff>
      <xdr:row>29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105150" y="8686800"/>
          <a:ext cx="2695575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17</xdr:col>
      <xdr:colOff>0</xdr:colOff>
      <xdr:row>10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15</xdr:col>
      <xdr:colOff>76200</xdr:colOff>
      <xdr:row>1</xdr:row>
      <xdr:rowOff>9525</xdr:rowOff>
    </xdr:from>
    <xdr:ext cx="1214464" cy="684000"/>
    <xdr:pic>
      <xdr:nvPicPr>
        <xdr:cNvPr id="4" name="Grafik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830050" y="1714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19050</xdr:colOff>
      <xdr:row>30</xdr:row>
      <xdr:rowOff>0</xdr:rowOff>
    </xdr:from>
    <xdr:ext cx="639191" cy="360000"/>
    <xdr:pic>
      <xdr:nvPicPr>
        <xdr:cNvPr id="5" name="Grafik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2430125" y="942975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</xdr:colOff>
      <xdr:row>28</xdr:row>
      <xdr:rowOff>9525</xdr:rowOff>
    </xdr:from>
    <xdr:to>
      <xdr:col>17</xdr:col>
      <xdr:colOff>1</xdr:colOff>
      <xdr:row>29</xdr:row>
      <xdr:rowOff>9525</xdr:rowOff>
    </xdr:to>
    <xdr:sp macro="" textlink="">
      <xdr:nvSpPr>
        <xdr:cNvPr id="6" name="Textfeld 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6191251" y="8677275"/>
          <a:ext cx="687705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9525</xdr:rowOff>
        </xdr:from>
        <xdr:to>
          <xdr:col>2</xdr:col>
          <xdr:colOff>1409700</xdr:colOff>
          <xdr:row>15</xdr:row>
          <xdr:rowOff>371475</xdr:rowOff>
        </xdr:to>
        <xdr:sp macro="" textlink="">
          <xdr:nvSpPr>
            <xdr:cNvPr id="28673" name="Drop Down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19050</xdr:colOff>
      <xdr:row>28</xdr:row>
      <xdr:rowOff>19050</xdr:rowOff>
    </xdr:from>
    <xdr:to>
      <xdr:col>3</xdr:col>
      <xdr:colOff>0</xdr:colOff>
      <xdr:row>29</xdr:row>
      <xdr:rowOff>0</xdr:rowOff>
    </xdr:to>
    <xdr:sp macro="" textlink="">
      <xdr:nvSpPr>
        <xdr:cNvPr id="8" name="Textfeld 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142875" y="10325100"/>
          <a:ext cx="28194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9525</xdr:rowOff>
        </xdr:from>
        <xdr:to>
          <xdr:col>3</xdr:col>
          <xdr:colOff>1409700</xdr:colOff>
          <xdr:row>15</xdr:row>
          <xdr:rowOff>371475</xdr:rowOff>
        </xdr:to>
        <xdr:sp macro="" textlink="">
          <xdr:nvSpPr>
            <xdr:cNvPr id="28674" name="Drop Down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9525</xdr:rowOff>
        </xdr:from>
        <xdr:to>
          <xdr:col>4</xdr:col>
          <xdr:colOff>1409700</xdr:colOff>
          <xdr:row>15</xdr:row>
          <xdr:rowOff>371475</xdr:rowOff>
        </xdr:to>
        <xdr:sp macro="" textlink="">
          <xdr:nvSpPr>
            <xdr:cNvPr id="28675" name="Drop Down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9525</xdr:rowOff>
        </xdr:from>
        <xdr:to>
          <xdr:col>1</xdr:col>
          <xdr:colOff>1628775</xdr:colOff>
          <xdr:row>6</xdr:row>
          <xdr:rowOff>371475</xdr:rowOff>
        </xdr:to>
        <xdr:sp macro="" textlink="">
          <xdr:nvSpPr>
            <xdr:cNvPr id="24581" name="Drop Down 5" hidden="1">
              <a:extLst>
                <a:ext uri="{63B3BB69-23CF-44E3-9099-C40C66FF867C}">
                  <a14:compatExt spid="_x0000_s24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13</xdr:col>
      <xdr:colOff>0</xdr:colOff>
      <xdr:row>5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18" name="Diagramm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15</xdr:col>
      <xdr:colOff>182707</xdr:colOff>
      <xdr:row>1</xdr:row>
      <xdr:rowOff>19050</xdr:rowOff>
    </xdr:from>
    <xdr:ext cx="1214464" cy="684000"/>
    <xdr:pic>
      <xdr:nvPicPr>
        <xdr:cNvPr id="19" name="Grafik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717357" y="1714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685800</xdr:colOff>
      <xdr:row>18</xdr:row>
      <xdr:rowOff>19050</xdr:rowOff>
    </xdr:from>
    <xdr:to>
      <xdr:col>12</xdr:col>
      <xdr:colOff>0</xdr:colOff>
      <xdr:row>19</xdr:row>
      <xdr:rowOff>0</xdr:rowOff>
    </xdr:to>
    <xdr:sp macro="" textlink="">
      <xdr:nvSpPr>
        <xdr:cNvPr id="20" name="Textfeld 19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4314825" y="5972175"/>
          <a:ext cx="3209925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oneCellAnchor>
    <xdr:from>
      <xdr:col>15</xdr:col>
      <xdr:colOff>771525</xdr:colOff>
      <xdr:row>20</xdr:row>
      <xdr:rowOff>13422</xdr:rowOff>
    </xdr:from>
    <xdr:ext cx="639191" cy="360000"/>
    <xdr:pic>
      <xdr:nvPicPr>
        <xdr:cNvPr id="21" name="Grafik 20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306175" y="6538047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13</xdr:col>
      <xdr:colOff>0</xdr:colOff>
      <xdr:row>18</xdr:row>
      <xdr:rowOff>0</xdr:rowOff>
    </xdr:from>
    <xdr:to>
      <xdr:col>16</xdr:col>
      <xdr:colOff>0</xdr:colOff>
      <xdr:row>19</xdr:row>
      <xdr:rowOff>0</xdr:rowOff>
    </xdr:to>
    <xdr:sp macro="" textlink="">
      <xdr:nvSpPr>
        <xdr:cNvPr id="22" name="Textfeld 21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7677150" y="5953125"/>
          <a:ext cx="4276725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</a:t>
          </a:r>
        </a:p>
      </xdr:txBody>
    </xdr:sp>
    <xdr:clientData/>
  </xdr:twoCellAnchor>
  <xdr:twoCellAnchor>
    <xdr:from>
      <xdr:col>1</xdr:col>
      <xdr:colOff>19050</xdr:colOff>
      <xdr:row>18</xdr:row>
      <xdr:rowOff>19050</xdr:rowOff>
    </xdr:from>
    <xdr:to>
      <xdr:col>5</xdr:col>
      <xdr:colOff>76200</xdr:colOff>
      <xdr:row>19</xdr:row>
      <xdr:rowOff>0</xdr:rowOff>
    </xdr:to>
    <xdr:sp macro="" textlink="">
      <xdr:nvSpPr>
        <xdr:cNvPr id="23" name="Textfeld 2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17000000}"/>
            </a:ext>
          </a:extLst>
        </xdr:cNvPr>
        <xdr:cNvSpPr txBox="1"/>
      </xdr:nvSpPr>
      <xdr:spPr>
        <a:xfrm>
          <a:off x="171450" y="5972175"/>
          <a:ext cx="3533775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9525</xdr:rowOff>
        </xdr:from>
        <xdr:to>
          <xdr:col>1</xdr:col>
          <xdr:colOff>1628775</xdr:colOff>
          <xdr:row>7</xdr:row>
          <xdr:rowOff>371475</xdr:rowOff>
        </xdr:to>
        <xdr:sp macro="" textlink="">
          <xdr:nvSpPr>
            <xdr:cNvPr id="24594" name="Drop Down 18" hidden="1">
              <a:extLst>
                <a:ext uri="{63B3BB69-23CF-44E3-9099-C40C66FF867C}">
                  <a14:compatExt spid="_x0000_s24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9525</xdr:rowOff>
        </xdr:from>
        <xdr:to>
          <xdr:col>1</xdr:col>
          <xdr:colOff>1628775</xdr:colOff>
          <xdr:row>8</xdr:row>
          <xdr:rowOff>371475</xdr:rowOff>
        </xdr:to>
        <xdr:sp macro="" textlink="">
          <xdr:nvSpPr>
            <xdr:cNvPr id="24595" name="Drop Down 19" hidden="1">
              <a:extLst>
                <a:ext uri="{63B3BB69-23CF-44E3-9099-C40C66FF867C}">
                  <a14:compatExt spid="_x0000_s24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9525</xdr:rowOff>
        </xdr:from>
        <xdr:to>
          <xdr:col>1</xdr:col>
          <xdr:colOff>1628775</xdr:colOff>
          <xdr:row>9</xdr:row>
          <xdr:rowOff>371475</xdr:rowOff>
        </xdr:to>
        <xdr:sp macro="" textlink="">
          <xdr:nvSpPr>
            <xdr:cNvPr id="24596" name="Drop Down 20" hidden="1">
              <a:extLst>
                <a:ext uri="{63B3BB69-23CF-44E3-9099-C40C66FF867C}">
                  <a14:compatExt spid="_x0000_s24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9525</xdr:rowOff>
        </xdr:from>
        <xdr:to>
          <xdr:col>1</xdr:col>
          <xdr:colOff>1628775</xdr:colOff>
          <xdr:row>10</xdr:row>
          <xdr:rowOff>371475</xdr:rowOff>
        </xdr:to>
        <xdr:sp macro="" textlink="">
          <xdr:nvSpPr>
            <xdr:cNvPr id="24597" name="Drop Down 21" hidden="1">
              <a:extLst>
                <a:ext uri="{63B3BB69-23CF-44E3-9099-C40C66FF867C}">
                  <a14:compatExt spid="_x0000_s24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</xdr:row>
          <xdr:rowOff>9525</xdr:rowOff>
        </xdr:from>
        <xdr:to>
          <xdr:col>17</xdr:col>
          <xdr:colOff>1628775</xdr:colOff>
          <xdr:row>6</xdr:row>
          <xdr:rowOff>371475</xdr:rowOff>
        </xdr:to>
        <xdr:sp macro="" textlink="">
          <xdr:nvSpPr>
            <xdr:cNvPr id="24598" name="Drop Down 22" hidden="1">
              <a:extLst>
                <a:ext uri="{63B3BB69-23CF-44E3-9099-C40C66FF867C}">
                  <a14:compatExt spid="_x0000_s24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</xdr:row>
          <xdr:rowOff>9525</xdr:rowOff>
        </xdr:from>
        <xdr:to>
          <xdr:col>17</xdr:col>
          <xdr:colOff>1628775</xdr:colOff>
          <xdr:row>7</xdr:row>
          <xdr:rowOff>371475</xdr:rowOff>
        </xdr:to>
        <xdr:sp macro="" textlink="">
          <xdr:nvSpPr>
            <xdr:cNvPr id="24599" name="Drop Down 23" hidden="1">
              <a:extLst>
                <a:ext uri="{63B3BB69-23CF-44E3-9099-C40C66FF867C}">
                  <a14:compatExt spid="_x0000_s24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8</xdr:row>
          <xdr:rowOff>9525</xdr:rowOff>
        </xdr:from>
        <xdr:to>
          <xdr:col>17</xdr:col>
          <xdr:colOff>1628775</xdr:colOff>
          <xdr:row>8</xdr:row>
          <xdr:rowOff>371475</xdr:rowOff>
        </xdr:to>
        <xdr:sp macro="" textlink="">
          <xdr:nvSpPr>
            <xdr:cNvPr id="24600" name="Drop Down 24" hidden="1">
              <a:extLst>
                <a:ext uri="{63B3BB69-23CF-44E3-9099-C40C66FF867C}">
                  <a14:compatExt spid="_x0000_s24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</xdr:row>
          <xdr:rowOff>9525</xdr:rowOff>
        </xdr:from>
        <xdr:to>
          <xdr:col>17</xdr:col>
          <xdr:colOff>1628775</xdr:colOff>
          <xdr:row>9</xdr:row>
          <xdr:rowOff>371475</xdr:rowOff>
        </xdr:to>
        <xdr:sp macro="" textlink="">
          <xdr:nvSpPr>
            <xdr:cNvPr id="24601" name="Drop Down 25" hidden="1">
              <a:extLst>
                <a:ext uri="{63B3BB69-23CF-44E3-9099-C40C66FF867C}">
                  <a14:compatExt spid="_x0000_s24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</xdr:row>
          <xdr:rowOff>9525</xdr:rowOff>
        </xdr:from>
        <xdr:to>
          <xdr:col>17</xdr:col>
          <xdr:colOff>1628775</xdr:colOff>
          <xdr:row>10</xdr:row>
          <xdr:rowOff>371475</xdr:rowOff>
        </xdr:to>
        <xdr:sp macro="" textlink="">
          <xdr:nvSpPr>
            <xdr:cNvPr id="24607" name="Drop Down 31" hidden="1">
              <a:extLst>
                <a:ext uri="{63B3BB69-23CF-44E3-9099-C40C66FF867C}">
                  <a14:compatExt spid="_x0000_s24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736229</xdr:colOff>
      <xdr:row>1</xdr:row>
      <xdr:rowOff>19050</xdr:rowOff>
    </xdr:from>
    <xdr:ext cx="1214464" cy="684000"/>
    <xdr:pic>
      <xdr:nvPicPr>
        <xdr:cNvPr id="8" name="Grafik 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042029" y="1714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762000</xdr:colOff>
      <xdr:row>105</xdr:row>
      <xdr:rowOff>175347</xdr:rowOff>
    </xdr:from>
    <xdr:ext cx="639191" cy="360000"/>
    <xdr:pic>
      <xdr:nvPicPr>
        <xdr:cNvPr id="14" name="Grafik 1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7962900" y="17901372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moeller-agrarmarketing.de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11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https://www.digistore24.com/product/250365?voucher=Landtechnik300" TargetMode="External"/><Relationship Id="rId4" Type="http://schemas.openxmlformats.org/officeDocument/2006/relationships/hyperlink" Target="http://www.moeller-agrarmarketing.de/agrar-sho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oeller-agrarmarketing.de/" TargetMode="Externa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oeller-agrarmarketing.de/" TargetMode="Externa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7" Type="http://schemas.openxmlformats.org/officeDocument/2006/relationships/ctrlProp" Target="../ctrlProps/ctrlProp1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drawing" Target="../drawings/drawing8.x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moeller-agrarmarketing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99"/>
  <sheetViews>
    <sheetView showGridLines="0" zoomScale="90" zoomScaleNormal="90" workbookViewId="0">
      <selection activeCell="D5" sqref="D5"/>
    </sheetView>
  </sheetViews>
  <sheetFormatPr baseColWidth="10" defaultColWidth="11" defaultRowHeight="14.25" x14ac:dyDescent="0.2"/>
  <cols>
    <col min="1" max="1" width="0.875" style="9" customWidth="1"/>
    <col min="2" max="2" width="5.625" style="9" customWidth="1"/>
    <col min="3" max="3" width="16.75" style="35" customWidth="1"/>
    <col min="4" max="6" width="16.75" style="1" customWidth="1"/>
    <col min="7" max="7" width="4.625" style="92" customWidth="1"/>
    <col min="8" max="11" width="16.75" style="9" customWidth="1"/>
    <col min="12" max="13" width="2.625" style="9" customWidth="1"/>
    <col min="14" max="84" width="11" style="9"/>
    <col min="85" max="16384" width="11" style="7"/>
  </cols>
  <sheetData>
    <row r="1" spans="1:84" s="11" customFormat="1" ht="15.75" customHeight="1" x14ac:dyDescent="0.2">
      <c r="C1" s="28"/>
      <c r="G1" s="92"/>
    </row>
    <row r="2" spans="1:84" s="1" customFormat="1" ht="57" customHeight="1" x14ac:dyDescent="0.3">
      <c r="A2" s="11"/>
      <c r="B2" s="400" t="s">
        <v>54</v>
      </c>
      <c r="C2" s="400"/>
      <c r="D2" s="400"/>
      <c r="E2" s="400"/>
      <c r="F2" s="400"/>
      <c r="G2" s="107"/>
      <c r="H2" s="76"/>
      <c r="I2" s="76"/>
      <c r="J2" s="76"/>
      <c r="K2" s="76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</row>
    <row r="3" spans="1:84" s="11" customFormat="1" ht="7.5" customHeight="1" x14ac:dyDescent="0.2">
      <c r="C3" s="27"/>
      <c r="D3" s="27"/>
      <c r="E3" s="27"/>
      <c r="F3" s="27"/>
      <c r="G3" s="93"/>
      <c r="P3" s="66"/>
    </row>
    <row r="4" spans="1:84" s="11" customFormat="1" ht="8.25" hidden="1" customHeight="1" x14ac:dyDescent="0.2">
      <c r="C4" s="42"/>
      <c r="D4" s="42">
        <v>1</v>
      </c>
      <c r="E4" s="42">
        <v>2</v>
      </c>
      <c r="F4" s="42">
        <v>3</v>
      </c>
      <c r="G4" s="94"/>
    </row>
    <row r="5" spans="1:84" s="11" customFormat="1" ht="30" customHeight="1" x14ac:dyDescent="0.2">
      <c r="B5" s="403" t="s">
        <v>24</v>
      </c>
      <c r="C5" s="74" t="s">
        <v>14</v>
      </c>
      <c r="D5" s="254" t="s">
        <v>46</v>
      </c>
      <c r="E5" s="254" t="s">
        <v>47</v>
      </c>
      <c r="F5" s="254" t="s">
        <v>48</v>
      </c>
      <c r="G5" s="95"/>
      <c r="H5" s="401" t="s">
        <v>28</v>
      </c>
      <c r="I5" s="402"/>
      <c r="J5" s="402"/>
      <c r="K5" s="402"/>
    </row>
    <row r="6" spans="1:84" s="1" customFormat="1" ht="30" customHeight="1" x14ac:dyDescent="0.2">
      <c r="A6" s="11"/>
      <c r="B6" s="403"/>
      <c r="C6" s="26" t="s">
        <v>4</v>
      </c>
      <c r="D6" s="252">
        <v>140000</v>
      </c>
      <c r="E6" s="252">
        <v>120000</v>
      </c>
      <c r="F6" s="252">
        <v>85000</v>
      </c>
      <c r="G6" s="96"/>
      <c r="H6" s="59"/>
      <c r="I6" s="82" t="str">
        <f>D5</f>
        <v>Trecker
150 PS</v>
      </c>
      <c r="J6" s="82" t="str">
        <f>E5</f>
        <v>Trecker
125 PS</v>
      </c>
      <c r="K6" s="82" t="str">
        <f>F5</f>
        <v>Trecker
100 PS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</row>
    <row r="7" spans="1:84" s="1" customFormat="1" ht="30" customHeight="1" x14ac:dyDescent="0.2">
      <c r="A7" s="11"/>
      <c r="B7" s="403"/>
      <c r="C7" s="26" t="s">
        <v>5</v>
      </c>
      <c r="D7" s="253">
        <v>10</v>
      </c>
      <c r="E7" s="253">
        <v>10</v>
      </c>
      <c r="F7" s="253">
        <v>10</v>
      </c>
      <c r="G7" s="92"/>
      <c r="H7" s="80" t="s">
        <v>3</v>
      </c>
      <c r="I7" s="68">
        <f>IFERROR(D13/D20,"")</f>
        <v>18.024999999999999</v>
      </c>
      <c r="J7" s="68">
        <f>IFERROR(E13/E20,"")</f>
        <v>15.45</v>
      </c>
      <c r="K7" s="68">
        <f>IFERROR(F13/F20,"")</f>
        <v>10.94375</v>
      </c>
      <c r="L7" s="11"/>
      <c r="M7" s="11"/>
      <c r="N7" s="45"/>
      <c r="O7" s="45"/>
      <c r="P7" s="45"/>
      <c r="Q7" s="45"/>
      <c r="R7" s="45"/>
      <c r="S7" s="4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</row>
    <row r="8" spans="1:84" s="1" customFormat="1" ht="30" customHeight="1" x14ac:dyDescent="0.2">
      <c r="A8" s="11"/>
      <c r="B8" s="403"/>
      <c r="C8" s="26" t="s">
        <v>7</v>
      </c>
      <c r="D8" s="255">
        <f>D$6*$G8/100</f>
        <v>14000</v>
      </c>
      <c r="E8" s="255">
        <f>E$6*$G8/100</f>
        <v>12000</v>
      </c>
      <c r="F8" s="255">
        <f>F$6*$G8/100</f>
        <v>8500</v>
      </c>
      <c r="G8" s="104">
        <v>10</v>
      </c>
      <c r="H8" s="67" t="s">
        <v>20</v>
      </c>
      <c r="I8" s="68">
        <f>IFERROR(D18*D19,"")</f>
        <v>19</v>
      </c>
      <c r="J8" s="68">
        <f>IFERROR(E18*E19,"")</f>
        <v>19</v>
      </c>
      <c r="K8" s="68">
        <f>IFERROR(F18*F19,"")</f>
        <v>19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</row>
    <row r="9" spans="1:84" s="1" customFormat="1" ht="30" customHeight="1" x14ac:dyDescent="0.2">
      <c r="A9" s="11"/>
      <c r="B9" s="403"/>
      <c r="C9" s="109" t="s">
        <v>58</v>
      </c>
      <c r="D9" s="255">
        <f>(D$6-D$8)/D$7</f>
        <v>12600</v>
      </c>
      <c r="E9" s="255">
        <f>(E$6-E$8)/E$7</f>
        <v>10800</v>
      </c>
      <c r="F9" s="255">
        <f>(F$6-F$8)/F$7</f>
        <v>7650</v>
      </c>
      <c r="G9" s="104"/>
      <c r="H9" s="67"/>
      <c r="I9" s="68"/>
      <c r="J9" s="68"/>
      <c r="K9" s="68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</row>
    <row r="10" spans="1:84" s="1" customFormat="1" ht="30" customHeight="1" x14ac:dyDescent="0.2">
      <c r="A10" s="11"/>
      <c r="B10" s="403"/>
      <c r="C10" s="26" t="s">
        <v>11</v>
      </c>
      <c r="D10" s="255">
        <f>IFERROR((D6+D8)/2*$G10/100,"-")</f>
        <v>1540</v>
      </c>
      <c r="E10" s="255">
        <f>IFERROR((E6+E8)/2*$G10/100,"-")</f>
        <v>1320</v>
      </c>
      <c r="F10" s="255">
        <f>IFERROR((F6+F8)/2*$G10/100,"-")</f>
        <v>935</v>
      </c>
      <c r="G10" s="104">
        <v>2</v>
      </c>
      <c r="H10" s="67" t="s">
        <v>12</v>
      </c>
      <c r="I10" s="68">
        <f>IFERROR(D17,"")</f>
        <v>17.5</v>
      </c>
      <c r="J10" s="68">
        <f>IFERROR(E17,"")</f>
        <v>17.5</v>
      </c>
      <c r="K10" s="68">
        <f>IFERROR(F17,"")</f>
        <v>17.5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</row>
    <row r="11" spans="1:84" s="1" customFormat="1" ht="30" customHeight="1" x14ac:dyDescent="0.2">
      <c r="A11" s="11"/>
      <c r="B11" s="403"/>
      <c r="C11" s="26" t="s">
        <v>8</v>
      </c>
      <c r="D11" s="256">
        <f t="shared" ref="D11:F12" si="0">IFERROR(D$6/D$7*$G11/100,"-")</f>
        <v>140</v>
      </c>
      <c r="E11" s="256">
        <f t="shared" si="0"/>
        <v>120</v>
      </c>
      <c r="F11" s="256">
        <f t="shared" si="0"/>
        <v>85</v>
      </c>
      <c r="G11" s="104">
        <v>1</v>
      </c>
      <c r="H11" s="10" t="s">
        <v>29</v>
      </c>
      <c r="I11" s="83">
        <f>IFERROR(I12-SUM(I7:I10),"")</f>
        <v>9.375</v>
      </c>
      <c r="J11" s="83">
        <f>J12-SUM(J7:J10)</f>
        <v>8.125</v>
      </c>
      <c r="K11" s="83">
        <f>K12-SUM(K7:K10)</f>
        <v>5.9375</v>
      </c>
      <c r="L11" s="11"/>
      <c r="M11" s="11"/>
      <c r="N11" s="11"/>
      <c r="O11" s="11"/>
      <c r="P11" s="71"/>
      <c r="Q11" s="72"/>
      <c r="R11" s="72"/>
      <c r="S11" s="72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</row>
    <row r="12" spans="1:84" s="1" customFormat="1" ht="30" customHeight="1" x14ac:dyDescent="0.2">
      <c r="A12" s="11"/>
      <c r="B12" s="403"/>
      <c r="C12" s="26" t="s">
        <v>9</v>
      </c>
      <c r="D12" s="256">
        <f t="shared" si="0"/>
        <v>140</v>
      </c>
      <c r="E12" s="256">
        <f t="shared" si="0"/>
        <v>120</v>
      </c>
      <c r="F12" s="256">
        <f t="shared" si="0"/>
        <v>85</v>
      </c>
      <c r="G12" s="104">
        <v>1</v>
      </c>
      <c r="H12" s="81" t="s">
        <v>27</v>
      </c>
      <c r="I12" s="70">
        <f>D26</f>
        <v>63.9</v>
      </c>
      <c r="J12" s="70">
        <f>E26</f>
        <v>60.075000000000003</v>
      </c>
      <c r="K12" s="70">
        <f>F26</f>
        <v>53.381250000000001</v>
      </c>
      <c r="L12" s="11"/>
      <c r="M12" s="11"/>
      <c r="N12" s="11"/>
      <c r="O12" s="11"/>
      <c r="P12" s="45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1:84" s="1" customFormat="1" ht="30" customHeight="1" x14ac:dyDescent="0.2">
      <c r="A13" s="11"/>
      <c r="B13" s="403"/>
      <c r="C13" s="26" t="s">
        <v>18</v>
      </c>
      <c r="D13" s="41">
        <f>IFERROR(SUM(D9:D12),"-")</f>
        <v>14420</v>
      </c>
      <c r="E13" s="41">
        <f t="shared" ref="E13:F13" si="1">IFERROR(SUM(E9:E12),"-")</f>
        <v>12360</v>
      </c>
      <c r="F13" s="41">
        <f t="shared" si="1"/>
        <v>8755</v>
      </c>
      <c r="G13" s="105"/>
      <c r="H13" s="63"/>
      <c r="I13" s="64"/>
      <c r="J13" s="64"/>
      <c r="K13" s="65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</row>
    <row r="14" spans="1:84" s="1" customFormat="1" ht="7.5" customHeight="1" x14ac:dyDescent="0.2">
      <c r="A14" s="11"/>
      <c r="B14" s="11"/>
      <c r="C14" s="42"/>
      <c r="D14" s="42"/>
      <c r="E14" s="42"/>
      <c r="F14" s="42"/>
      <c r="G14" s="106"/>
      <c r="H14" s="11"/>
      <c r="I14" s="11"/>
      <c r="J14" s="11"/>
      <c r="K14" s="11"/>
      <c r="L14" s="42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</row>
    <row r="15" spans="1:84" s="1" customFormat="1" ht="30" customHeight="1" x14ac:dyDescent="0.2">
      <c r="A15" s="61"/>
      <c r="B15" s="396" t="s">
        <v>26</v>
      </c>
      <c r="C15" s="109" t="s">
        <v>21</v>
      </c>
      <c r="D15" s="215">
        <f>IFERROR(D6*$G15/100,"-")</f>
        <v>7000</v>
      </c>
      <c r="E15" s="215">
        <f>IFERROR(E6*$G15/100,"-")</f>
        <v>6000</v>
      </c>
      <c r="F15" s="215">
        <f>IFERROR(F6*$G15/100,"-")</f>
        <v>4250</v>
      </c>
      <c r="G15" s="104">
        <v>5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</row>
    <row r="16" spans="1:84" s="1" customFormat="1" ht="30" customHeight="1" x14ac:dyDescent="0.2">
      <c r="A16" s="61"/>
      <c r="B16" s="397"/>
      <c r="C16" s="109" t="s">
        <v>22</v>
      </c>
      <c r="D16" s="257">
        <v>500</v>
      </c>
      <c r="E16" s="257">
        <v>500</v>
      </c>
      <c r="F16" s="257">
        <v>500</v>
      </c>
      <c r="G16" s="97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</row>
    <row r="17" spans="1:84" s="1" customFormat="1" ht="30" customHeight="1" x14ac:dyDescent="0.2">
      <c r="A17" s="11"/>
      <c r="B17" s="397"/>
      <c r="C17" s="109" t="s">
        <v>15</v>
      </c>
      <c r="D17" s="258">
        <v>17.5</v>
      </c>
      <c r="E17" s="138">
        <f>IF(E6&gt;0,$D$17,"-")</f>
        <v>17.5</v>
      </c>
      <c r="F17" s="138">
        <f>IF(F6&gt;0,$D$17,"-")</f>
        <v>17.5</v>
      </c>
      <c r="G17" s="97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</row>
    <row r="18" spans="1:84" s="1" customFormat="1" ht="30" customHeight="1" x14ac:dyDescent="0.2">
      <c r="A18" s="11"/>
      <c r="B18" s="397"/>
      <c r="C18" s="109" t="s">
        <v>17</v>
      </c>
      <c r="D18" s="259">
        <v>20</v>
      </c>
      <c r="E18" s="259">
        <v>20</v>
      </c>
      <c r="F18" s="259">
        <v>20</v>
      </c>
      <c r="G18" s="97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</row>
    <row r="19" spans="1:84" s="1" customFormat="1" ht="30" customHeight="1" x14ac:dyDescent="0.2">
      <c r="A19" s="11"/>
      <c r="B19" s="397"/>
      <c r="C19" s="109" t="s">
        <v>10</v>
      </c>
      <c r="D19" s="260">
        <v>0.95</v>
      </c>
      <c r="E19" s="139">
        <f>IF(E6&gt;0,$D$19,"-")</f>
        <v>0.95</v>
      </c>
      <c r="F19" s="139">
        <f>IF(F6&gt;0,$D$19,"-")</f>
        <v>0.95</v>
      </c>
      <c r="G19" s="97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</row>
    <row r="20" spans="1:84" s="1" customFormat="1" ht="30" customHeight="1" x14ac:dyDescent="0.2">
      <c r="A20" s="11"/>
      <c r="B20" s="397"/>
      <c r="C20" s="119" t="s">
        <v>13</v>
      </c>
      <c r="D20" s="113">
        <v>800</v>
      </c>
      <c r="E20" s="73">
        <v>800</v>
      </c>
      <c r="F20" s="73">
        <v>800</v>
      </c>
      <c r="G20" s="77"/>
      <c r="H20" s="97"/>
      <c r="I20" s="97"/>
      <c r="J20" s="97"/>
      <c r="K20" s="9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</row>
    <row r="21" spans="1:84" s="1" customFormat="1" ht="30" customHeight="1" x14ac:dyDescent="0.2">
      <c r="A21" s="11"/>
      <c r="B21" s="398"/>
      <c r="C21" s="109" t="s">
        <v>19</v>
      </c>
      <c r="D21" s="136">
        <f>IFERROR(SUM(D15:D16)+D20*(D17+D18*D19),"-")</f>
        <v>36700</v>
      </c>
      <c r="E21" s="136">
        <f>IFERROR(SUM(E15:E16)+E20*(E17+E18*E19),"-")</f>
        <v>35700</v>
      </c>
      <c r="F21" s="136">
        <f>IFERROR(SUM(F15:F16)+F20*(F17+F18*F19),"-")</f>
        <v>33950</v>
      </c>
      <c r="G21" s="9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</row>
    <row r="22" spans="1:84" s="1" customFormat="1" ht="7.5" customHeight="1" x14ac:dyDescent="0.2">
      <c r="A22" s="11"/>
      <c r="B22" s="11"/>
      <c r="C22" s="42"/>
      <c r="D22" s="42"/>
      <c r="E22" s="42"/>
      <c r="F22" s="42"/>
      <c r="G22" s="106"/>
      <c r="H22" s="11"/>
      <c r="I22" s="11"/>
      <c r="J22" s="11"/>
      <c r="K22" s="11"/>
      <c r="L22" s="4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</row>
    <row r="23" spans="1:84" s="1" customFormat="1" ht="30" customHeight="1" x14ac:dyDescent="0.2">
      <c r="A23" s="11"/>
      <c r="B23" s="123" t="s">
        <v>25</v>
      </c>
      <c r="C23" s="75" t="s">
        <v>16</v>
      </c>
      <c r="D23" s="78">
        <f>IFERROR(D13+D21,"-")</f>
        <v>51120</v>
      </c>
      <c r="E23" s="78">
        <f>IFERROR(E13+E21,"-")</f>
        <v>48060</v>
      </c>
      <c r="F23" s="78">
        <f>IFERROR(F13+F21,"-")</f>
        <v>42705</v>
      </c>
      <c r="G23" s="97"/>
      <c r="H23" s="97"/>
      <c r="I23" s="97"/>
      <c r="J23" s="97"/>
      <c r="K23" s="97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</row>
    <row r="24" spans="1:84" s="1" customFormat="1" ht="30" customHeight="1" x14ac:dyDescent="0.2">
      <c r="A24" s="11"/>
      <c r="B24" s="124"/>
      <c r="C24" s="75" t="s">
        <v>31</v>
      </c>
      <c r="D24" s="78">
        <f>IFERROR(D13/D$20,"-")</f>
        <v>18.024999999999999</v>
      </c>
      <c r="E24" s="78">
        <f>IFERROR(E13/E20,"-")</f>
        <v>15.45</v>
      </c>
      <c r="F24" s="78">
        <f>IFERROR(F13/F20,"-")</f>
        <v>10.94375</v>
      </c>
      <c r="G24" s="77"/>
      <c r="H24" s="97"/>
      <c r="I24" s="97"/>
      <c r="J24" s="97"/>
      <c r="K24" s="97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</row>
    <row r="25" spans="1:84" s="1" customFormat="1" ht="30" customHeight="1" x14ac:dyDescent="0.2">
      <c r="A25" s="11"/>
      <c r="B25" s="124"/>
      <c r="C25" s="75" t="s">
        <v>30</v>
      </c>
      <c r="D25" s="78">
        <f>IFERROR(D21/D$20,"-")</f>
        <v>45.875</v>
      </c>
      <c r="E25" s="78">
        <f>IFERROR(E21/E$20,"-")</f>
        <v>44.625</v>
      </c>
      <c r="F25" s="78">
        <f>IFERROR(F21/F$20,"-")</f>
        <v>42.4375</v>
      </c>
      <c r="G25" s="77"/>
      <c r="H25" s="97"/>
      <c r="I25" s="97"/>
      <c r="J25" s="97"/>
      <c r="K25" s="97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</row>
    <row r="26" spans="1:84" s="1" customFormat="1" ht="30" customHeight="1" x14ac:dyDescent="0.2">
      <c r="A26" s="11"/>
      <c r="B26" s="124" t="s">
        <v>25</v>
      </c>
      <c r="C26" s="111" t="s">
        <v>23</v>
      </c>
      <c r="D26" s="79">
        <f>IFERROR(D23/D20,"-")</f>
        <v>63.9</v>
      </c>
      <c r="E26" s="112">
        <f>IFERROR(E23/E20,"-")</f>
        <v>60.075000000000003</v>
      </c>
      <c r="F26" s="79">
        <f>IFERROR(F23/F20,"-")</f>
        <v>53.381250000000001</v>
      </c>
      <c r="G26" s="97"/>
      <c r="H26" s="140"/>
      <c r="I26" s="141" t="str">
        <f>D5</f>
        <v>Trecker
150 PS</v>
      </c>
      <c r="J26" s="141" t="str">
        <f>E5</f>
        <v>Trecker
125 PS</v>
      </c>
      <c r="K26" s="142" t="str">
        <f>F5</f>
        <v>Trecker
100 PS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</row>
    <row r="27" spans="1:84" s="1" customFormat="1" ht="15" customHeight="1" x14ac:dyDescent="0.2">
      <c r="A27" s="11"/>
      <c r="B27" s="11"/>
      <c r="C27" s="115" t="s">
        <v>37</v>
      </c>
      <c r="D27" s="114">
        <f>IFERROR(D25-(D18*D19),"-")</f>
        <v>26.875</v>
      </c>
      <c r="E27" s="114">
        <f>IFERROR(E25-(E18*E19),"-")</f>
        <v>25.625</v>
      </c>
      <c r="F27" s="114">
        <f>IFERROR(F25-(F18*F19),"-")</f>
        <v>23.4375</v>
      </c>
      <c r="G27" s="97"/>
      <c r="H27" s="97"/>
      <c r="I27" s="97"/>
      <c r="J27" s="97"/>
      <c r="K27" s="97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</row>
    <row r="28" spans="1:84" s="1" customFormat="1" ht="19.5" customHeight="1" x14ac:dyDescent="0.2">
      <c r="A28" s="11"/>
      <c r="B28" s="404" t="s">
        <v>62</v>
      </c>
      <c r="C28" s="404"/>
      <c r="D28" s="114">
        <f>D24+D27</f>
        <v>44.9</v>
      </c>
      <c r="E28" s="114">
        <f>E24+E27</f>
        <v>41.075000000000003</v>
      </c>
      <c r="F28" s="114">
        <f>F24+F27</f>
        <v>34.381250000000001</v>
      </c>
      <c r="G28" s="97"/>
      <c r="H28" s="97"/>
      <c r="I28" s="97"/>
      <c r="J28" s="97"/>
      <c r="K28" s="97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</row>
    <row r="29" spans="1:84" s="1" customFormat="1" ht="30" customHeight="1" x14ac:dyDescent="0.2">
      <c r="A29" s="11"/>
      <c r="B29" s="11"/>
      <c r="C29" s="37"/>
      <c r="D29" s="37"/>
      <c r="E29" s="37"/>
      <c r="F29" s="37"/>
      <c r="G29" s="97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</row>
    <row r="30" spans="1:84" s="1" customFormat="1" ht="15" customHeight="1" x14ac:dyDescent="0.2">
      <c r="A30" s="11"/>
      <c r="B30" s="11"/>
      <c r="C30" s="37"/>
      <c r="D30" s="37"/>
      <c r="E30" s="37"/>
      <c r="F30" s="37"/>
      <c r="G30" s="97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</row>
    <row r="31" spans="1:84" s="1" customFormat="1" ht="30" customHeight="1" x14ac:dyDescent="0.2">
      <c r="A31" s="11"/>
      <c r="B31" s="11"/>
      <c r="C31" s="37"/>
      <c r="D31" s="37"/>
      <c r="E31" s="37"/>
      <c r="F31" s="37"/>
      <c r="G31" s="97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</row>
    <row r="32" spans="1:84" s="1" customFormat="1" ht="18" customHeight="1" x14ac:dyDescent="0.2">
      <c r="A32" s="11"/>
      <c r="B32" s="11"/>
      <c r="C32" s="37"/>
      <c r="D32" s="37"/>
      <c r="E32" s="37"/>
      <c r="F32" s="37"/>
      <c r="G32" s="97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</row>
    <row r="33" spans="1:84" s="20" customFormat="1" ht="15" customHeight="1" x14ac:dyDescent="0.2">
      <c r="A33" s="18"/>
      <c r="B33" s="36" t="s">
        <v>0</v>
      </c>
      <c r="H33" s="1"/>
      <c r="I33" s="1"/>
      <c r="J33" s="1"/>
      <c r="K33" s="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</row>
    <row r="34" spans="1:84" s="24" customFormat="1" ht="15" customHeight="1" x14ac:dyDescent="0.2">
      <c r="A34" s="21"/>
      <c r="B34" s="22" t="s">
        <v>1</v>
      </c>
      <c r="D34" s="22"/>
      <c r="E34" s="22"/>
      <c r="F34" s="22"/>
      <c r="G34" s="22"/>
      <c r="H34" s="1"/>
      <c r="I34" s="1"/>
      <c r="J34" s="1"/>
      <c r="K34" s="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</row>
    <row r="35" spans="1:84" s="25" customFormat="1" ht="15" x14ac:dyDescent="0.2">
      <c r="G35" s="98"/>
      <c r="H35" s="11"/>
      <c r="I35" s="11"/>
      <c r="J35" s="11"/>
      <c r="K35" s="11"/>
    </row>
    <row r="36" spans="1:84" s="1" customFormat="1" ht="15.75" customHeight="1" x14ac:dyDescent="0.2">
      <c r="A36" s="11"/>
      <c r="B36" s="399" t="s">
        <v>2</v>
      </c>
      <c r="C36" s="399"/>
      <c r="D36" s="40">
        <v>43465</v>
      </c>
      <c r="E36" s="11"/>
      <c r="F36" s="11"/>
      <c r="G36" s="92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</row>
    <row r="37" spans="1:84" s="1" customFormat="1" ht="15.75" hidden="1" customHeight="1" x14ac:dyDescent="0.2">
      <c r="A37" s="11"/>
      <c r="B37" s="11"/>
      <c r="C37" s="29"/>
      <c r="D37" s="43">
        <f ca="1">TODAY()</f>
        <v>45685</v>
      </c>
      <c r="E37" s="25"/>
      <c r="F37" s="25"/>
      <c r="G37" s="98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</row>
    <row r="38" spans="1:84" s="1" customFormat="1" ht="17.25" customHeight="1" x14ac:dyDescent="0.2">
      <c r="A38" s="11"/>
      <c r="B38" s="11"/>
      <c r="C38" s="29"/>
      <c r="D38" s="17"/>
      <c r="E38" s="25"/>
      <c r="F38" s="25"/>
      <c r="G38" s="98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</row>
    <row r="39" spans="1:84" s="1" customFormat="1" ht="15.75" customHeight="1" x14ac:dyDescent="0.2">
      <c r="A39" s="11"/>
      <c r="B39" s="11"/>
      <c r="C39" s="29"/>
      <c r="D39" s="17"/>
      <c r="E39" s="25"/>
      <c r="F39" s="25"/>
      <c r="G39" s="98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</row>
    <row r="40" spans="1:84" s="1" customFormat="1" ht="30" hidden="1" customHeight="1" x14ac:dyDescent="0.2">
      <c r="A40" s="11"/>
      <c r="B40" s="81">
        <v>1</v>
      </c>
      <c r="C40" s="81" t="str">
        <f>INDEX($D$5:$F$5,1,MATCH(B40,$D$4:$F$4,0))</f>
        <v>Trecker
150 PS</v>
      </c>
      <c r="D40" s="11"/>
      <c r="E40" s="11"/>
      <c r="F40" s="11"/>
      <c r="G40" s="92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7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</row>
    <row r="41" spans="1:84" s="1" customFormat="1" ht="30" hidden="1" customHeight="1" x14ac:dyDescent="0.2">
      <c r="A41" s="11"/>
      <c r="B41" s="81">
        <v>2</v>
      </c>
      <c r="C41" s="81" t="str">
        <f>INDEX($D$5:$F$5,1,MATCH(B41,$D$4:$F$4,0))</f>
        <v>Trecker
125 PS</v>
      </c>
      <c r="D41" s="11"/>
      <c r="E41" s="11"/>
      <c r="F41" s="11"/>
      <c r="G41" s="92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7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</row>
    <row r="42" spans="1:84" s="1" customFormat="1" ht="30" hidden="1" customHeight="1" x14ac:dyDescent="0.2">
      <c r="A42" s="11"/>
      <c r="B42" s="81">
        <v>3</v>
      </c>
      <c r="C42" s="81" t="str">
        <f>INDEX($D$5:$F$5,1,MATCH(B42,$D$4:$F$4,0))</f>
        <v>Trecker
100 PS</v>
      </c>
      <c r="D42" s="11"/>
      <c r="E42" s="11"/>
      <c r="F42" s="11"/>
      <c r="G42" s="92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</row>
    <row r="43" spans="1:84" s="1" customFormat="1" ht="30" customHeight="1" x14ac:dyDescent="0.2">
      <c r="A43" s="146"/>
      <c r="B43" s="146"/>
      <c r="C43" s="146"/>
      <c r="D43" s="146"/>
      <c r="E43" s="11"/>
      <c r="F43" s="11"/>
      <c r="G43" s="92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</row>
    <row r="44" spans="1:84" s="1" customFormat="1" ht="30" customHeight="1" x14ac:dyDescent="0.2">
      <c r="A44" s="11"/>
      <c r="B44" s="11"/>
      <c r="C44" s="11"/>
      <c r="D44" s="11"/>
      <c r="E44" s="11"/>
      <c r="F44" s="11"/>
      <c r="G44" s="92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</row>
    <row r="45" spans="1:84" s="1" customFormat="1" ht="30" customHeight="1" x14ac:dyDescent="0.2">
      <c r="A45" s="152"/>
      <c r="B45" s="152"/>
      <c r="C45" s="152"/>
      <c r="D45" s="152"/>
      <c r="E45" s="152"/>
      <c r="F45" s="152"/>
      <c r="G45" s="92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</row>
    <row r="46" spans="1:84" s="1" customFormat="1" ht="30" customHeight="1" x14ac:dyDescent="0.2">
      <c r="A46" s="11"/>
      <c r="B46" s="153"/>
      <c r="C46" s="155"/>
      <c r="D46" s="154"/>
      <c r="E46" s="154"/>
      <c r="F46" s="154"/>
      <c r="G46" s="17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</row>
    <row r="47" spans="1:84" s="1" customFormat="1" ht="15.75" customHeight="1" x14ac:dyDescent="0.2">
      <c r="A47" s="11"/>
      <c r="B47" s="11"/>
      <c r="C47" s="29"/>
      <c r="D47" s="17"/>
      <c r="E47" s="17"/>
      <c r="F47" s="17"/>
      <c r="G47" s="17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</row>
    <row r="48" spans="1:84" s="1" customFormat="1" ht="15.75" customHeight="1" x14ac:dyDescent="0.2">
      <c r="A48" s="11"/>
      <c r="B48" s="11"/>
      <c r="C48" s="29"/>
      <c r="D48" s="17"/>
      <c r="E48" s="17"/>
      <c r="F48" s="17"/>
      <c r="G48" s="17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</row>
    <row r="49" spans="1:84" s="1" customFormat="1" ht="15.75" customHeight="1" x14ac:dyDescent="0.2">
      <c r="A49" s="11"/>
      <c r="B49" s="11"/>
      <c r="C49" s="29"/>
      <c r="D49" s="17"/>
      <c r="E49" s="17"/>
      <c r="F49" s="17"/>
      <c r="G49" s="17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</row>
    <row r="50" spans="1:84" s="1" customFormat="1" ht="15.75" customHeight="1" x14ac:dyDescent="0.2">
      <c r="A50" s="11"/>
      <c r="B50" s="11"/>
      <c r="C50" s="29"/>
      <c r="D50" s="17"/>
      <c r="E50" s="17"/>
      <c r="F50" s="17"/>
      <c r="G50" s="17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</row>
    <row r="51" spans="1:84" s="1" customFormat="1" ht="15.75" customHeight="1" x14ac:dyDescent="0.2">
      <c r="A51" s="11"/>
      <c r="B51" s="11"/>
      <c r="C51" s="29"/>
      <c r="D51" s="17"/>
      <c r="E51" s="17"/>
      <c r="F51" s="17"/>
      <c r="G51" s="17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</row>
    <row r="52" spans="1:84" s="1" customFormat="1" ht="15.75" customHeight="1" x14ac:dyDescent="0.2">
      <c r="A52" s="11"/>
      <c r="B52" s="11"/>
      <c r="C52" s="29"/>
      <c r="D52" s="17"/>
      <c r="E52" s="17"/>
      <c r="F52" s="17"/>
      <c r="G52" s="17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</row>
    <row r="53" spans="1:84" s="1" customFormat="1" ht="15" customHeight="1" x14ac:dyDescent="0.2">
      <c r="A53" s="11"/>
      <c r="B53" s="11"/>
      <c r="C53" s="19"/>
      <c r="D53" s="12"/>
      <c r="E53" s="12"/>
      <c r="F53" s="12"/>
      <c r="G53" s="99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</row>
    <row r="54" spans="1:84" s="1" customFormat="1" ht="33" customHeight="1" x14ac:dyDescent="0.2">
      <c r="A54" s="11"/>
      <c r="B54" s="11"/>
      <c r="C54" s="19"/>
      <c r="D54" s="12"/>
      <c r="E54" s="12"/>
      <c r="F54" s="12"/>
      <c r="G54" s="99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</row>
    <row r="55" spans="1:84" s="1" customFormat="1" ht="33" customHeight="1" x14ac:dyDescent="0.2">
      <c r="A55" s="11"/>
      <c r="B55" s="11"/>
      <c r="C55" s="19"/>
      <c r="D55" s="12"/>
      <c r="E55" s="12"/>
      <c r="F55" s="12"/>
      <c r="G55" s="99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</row>
    <row r="56" spans="1:84" s="1" customFormat="1" ht="33" customHeight="1" x14ac:dyDescent="0.2">
      <c r="A56" s="11"/>
      <c r="B56" s="11"/>
      <c r="C56" s="19"/>
      <c r="D56" s="12"/>
      <c r="E56" s="12"/>
      <c r="F56" s="12"/>
      <c r="G56" s="99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</row>
    <row r="57" spans="1:84" s="1" customFormat="1" ht="33" customHeight="1" x14ac:dyDescent="0.2">
      <c r="A57" s="11"/>
      <c r="B57" s="11"/>
      <c r="C57" s="19"/>
      <c r="D57" s="12"/>
      <c r="E57" s="12"/>
      <c r="F57" s="12"/>
      <c r="G57" s="99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</row>
    <row r="58" spans="1:84" s="1" customFormat="1" ht="33" customHeight="1" x14ac:dyDescent="0.2">
      <c r="A58" s="11"/>
      <c r="B58" s="11"/>
      <c r="C58" s="19"/>
      <c r="D58" s="12"/>
      <c r="E58" s="12"/>
      <c r="F58" s="12"/>
      <c r="G58" s="99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</row>
    <row r="59" spans="1:84" s="1" customFormat="1" ht="15" customHeight="1" x14ac:dyDescent="0.2">
      <c r="A59" s="11"/>
      <c r="B59" s="11"/>
      <c r="C59" s="19"/>
      <c r="D59" s="12"/>
      <c r="E59" s="12"/>
      <c r="F59" s="12"/>
      <c r="G59" s="99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</row>
    <row r="60" spans="1:84" s="6" customFormat="1" ht="33" customHeight="1" x14ac:dyDescent="0.2">
      <c r="A60" s="13"/>
      <c r="B60" s="13"/>
      <c r="C60" s="19"/>
      <c r="D60" s="12"/>
      <c r="E60" s="12"/>
      <c r="F60" s="12"/>
      <c r="G60" s="99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</row>
    <row r="61" spans="1:84" s="6" customFormat="1" ht="33" customHeight="1" x14ac:dyDescent="0.2">
      <c r="A61" s="13"/>
      <c r="B61" s="13"/>
      <c r="C61" s="19"/>
      <c r="D61" s="12"/>
      <c r="E61" s="12"/>
      <c r="F61" s="12"/>
      <c r="G61" s="99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</row>
    <row r="62" spans="1:84" s="6" customFormat="1" ht="33" customHeight="1" x14ac:dyDescent="0.2">
      <c r="A62" s="13"/>
      <c r="B62" s="13"/>
      <c r="C62" s="19"/>
      <c r="D62" s="12"/>
      <c r="E62" s="12"/>
      <c r="F62" s="12"/>
      <c r="G62" s="99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</row>
    <row r="63" spans="1:84" s="6" customFormat="1" ht="33" customHeight="1" x14ac:dyDescent="0.2">
      <c r="A63" s="13"/>
      <c r="B63" s="13"/>
      <c r="C63" s="19"/>
      <c r="D63" s="12"/>
      <c r="E63" s="12"/>
      <c r="F63" s="12"/>
      <c r="G63" s="99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</row>
    <row r="64" spans="1:84" s="6" customFormat="1" ht="33" customHeight="1" x14ac:dyDescent="0.2">
      <c r="A64" s="13"/>
      <c r="B64" s="13"/>
      <c r="C64" s="19"/>
      <c r="D64" s="12"/>
      <c r="E64" s="12"/>
      <c r="F64" s="12"/>
      <c r="G64" s="99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</row>
    <row r="65" spans="1:84" s="1" customFormat="1" ht="33" customHeight="1" x14ac:dyDescent="0.2">
      <c r="A65" s="11"/>
      <c r="B65" s="11"/>
      <c r="C65" s="19"/>
      <c r="D65" s="12"/>
      <c r="E65" s="12"/>
      <c r="F65" s="12"/>
      <c r="G65" s="99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</row>
    <row r="66" spans="1:84" s="6" customFormat="1" ht="33" customHeight="1" x14ac:dyDescent="0.2">
      <c r="A66" s="13"/>
      <c r="B66" s="13"/>
      <c r="C66" s="19"/>
      <c r="D66" s="12"/>
      <c r="E66" s="12"/>
      <c r="F66" s="12"/>
      <c r="G66" s="99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</row>
    <row r="67" spans="1:84" s="9" customFormat="1" ht="33" customHeight="1" x14ac:dyDescent="0.2">
      <c r="C67" s="30"/>
      <c r="D67" s="11"/>
      <c r="E67" s="11"/>
      <c r="F67" s="11"/>
      <c r="G67" s="92"/>
    </row>
    <row r="68" spans="1:84" s="9" customFormat="1" ht="33" customHeight="1" x14ac:dyDescent="0.2">
      <c r="C68" s="30"/>
      <c r="D68" s="11"/>
      <c r="E68" s="11"/>
      <c r="F68" s="11"/>
      <c r="G68" s="92"/>
    </row>
    <row r="69" spans="1:84" s="9" customFormat="1" ht="33" customHeight="1" x14ac:dyDescent="0.2">
      <c r="C69" s="30"/>
      <c r="D69" s="11"/>
      <c r="E69" s="11"/>
      <c r="F69" s="11"/>
      <c r="G69" s="92"/>
    </row>
    <row r="70" spans="1:84" s="9" customFormat="1" ht="33" customHeight="1" x14ac:dyDescent="0.2">
      <c r="C70" s="30"/>
      <c r="D70" s="11"/>
      <c r="E70" s="11"/>
      <c r="F70" s="11"/>
      <c r="G70" s="92"/>
    </row>
    <row r="71" spans="1:84" s="9" customFormat="1" ht="33" customHeight="1" x14ac:dyDescent="0.2">
      <c r="C71" s="31"/>
      <c r="G71" s="100"/>
    </row>
    <row r="72" spans="1:84" s="9" customFormat="1" ht="33" customHeight="1" x14ac:dyDescent="0.2">
      <c r="C72" s="31"/>
      <c r="G72" s="100"/>
    </row>
    <row r="73" spans="1:84" s="9" customFormat="1" ht="33" customHeight="1" x14ac:dyDescent="0.2">
      <c r="C73" s="31"/>
      <c r="G73" s="100"/>
    </row>
    <row r="74" spans="1:84" s="9" customFormat="1" ht="33" customHeight="1" x14ac:dyDescent="0.2">
      <c r="C74" s="31"/>
      <c r="G74" s="100"/>
    </row>
    <row r="75" spans="1:84" s="9" customFormat="1" ht="33" customHeight="1" x14ac:dyDescent="0.2">
      <c r="C75" s="31"/>
      <c r="G75" s="100"/>
    </row>
    <row r="76" spans="1:84" s="9" customFormat="1" ht="33" customHeight="1" x14ac:dyDescent="0.2">
      <c r="C76" s="31"/>
      <c r="G76" s="100"/>
    </row>
    <row r="77" spans="1:84" s="9" customFormat="1" ht="33" customHeight="1" x14ac:dyDescent="0.2">
      <c r="C77" s="31"/>
      <c r="G77" s="100"/>
    </row>
    <row r="78" spans="1:84" s="9" customFormat="1" ht="33" customHeight="1" x14ac:dyDescent="0.2">
      <c r="C78" s="31"/>
      <c r="G78" s="100"/>
    </row>
    <row r="79" spans="1:84" s="9" customFormat="1" ht="33" customHeight="1" x14ac:dyDescent="0.2">
      <c r="C79" s="31"/>
      <c r="G79" s="100"/>
    </row>
    <row r="80" spans="1:84" s="9" customFormat="1" ht="25.5" customHeight="1" x14ac:dyDescent="0.2">
      <c r="C80" s="31"/>
      <c r="G80" s="100"/>
    </row>
    <row r="81" spans="3:7" s="9" customFormat="1" x14ac:dyDescent="0.2">
      <c r="C81" s="30"/>
      <c r="D81" s="11"/>
      <c r="E81" s="11"/>
      <c r="F81" s="11"/>
      <c r="G81" s="92"/>
    </row>
    <row r="82" spans="3:7" s="9" customFormat="1" x14ac:dyDescent="0.2">
      <c r="C82" s="30"/>
      <c r="D82" s="11"/>
      <c r="E82" s="11"/>
      <c r="F82" s="11"/>
      <c r="G82" s="92"/>
    </row>
    <row r="83" spans="3:7" s="9" customFormat="1" x14ac:dyDescent="0.2">
      <c r="C83" s="30"/>
      <c r="D83" s="11"/>
      <c r="E83" s="11"/>
      <c r="F83" s="11"/>
      <c r="G83" s="92"/>
    </row>
    <row r="84" spans="3:7" s="9" customFormat="1" x14ac:dyDescent="0.2">
      <c r="C84" s="30"/>
      <c r="D84" s="11"/>
      <c r="E84" s="11"/>
      <c r="F84" s="11"/>
      <c r="G84" s="92"/>
    </row>
    <row r="85" spans="3:7" s="9" customFormat="1" x14ac:dyDescent="0.2">
      <c r="C85" s="30"/>
      <c r="D85" s="11"/>
      <c r="E85" s="11"/>
      <c r="F85" s="11"/>
      <c r="G85" s="92"/>
    </row>
    <row r="86" spans="3:7" s="9" customFormat="1" x14ac:dyDescent="0.2">
      <c r="C86" s="30"/>
      <c r="D86" s="11"/>
      <c r="E86" s="11"/>
      <c r="F86" s="11"/>
      <c r="G86" s="92"/>
    </row>
    <row r="87" spans="3:7" s="9" customFormat="1" x14ac:dyDescent="0.2">
      <c r="C87" s="30"/>
      <c r="D87" s="11"/>
      <c r="E87" s="11"/>
      <c r="F87" s="11"/>
      <c r="G87" s="92"/>
    </row>
    <row r="88" spans="3:7" s="9" customFormat="1" x14ac:dyDescent="0.2">
      <c r="C88" s="30"/>
      <c r="D88" s="11"/>
      <c r="E88" s="11"/>
      <c r="F88" s="11"/>
      <c r="G88" s="92"/>
    </row>
    <row r="89" spans="3:7" s="9" customFormat="1" x14ac:dyDescent="0.2">
      <c r="C89" s="30"/>
      <c r="D89" s="11"/>
      <c r="E89" s="11"/>
      <c r="F89" s="11"/>
      <c r="G89" s="92"/>
    </row>
    <row r="90" spans="3:7" s="9" customFormat="1" x14ac:dyDescent="0.2">
      <c r="C90" s="30"/>
      <c r="D90" s="11"/>
      <c r="E90" s="11"/>
      <c r="F90" s="11"/>
      <c r="G90" s="92"/>
    </row>
    <row r="91" spans="3:7" s="9" customFormat="1" x14ac:dyDescent="0.2">
      <c r="C91" s="32"/>
      <c r="D91" s="11"/>
      <c r="E91" s="11"/>
      <c r="F91" s="11"/>
      <c r="G91" s="92"/>
    </row>
    <row r="92" spans="3:7" s="9" customFormat="1" x14ac:dyDescent="0.2">
      <c r="C92" s="19"/>
      <c r="D92" s="13"/>
      <c r="E92" s="13"/>
      <c r="F92" s="13"/>
      <c r="G92" s="101"/>
    </row>
    <row r="93" spans="3:7" s="9" customFormat="1" x14ac:dyDescent="0.2">
      <c r="C93" s="33"/>
      <c r="D93" s="14"/>
      <c r="E93" s="14"/>
      <c r="F93" s="14"/>
      <c r="G93" s="102"/>
    </row>
    <row r="94" spans="3:7" s="9" customFormat="1" x14ac:dyDescent="0.2">
      <c r="C94" s="33"/>
      <c r="D94" s="14"/>
      <c r="E94" s="14"/>
      <c r="F94" s="14"/>
      <c r="G94" s="102"/>
    </row>
    <row r="95" spans="3:7" s="9" customFormat="1" x14ac:dyDescent="0.2">
      <c r="C95" s="33"/>
      <c r="D95" s="14"/>
      <c r="E95" s="14"/>
      <c r="F95" s="14"/>
      <c r="G95" s="102"/>
    </row>
    <row r="96" spans="3:7" s="9" customFormat="1" x14ac:dyDescent="0.2">
      <c r="C96" s="33"/>
      <c r="D96" s="14"/>
      <c r="E96" s="14"/>
      <c r="F96" s="14"/>
      <c r="G96" s="102"/>
    </row>
    <row r="97" spans="3:12" s="9" customFormat="1" x14ac:dyDescent="0.2">
      <c r="C97" s="29"/>
      <c r="D97" s="17"/>
      <c r="E97" s="17"/>
      <c r="F97" s="17"/>
      <c r="G97" s="17"/>
    </row>
    <row r="98" spans="3:12" x14ac:dyDescent="0.2">
      <c r="C98" s="34"/>
      <c r="D98" s="3"/>
      <c r="E98" s="3"/>
      <c r="F98" s="3"/>
      <c r="G98" s="17"/>
      <c r="H98" s="7"/>
      <c r="I98" s="7"/>
      <c r="J98" s="7"/>
      <c r="K98" s="7"/>
      <c r="L98" s="7"/>
    </row>
    <row r="99" spans="3:12" x14ac:dyDescent="0.2">
      <c r="C99" s="8"/>
      <c r="D99" s="5"/>
      <c r="E99" s="5"/>
      <c r="F99" s="5"/>
      <c r="G99" s="103"/>
      <c r="H99" s="7"/>
      <c r="I99" s="7"/>
      <c r="J99" s="7"/>
      <c r="K99" s="7"/>
      <c r="L99" s="7"/>
    </row>
  </sheetData>
  <sheetProtection password="CF35" sheet="1" objects="1" scenarios="1" insertHyperlinks="0" selectLockedCells="1" autoFilter="0"/>
  <mergeCells count="6">
    <mergeCell ref="B15:B21"/>
    <mergeCell ref="B36:C36"/>
    <mergeCell ref="B2:F2"/>
    <mergeCell ref="H5:K5"/>
    <mergeCell ref="B5:B13"/>
    <mergeCell ref="B28:C28"/>
  </mergeCells>
  <hyperlinks>
    <hyperlink ref="B33" r:id="rId1"/>
  </hyperlinks>
  <printOptions horizontalCentered="1"/>
  <pageMargins left="0.11811023622047245" right="0.11811023622047245" top="0.59055118110236227" bottom="0.19685039370078741" header="0.31496062992125984" footer="0.31496062992125984"/>
  <pageSetup paperSize="9" scale="64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7996080-3A02-4C4B-8257-584EDED626A0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D8:F12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showGridLines="0" zoomScaleNormal="100" workbookViewId="0">
      <pane xSplit="2" topLeftCell="C1" activePane="topRight" state="frozen"/>
      <selection pane="topRight" activeCell="H29" sqref="H29"/>
    </sheetView>
  </sheetViews>
  <sheetFormatPr baseColWidth="10" defaultColWidth="20.625" defaultRowHeight="30" customHeight="1" x14ac:dyDescent="0.2"/>
  <cols>
    <col min="1" max="1" width="2" style="273" customWidth="1"/>
    <col min="2" max="2" width="20.625" style="273"/>
    <col min="3" max="7" width="12.625" style="273" customWidth="1"/>
    <col min="8" max="8" width="20.625" style="273" customWidth="1"/>
    <col min="9" max="12" width="12.625" style="289" customWidth="1"/>
    <col min="13" max="17" width="12.625" style="273" customWidth="1"/>
    <col min="18" max="16384" width="20.625" style="273"/>
  </cols>
  <sheetData>
    <row r="1" spans="1:19" ht="15" customHeight="1" x14ac:dyDescent="0.2">
      <c r="B1" s="277"/>
      <c r="C1" s="277"/>
      <c r="D1" s="277"/>
      <c r="E1" s="277"/>
      <c r="F1" s="277"/>
      <c r="G1" s="277"/>
      <c r="H1" s="277"/>
      <c r="I1" s="278"/>
      <c r="J1" s="278"/>
      <c r="K1" s="278"/>
      <c r="L1" s="273"/>
    </row>
    <row r="2" spans="1:19" ht="57" customHeight="1" x14ac:dyDescent="0.2">
      <c r="B2" s="478" t="s">
        <v>137</v>
      </c>
      <c r="C2" s="478"/>
      <c r="D2" s="478"/>
      <c r="E2" s="478"/>
      <c r="F2" s="478"/>
      <c r="G2" s="478"/>
      <c r="H2" s="478"/>
      <c r="I2" s="280"/>
      <c r="J2" s="280"/>
      <c r="K2" s="280"/>
      <c r="L2" s="293"/>
      <c r="M2" s="293"/>
      <c r="N2" s="293"/>
      <c r="O2" s="293"/>
      <c r="P2" s="280"/>
      <c r="Q2" s="280"/>
    </row>
    <row r="3" spans="1:19" ht="15" customHeight="1" x14ac:dyDescent="0.2">
      <c r="A3" s="278"/>
      <c r="B3" s="278"/>
      <c r="C3" s="278"/>
      <c r="D3" s="278"/>
      <c r="E3" s="278"/>
      <c r="F3" s="278"/>
      <c r="G3" s="278"/>
      <c r="I3" s="273"/>
      <c r="J3" s="273"/>
      <c r="K3" s="273"/>
      <c r="L3" s="273"/>
      <c r="N3" s="281"/>
      <c r="P3" s="281"/>
    </row>
    <row r="4" spans="1:19" ht="30" customHeight="1" x14ac:dyDescent="0.2">
      <c r="H4" s="282"/>
      <c r="I4" s="281"/>
      <c r="J4" s="281"/>
      <c r="K4" s="281"/>
      <c r="L4" s="281"/>
    </row>
    <row r="5" spans="1:19" ht="30" hidden="1" customHeight="1" x14ac:dyDescent="0.2">
      <c r="H5" s="282" t="s">
        <v>96</v>
      </c>
      <c r="I5" s="281">
        <v>4</v>
      </c>
      <c r="J5" s="281">
        <v>2</v>
      </c>
      <c r="K5" s="281">
        <v>3</v>
      </c>
      <c r="L5" s="281"/>
      <c r="N5" s="241">
        <v>4</v>
      </c>
      <c r="O5" s="281">
        <v>2</v>
      </c>
      <c r="P5" s="241">
        <v>3</v>
      </c>
      <c r="R5" s="283"/>
      <c r="S5" s="284"/>
    </row>
    <row r="6" spans="1:19" ht="30" customHeight="1" x14ac:dyDescent="0.2">
      <c r="B6" s="251" t="s">
        <v>125</v>
      </c>
      <c r="C6" s="251" t="s">
        <v>126</v>
      </c>
      <c r="D6" s="251" t="s">
        <v>84</v>
      </c>
      <c r="E6" s="204" t="s">
        <v>162</v>
      </c>
      <c r="F6" s="204" t="s">
        <v>94</v>
      </c>
      <c r="G6" s="204" t="s">
        <v>227</v>
      </c>
      <c r="H6" s="250" t="s">
        <v>124</v>
      </c>
      <c r="I6" s="250" t="s">
        <v>180</v>
      </c>
      <c r="J6" s="250" t="s">
        <v>163</v>
      </c>
      <c r="K6" s="250" t="s">
        <v>84</v>
      </c>
      <c r="L6" s="250" t="s">
        <v>94</v>
      </c>
      <c r="M6" s="204" t="s">
        <v>124</v>
      </c>
      <c r="N6" s="363" t="s">
        <v>180</v>
      </c>
      <c r="O6" s="204" t="s">
        <v>163</v>
      </c>
      <c r="P6" s="204" t="s">
        <v>84</v>
      </c>
      <c r="Q6" s="204" t="s">
        <v>94</v>
      </c>
      <c r="R6" s="285"/>
    </row>
    <row r="7" spans="1:19" ht="30" customHeight="1" x14ac:dyDescent="0.2">
      <c r="B7" s="279" t="s">
        <v>120</v>
      </c>
      <c r="C7" s="221">
        <v>161.721</v>
      </c>
      <c r="D7" s="222" t="s">
        <v>86</v>
      </c>
      <c r="E7" s="290">
        <f t="shared" ref="E7:E21" si="0">1/L7</f>
        <v>0.1</v>
      </c>
      <c r="F7" s="292">
        <f t="shared" ref="F7:F21" si="1">L7</f>
        <v>10</v>
      </c>
      <c r="G7" s="347">
        <v>1</v>
      </c>
      <c r="H7" s="299" t="s">
        <v>218</v>
      </c>
      <c r="I7" s="288">
        <v>1</v>
      </c>
      <c r="J7" s="287">
        <v>0.1</v>
      </c>
      <c r="K7" s="300" t="s">
        <v>219</v>
      </c>
      <c r="L7" s="294">
        <f>IFERROR(I7/J7,"-")</f>
        <v>10</v>
      </c>
      <c r="M7" s="299" t="s">
        <v>220</v>
      </c>
      <c r="N7" s="287">
        <v>1</v>
      </c>
      <c r="O7" s="287">
        <v>0.1</v>
      </c>
      <c r="P7" s="300" t="s">
        <v>90</v>
      </c>
      <c r="Q7" s="292">
        <f>IFERROR(N7/O7,"-")</f>
        <v>10</v>
      </c>
      <c r="R7" s="285" t="b">
        <f>L7=Q7</f>
        <v>1</v>
      </c>
    </row>
    <row r="8" spans="1:19" ht="30" customHeight="1" x14ac:dyDescent="0.2">
      <c r="B8" s="336" t="s">
        <v>159</v>
      </c>
      <c r="C8" s="221">
        <v>58.9</v>
      </c>
      <c r="D8" s="222" t="s">
        <v>86</v>
      </c>
      <c r="E8" s="290">
        <f t="shared" si="0"/>
        <v>1</v>
      </c>
      <c r="F8" s="292">
        <f t="shared" si="1"/>
        <v>1</v>
      </c>
      <c r="G8" s="347">
        <v>1</v>
      </c>
      <c r="H8" s="327" t="s">
        <v>176</v>
      </c>
      <c r="I8" s="328">
        <v>0.5</v>
      </c>
      <c r="J8" s="329">
        <v>0.5</v>
      </c>
      <c r="K8" s="329" t="s">
        <v>98</v>
      </c>
      <c r="L8" s="294">
        <f t="shared" ref="L8:L21" si="2">IFERROR(I8/J8,"-")</f>
        <v>1</v>
      </c>
      <c r="M8" s="299" t="s">
        <v>216</v>
      </c>
      <c r="N8" s="287">
        <v>1</v>
      </c>
      <c r="O8" s="287">
        <v>1</v>
      </c>
      <c r="P8" s="300" t="s">
        <v>90</v>
      </c>
      <c r="Q8" s="292">
        <f t="shared" ref="Q8:Q21" si="3">IFERROR(N8/O8,"-")</f>
        <v>1</v>
      </c>
      <c r="R8" s="370" t="b">
        <f t="shared" ref="R8:R21" si="4">L8=Q8</f>
        <v>1</v>
      </c>
    </row>
    <row r="9" spans="1:19" ht="30" customHeight="1" x14ac:dyDescent="0.2">
      <c r="B9" s="336" t="s">
        <v>161</v>
      </c>
      <c r="C9" s="221">
        <v>257</v>
      </c>
      <c r="D9" s="222" t="s">
        <v>86</v>
      </c>
      <c r="E9" s="290">
        <f t="shared" si="0"/>
        <v>0.2</v>
      </c>
      <c r="F9" s="292">
        <f t="shared" si="1"/>
        <v>5</v>
      </c>
      <c r="G9" s="347">
        <v>1</v>
      </c>
      <c r="H9" s="327" t="s">
        <v>177</v>
      </c>
      <c r="I9" s="328">
        <v>2.5</v>
      </c>
      <c r="J9" s="329">
        <v>0.5</v>
      </c>
      <c r="K9" s="329" t="s">
        <v>98</v>
      </c>
      <c r="L9" s="294">
        <f t="shared" si="2"/>
        <v>5</v>
      </c>
      <c r="M9" s="299" t="s">
        <v>217</v>
      </c>
      <c r="N9" s="287">
        <v>5</v>
      </c>
      <c r="O9" s="287">
        <v>1</v>
      </c>
      <c r="P9" s="300" t="s">
        <v>90</v>
      </c>
      <c r="Q9" s="292">
        <f t="shared" si="3"/>
        <v>5</v>
      </c>
      <c r="R9" s="285" t="b">
        <f t="shared" si="4"/>
        <v>1</v>
      </c>
    </row>
    <row r="10" spans="1:19" ht="30" customHeight="1" x14ac:dyDescent="0.2">
      <c r="B10" s="336" t="s">
        <v>160</v>
      </c>
      <c r="C10" s="221">
        <v>259</v>
      </c>
      <c r="D10" s="222" t="s">
        <v>86</v>
      </c>
      <c r="E10" s="290">
        <f t="shared" si="0"/>
        <v>0.2</v>
      </c>
      <c r="F10" s="292">
        <f t="shared" si="1"/>
        <v>5</v>
      </c>
      <c r="G10" s="347">
        <v>1</v>
      </c>
      <c r="H10" s="286" t="s">
        <v>178</v>
      </c>
      <c r="I10" s="288">
        <v>5</v>
      </c>
      <c r="J10" s="288">
        <v>1</v>
      </c>
      <c r="K10" s="329" t="s">
        <v>90</v>
      </c>
      <c r="L10" s="294">
        <f t="shared" si="2"/>
        <v>5</v>
      </c>
      <c r="M10" s="286" t="s">
        <v>179</v>
      </c>
      <c r="N10" s="287">
        <v>0.4</v>
      </c>
      <c r="O10" s="287">
        <v>0.08</v>
      </c>
      <c r="P10" s="287" t="s">
        <v>90</v>
      </c>
      <c r="Q10" s="292">
        <f t="shared" si="3"/>
        <v>5</v>
      </c>
      <c r="R10" s="285" t="b">
        <f t="shared" si="4"/>
        <v>1</v>
      </c>
    </row>
    <row r="11" spans="1:19" ht="30" customHeight="1" x14ac:dyDescent="0.2">
      <c r="B11" s="279" t="s">
        <v>118</v>
      </c>
      <c r="C11" s="221">
        <v>107.1</v>
      </c>
      <c r="D11" s="222" t="s">
        <v>86</v>
      </c>
      <c r="E11" s="290">
        <f t="shared" si="0"/>
        <v>0.20000000000000004</v>
      </c>
      <c r="F11" s="292">
        <f t="shared" si="1"/>
        <v>4.9999999999999991</v>
      </c>
      <c r="G11" s="347">
        <v>1</v>
      </c>
      <c r="H11" s="299" t="s">
        <v>206</v>
      </c>
      <c r="I11" s="288">
        <v>0.35</v>
      </c>
      <c r="J11" s="287">
        <v>7.0000000000000007E-2</v>
      </c>
      <c r="K11" s="300" t="s">
        <v>98</v>
      </c>
      <c r="L11" s="294">
        <f t="shared" si="2"/>
        <v>4.9999999999999991</v>
      </c>
      <c r="M11" s="299" t="s">
        <v>203</v>
      </c>
      <c r="N11" s="287">
        <v>5</v>
      </c>
      <c r="O11" s="287">
        <v>1</v>
      </c>
      <c r="P11" s="300" t="s">
        <v>90</v>
      </c>
      <c r="Q11" s="292">
        <f t="shared" si="3"/>
        <v>5</v>
      </c>
      <c r="R11" s="285" t="b">
        <f t="shared" si="4"/>
        <v>1</v>
      </c>
    </row>
    <row r="12" spans="1:19" ht="30" customHeight="1" x14ac:dyDescent="0.2">
      <c r="B12" s="279" t="s">
        <v>122</v>
      </c>
      <c r="C12" s="221">
        <v>320.7645</v>
      </c>
      <c r="D12" s="222" t="s">
        <v>86</v>
      </c>
      <c r="E12" s="290">
        <f t="shared" si="0"/>
        <v>6.6666666666666666E-2</v>
      </c>
      <c r="F12" s="292">
        <f t="shared" si="1"/>
        <v>15</v>
      </c>
      <c r="G12" s="347">
        <v>1</v>
      </c>
      <c r="H12" s="299" t="s">
        <v>207</v>
      </c>
      <c r="I12" s="288">
        <v>1.05</v>
      </c>
      <c r="J12" s="287">
        <v>7.0000000000000007E-2</v>
      </c>
      <c r="K12" s="300" t="s">
        <v>98</v>
      </c>
      <c r="L12" s="294">
        <f t="shared" si="2"/>
        <v>15</v>
      </c>
      <c r="M12" s="299" t="s">
        <v>203</v>
      </c>
      <c r="N12" s="287">
        <v>15</v>
      </c>
      <c r="O12" s="287">
        <v>1</v>
      </c>
      <c r="P12" s="300" t="s">
        <v>90</v>
      </c>
      <c r="Q12" s="292">
        <f t="shared" si="3"/>
        <v>15</v>
      </c>
      <c r="R12" s="285" t="b">
        <f t="shared" si="4"/>
        <v>1</v>
      </c>
    </row>
    <row r="13" spans="1:19" ht="30" customHeight="1" x14ac:dyDescent="0.2">
      <c r="B13" s="368" t="s">
        <v>121</v>
      </c>
      <c r="C13" s="221">
        <v>218.5</v>
      </c>
      <c r="D13" s="222" t="s">
        <v>86</v>
      </c>
      <c r="E13" s="290">
        <f t="shared" si="0"/>
        <v>0.21999999999999997</v>
      </c>
      <c r="F13" s="292">
        <f t="shared" si="1"/>
        <v>4.5454545454545459</v>
      </c>
      <c r="G13" s="347">
        <v>1</v>
      </c>
      <c r="H13" s="301" t="s">
        <v>204</v>
      </c>
      <c r="I13" s="288">
        <v>1</v>
      </c>
      <c r="J13" s="287">
        <v>0.22</v>
      </c>
      <c r="K13" s="300" t="s">
        <v>98</v>
      </c>
      <c r="L13" s="294">
        <f t="shared" si="2"/>
        <v>4.5454545454545459</v>
      </c>
      <c r="M13" s="369" t="s">
        <v>210</v>
      </c>
      <c r="N13" s="287">
        <v>5</v>
      </c>
      <c r="O13" s="287">
        <v>1</v>
      </c>
      <c r="P13" s="300" t="s">
        <v>90</v>
      </c>
      <c r="Q13" s="292">
        <f t="shared" si="3"/>
        <v>5</v>
      </c>
      <c r="R13" s="367" t="b">
        <f t="shared" si="4"/>
        <v>0</v>
      </c>
    </row>
    <row r="14" spans="1:19" ht="30" customHeight="1" x14ac:dyDescent="0.2">
      <c r="B14" s="368" t="s">
        <v>123</v>
      </c>
      <c r="C14" s="221">
        <v>655.5</v>
      </c>
      <c r="D14" s="222" t="s">
        <v>86</v>
      </c>
      <c r="E14" s="291">
        <f t="shared" si="0"/>
        <v>7.3333333333333334E-2</v>
      </c>
      <c r="F14" s="292">
        <f t="shared" si="1"/>
        <v>13.636363636363637</v>
      </c>
      <c r="G14" s="347">
        <v>1</v>
      </c>
      <c r="H14" s="301" t="s">
        <v>205</v>
      </c>
      <c r="I14" s="288">
        <v>3</v>
      </c>
      <c r="J14" s="287">
        <v>0.22</v>
      </c>
      <c r="K14" s="300" t="s">
        <v>98</v>
      </c>
      <c r="L14" s="294">
        <f t="shared" si="2"/>
        <v>13.636363636363637</v>
      </c>
      <c r="M14" s="369" t="s">
        <v>211</v>
      </c>
      <c r="N14" s="287">
        <v>15</v>
      </c>
      <c r="O14" s="287">
        <v>1</v>
      </c>
      <c r="P14" s="300" t="s">
        <v>90</v>
      </c>
      <c r="Q14" s="292">
        <f t="shared" si="3"/>
        <v>15</v>
      </c>
      <c r="R14" s="367" t="b">
        <f t="shared" si="4"/>
        <v>0</v>
      </c>
    </row>
    <row r="15" spans="1:19" ht="30" customHeight="1" x14ac:dyDescent="0.2">
      <c r="B15" s="279" t="s">
        <v>116</v>
      </c>
      <c r="C15" s="221">
        <v>149</v>
      </c>
      <c r="D15" s="222" t="s">
        <v>86</v>
      </c>
      <c r="E15" s="290">
        <f t="shared" si="0"/>
        <v>0.2</v>
      </c>
      <c r="F15" s="292">
        <f t="shared" si="1"/>
        <v>5</v>
      </c>
      <c r="G15" s="347">
        <v>1</v>
      </c>
      <c r="H15" s="299" t="s">
        <v>208</v>
      </c>
      <c r="I15" s="288">
        <v>1</v>
      </c>
      <c r="J15" s="287">
        <v>0.2</v>
      </c>
      <c r="K15" s="300" t="s">
        <v>90</v>
      </c>
      <c r="L15" s="294">
        <f t="shared" si="2"/>
        <v>5</v>
      </c>
      <c r="M15" s="299" t="s">
        <v>213</v>
      </c>
      <c r="N15" s="287">
        <v>5</v>
      </c>
      <c r="O15" s="287">
        <v>1</v>
      </c>
      <c r="P15" s="300" t="s">
        <v>90</v>
      </c>
      <c r="Q15" s="292">
        <f t="shared" si="3"/>
        <v>5</v>
      </c>
      <c r="R15" s="285" t="b">
        <f t="shared" si="4"/>
        <v>1</v>
      </c>
    </row>
    <row r="16" spans="1:19" ht="30" customHeight="1" x14ac:dyDescent="0.2">
      <c r="B16" s="279" t="s">
        <v>117</v>
      </c>
      <c r="C16" s="221">
        <v>481.95</v>
      </c>
      <c r="D16" s="222" t="s">
        <v>86</v>
      </c>
      <c r="E16" s="290">
        <f t="shared" si="0"/>
        <v>6.6666666666666666E-2</v>
      </c>
      <c r="F16" s="292">
        <f t="shared" si="1"/>
        <v>15</v>
      </c>
      <c r="G16" s="347">
        <v>1</v>
      </c>
      <c r="H16" s="299" t="s">
        <v>209</v>
      </c>
      <c r="I16" s="288">
        <v>3</v>
      </c>
      <c r="J16" s="287">
        <v>0.2</v>
      </c>
      <c r="K16" s="300" t="s">
        <v>90</v>
      </c>
      <c r="L16" s="294">
        <f t="shared" si="2"/>
        <v>15</v>
      </c>
      <c r="M16" s="299" t="s">
        <v>214</v>
      </c>
      <c r="N16" s="287">
        <v>15</v>
      </c>
      <c r="O16" s="287">
        <v>1</v>
      </c>
      <c r="P16" s="300" t="s">
        <v>90</v>
      </c>
      <c r="Q16" s="292">
        <f t="shared" si="3"/>
        <v>15</v>
      </c>
      <c r="R16" s="285" t="b">
        <f t="shared" si="4"/>
        <v>1</v>
      </c>
    </row>
    <row r="17" spans="2:18" ht="30" customHeight="1" x14ac:dyDescent="0.2">
      <c r="B17" s="279" t="s">
        <v>119</v>
      </c>
      <c r="C17" s="221">
        <v>151.4</v>
      </c>
      <c r="D17" s="222" t="s">
        <v>86</v>
      </c>
      <c r="E17" s="290">
        <f t="shared" si="0"/>
        <v>0.3</v>
      </c>
      <c r="F17" s="292">
        <f t="shared" si="1"/>
        <v>3.3333333333333335</v>
      </c>
      <c r="G17" s="347">
        <v>1</v>
      </c>
      <c r="H17" s="299" t="s">
        <v>212</v>
      </c>
      <c r="I17" s="288">
        <v>4</v>
      </c>
      <c r="J17" s="287">
        <v>1.2</v>
      </c>
      <c r="K17" s="300" t="s">
        <v>90</v>
      </c>
      <c r="L17" s="294">
        <f t="shared" si="2"/>
        <v>3.3333333333333335</v>
      </c>
      <c r="M17" s="299" t="s">
        <v>215</v>
      </c>
      <c r="N17" s="287">
        <v>0.25</v>
      </c>
      <c r="O17" s="287">
        <v>7.4999999999999997E-2</v>
      </c>
      <c r="P17" s="300" t="s">
        <v>90</v>
      </c>
      <c r="Q17" s="292">
        <f t="shared" si="3"/>
        <v>3.3333333333333335</v>
      </c>
      <c r="R17" s="285" t="b">
        <f t="shared" si="4"/>
        <v>1</v>
      </c>
    </row>
    <row r="18" spans="2:18" ht="30" customHeight="1" x14ac:dyDescent="0.2">
      <c r="B18" s="279" t="s">
        <v>262</v>
      </c>
      <c r="C18" s="221">
        <v>310.32</v>
      </c>
      <c r="D18" s="222" t="s">
        <v>86</v>
      </c>
      <c r="E18" s="290">
        <f t="shared" si="0"/>
        <v>0.16666666666666666</v>
      </c>
      <c r="F18" s="292">
        <f t="shared" si="1"/>
        <v>6</v>
      </c>
      <c r="G18" s="347">
        <v>1</v>
      </c>
      <c r="H18" s="371" t="s">
        <v>253</v>
      </c>
      <c r="I18" s="288">
        <v>15</v>
      </c>
      <c r="J18" s="287">
        <v>2.5</v>
      </c>
      <c r="K18" s="373" t="s">
        <v>90</v>
      </c>
      <c r="L18" s="294">
        <f t="shared" si="2"/>
        <v>6</v>
      </c>
      <c r="M18" s="371" t="s">
        <v>265</v>
      </c>
      <c r="N18" s="287">
        <v>3</v>
      </c>
      <c r="O18" s="287">
        <v>0.5</v>
      </c>
      <c r="P18" s="373" t="s">
        <v>90</v>
      </c>
      <c r="Q18" s="292">
        <f t="shared" si="3"/>
        <v>6</v>
      </c>
      <c r="R18" s="285" t="b">
        <f t="shared" si="4"/>
        <v>1</v>
      </c>
    </row>
    <row r="19" spans="2:18" ht="30" customHeight="1" x14ac:dyDescent="0.2">
      <c r="B19" s="279" t="s">
        <v>267</v>
      </c>
      <c r="C19" s="221">
        <v>248.9</v>
      </c>
      <c r="D19" s="222" t="s">
        <v>86</v>
      </c>
      <c r="E19" s="290">
        <f t="shared" si="0"/>
        <v>0.2</v>
      </c>
      <c r="F19" s="292">
        <f t="shared" si="1"/>
        <v>5</v>
      </c>
      <c r="G19" s="347">
        <v>1</v>
      </c>
      <c r="H19" s="374" t="s">
        <v>266</v>
      </c>
      <c r="I19" s="288">
        <v>15</v>
      </c>
      <c r="J19" s="287">
        <v>3</v>
      </c>
      <c r="K19" s="373" t="s">
        <v>90</v>
      </c>
      <c r="L19" s="294">
        <f t="shared" si="2"/>
        <v>5</v>
      </c>
      <c r="M19" s="374" t="s">
        <v>268</v>
      </c>
      <c r="N19" s="287">
        <v>2.5</v>
      </c>
      <c r="O19" s="287">
        <v>0.5</v>
      </c>
      <c r="P19" s="373" t="s">
        <v>90</v>
      </c>
      <c r="Q19" s="292">
        <f t="shared" si="3"/>
        <v>5</v>
      </c>
      <c r="R19" s="285" t="b">
        <f t="shared" si="4"/>
        <v>1</v>
      </c>
    </row>
    <row r="20" spans="2:18" ht="30" customHeight="1" x14ac:dyDescent="0.2">
      <c r="B20" s="279" t="s">
        <v>263</v>
      </c>
      <c r="C20" s="221">
        <v>230.93</v>
      </c>
      <c r="D20" s="222" t="s">
        <v>86</v>
      </c>
      <c r="E20" s="290">
        <f t="shared" si="0"/>
        <v>0.125</v>
      </c>
      <c r="F20" s="292">
        <f t="shared" si="1"/>
        <v>8</v>
      </c>
      <c r="G20" s="347">
        <v>1</v>
      </c>
      <c r="H20" s="374" t="s">
        <v>253</v>
      </c>
      <c r="I20" s="288">
        <v>20</v>
      </c>
      <c r="J20" s="287">
        <v>2.5</v>
      </c>
      <c r="K20" s="373" t="s">
        <v>90</v>
      </c>
      <c r="L20" s="294">
        <f t="shared" si="2"/>
        <v>8</v>
      </c>
      <c r="M20" s="375" t="s">
        <v>270</v>
      </c>
      <c r="N20" s="287">
        <v>0.4</v>
      </c>
      <c r="O20" s="287">
        <v>0.1</v>
      </c>
      <c r="P20" s="373" t="s">
        <v>90</v>
      </c>
      <c r="Q20" s="292">
        <f t="shared" si="3"/>
        <v>4</v>
      </c>
      <c r="R20" s="285" t="b">
        <f t="shared" si="4"/>
        <v>0</v>
      </c>
    </row>
    <row r="21" spans="2:18" ht="30" customHeight="1" x14ac:dyDescent="0.2">
      <c r="B21" s="279" t="s">
        <v>261</v>
      </c>
      <c r="C21" s="221">
        <v>72.13</v>
      </c>
      <c r="D21" s="222" t="s">
        <v>86</v>
      </c>
      <c r="E21" s="290">
        <f t="shared" si="0"/>
        <v>0.15</v>
      </c>
      <c r="F21" s="292">
        <f t="shared" si="1"/>
        <v>6.666666666666667</v>
      </c>
      <c r="G21" s="347">
        <v>1</v>
      </c>
      <c r="H21" s="372" t="s">
        <v>251</v>
      </c>
      <c r="I21" s="288">
        <v>5</v>
      </c>
      <c r="J21" s="287">
        <v>0.75</v>
      </c>
      <c r="K21" s="373" t="s">
        <v>90</v>
      </c>
      <c r="L21" s="294">
        <f t="shared" si="2"/>
        <v>6.666666666666667</v>
      </c>
      <c r="M21" s="372" t="s">
        <v>265</v>
      </c>
      <c r="N21" s="287">
        <v>2</v>
      </c>
      <c r="O21" s="287">
        <v>0.3</v>
      </c>
      <c r="P21" s="373" t="s">
        <v>90</v>
      </c>
      <c r="Q21" s="292">
        <f t="shared" si="3"/>
        <v>6.666666666666667</v>
      </c>
      <c r="R21" s="285" t="b">
        <f t="shared" si="4"/>
        <v>1</v>
      </c>
    </row>
    <row r="22" spans="2:18" ht="30" customHeight="1" x14ac:dyDescent="0.2">
      <c r="B22" s="279" t="s">
        <v>264</v>
      </c>
      <c r="C22" s="221">
        <v>152.4</v>
      </c>
      <c r="D22" s="222" t="s">
        <v>86</v>
      </c>
      <c r="E22" s="290">
        <f>1/L22</f>
        <v>0.1</v>
      </c>
      <c r="F22" s="292">
        <f>L22</f>
        <v>10</v>
      </c>
      <c r="G22" s="347">
        <v>1</v>
      </c>
      <c r="H22" s="374" t="s">
        <v>269</v>
      </c>
      <c r="I22" s="288">
        <v>5</v>
      </c>
      <c r="J22" s="287">
        <v>0.5</v>
      </c>
      <c r="K22" s="300" t="s">
        <v>90</v>
      </c>
      <c r="L22" s="294">
        <f>IFERROR(I22/J22,"-")</f>
        <v>10</v>
      </c>
      <c r="M22" s="374" t="s">
        <v>218</v>
      </c>
      <c r="N22" s="287">
        <v>0.65</v>
      </c>
      <c r="O22" s="287">
        <v>0.1</v>
      </c>
      <c r="P22" s="373" t="s">
        <v>98</v>
      </c>
      <c r="Q22" s="292">
        <f>IFERROR(N22/O22,"-")</f>
        <v>6.5</v>
      </c>
      <c r="R22" s="285" t="b">
        <f>L22=Q22</f>
        <v>0</v>
      </c>
    </row>
    <row r="23" spans="2:18" ht="12" customHeight="1" x14ac:dyDescent="0.2"/>
    <row r="24" spans="2:18" ht="15" customHeight="1" x14ac:dyDescent="0.2">
      <c r="B24" s="179" t="s">
        <v>0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80"/>
      <c r="O24" s="280"/>
    </row>
    <row r="25" spans="2:18" ht="15" customHeight="1" x14ac:dyDescent="0.2">
      <c r="B25" s="22" t="s">
        <v>1</v>
      </c>
      <c r="C25" s="20"/>
      <c r="D25" s="20"/>
      <c r="E25" s="269"/>
      <c r="F25" s="269"/>
      <c r="G25" s="269"/>
      <c r="H25" s="269"/>
      <c r="I25" s="269"/>
      <c r="J25" s="269"/>
      <c r="K25" s="269"/>
      <c r="L25" s="269"/>
      <c r="M25" s="280"/>
      <c r="O25" s="280"/>
    </row>
  </sheetData>
  <sheetProtection selectLockedCells="1"/>
  <mergeCells count="1">
    <mergeCell ref="B2:H2"/>
  </mergeCells>
  <hyperlinks>
    <hyperlink ref="B24" r:id="rId1"/>
  </hyperlinks>
  <pageMargins left="0.7" right="0.7" top="0.78740157499999996" bottom="0.78740157499999996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B5872BC-7A9F-44D5-85A4-ACD8A27BB646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A7:E22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topLeftCell="B1" zoomScaleNormal="100" workbookViewId="0">
      <selection activeCell="C5" sqref="C5"/>
    </sheetView>
  </sheetViews>
  <sheetFormatPr baseColWidth="10" defaultRowHeight="14.25" x14ac:dyDescent="0.2"/>
  <cols>
    <col min="1" max="1" width="2.375" style="7" customWidth="1"/>
    <col min="2" max="3" width="35.625" style="7" customWidth="1"/>
    <col min="4" max="4" width="2.375" style="7" customWidth="1"/>
    <col min="5" max="12" width="4.125" style="7" customWidth="1"/>
    <col min="13" max="13" width="2.375" style="7" customWidth="1"/>
    <col min="14" max="17" width="14.625" style="383" hidden="1" customWidth="1"/>
    <col min="18" max="18" width="4.125" style="392" customWidth="1"/>
    <col min="19" max="19" width="4.125" style="7" customWidth="1"/>
    <col min="20" max="21" width="10" style="7" customWidth="1"/>
    <col min="22" max="16384" width="11" style="7"/>
  </cols>
  <sheetData>
    <row r="1" spans="2:18" x14ac:dyDescent="0.2">
      <c r="N1" s="225" t="s">
        <v>138</v>
      </c>
      <c r="R1" s="7"/>
    </row>
    <row r="2" spans="2:18" ht="90" customHeight="1" x14ac:dyDescent="0.2">
      <c r="B2" s="485" t="s">
        <v>273</v>
      </c>
      <c r="C2" s="486"/>
      <c r="E2" s="384"/>
      <c r="F2" s="384"/>
      <c r="G2" s="384"/>
      <c r="H2" s="384"/>
      <c r="I2" s="384"/>
      <c r="J2" s="384"/>
      <c r="K2" s="384"/>
      <c r="L2" s="384"/>
      <c r="N2" s="225" t="s">
        <v>139</v>
      </c>
      <c r="R2" s="7"/>
    </row>
    <row r="3" spans="2:18" ht="15" customHeight="1" x14ac:dyDescent="0.2">
      <c r="B3" s="487"/>
      <c r="C3" s="488"/>
      <c r="E3" s="384"/>
      <c r="F3" s="384"/>
      <c r="G3" s="384"/>
      <c r="H3" s="384"/>
      <c r="I3" s="384"/>
      <c r="J3" s="384"/>
      <c r="K3" s="384"/>
      <c r="L3" s="384"/>
      <c r="N3" s="225" t="s">
        <v>140</v>
      </c>
      <c r="R3" s="7"/>
    </row>
    <row r="4" spans="2:18" ht="30" customHeight="1" x14ac:dyDescent="0.2">
      <c r="B4" s="385" t="s">
        <v>274</v>
      </c>
      <c r="C4" s="382">
        <f ca="1">IF(C5=O6,INDEX(O10:O2020,MATCH(TODAY(),P10:P2020,0),1),"wurde bereits eingetragen")</f>
        <v>1632</v>
      </c>
      <c r="E4" s="384"/>
      <c r="F4" s="384"/>
      <c r="G4" s="384"/>
      <c r="H4" s="384"/>
      <c r="I4" s="384"/>
      <c r="J4" s="384"/>
      <c r="K4" s="384"/>
      <c r="L4" s="384"/>
      <c r="N4" s="226" t="s">
        <v>141</v>
      </c>
      <c r="O4" s="227">
        <f ca="1">INDEX(O10:O2020,MATCH(TODAY(),P10:P2020,0),1)</f>
        <v>1632</v>
      </c>
      <c r="P4" s="228" t="s">
        <v>142</v>
      </c>
      <c r="Q4" s="228" t="s">
        <v>143</v>
      </c>
      <c r="R4" s="7"/>
    </row>
    <row r="5" spans="2:18" ht="30" customHeight="1" x14ac:dyDescent="0.2">
      <c r="B5" s="386" t="str">
        <f ca="1">IF(AND(TODAY()&gt;=$P$5,TODAY()&lt;=$Q$5),"Code eingetragen &gt;&gt;&gt;","Code bitte hier eintragen &gt;&gt;&gt;")</f>
        <v>Code bitte hier eintragen &gt;&gt;&gt;</v>
      </c>
      <c r="C5" s="229">
        <f ca="1">TODAY()-1</f>
        <v>45684</v>
      </c>
      <c r="E5" s="384"/>
      <c r="F5" s="384"/>
      <c r="G5" s="384"/>
      <c r="H5" s="384"/>
      <c r="I5" s="384"/>
      <c r="J5" s="384"/>
      <c r="K5" s="384"/>
      <c r="L5" s="384"/>
      <c r="N5" s="230" t="s">
        <v>144</v>
      </c>
      <c r="O5" s="231">
        <f ca="1">C5</f>
        <v>45684</v>
      </c>
      <c r="P5" s="232">
        <f ca="1">IFERROR(IF($O$5=$O$6,$O$6,INDEX(P10:P2020,MATCH($O$5,$O$10:$O$2020,0),1)),$O$6)</f>
        <v>45684</v>
      </c>
      <c r="Q5" s="232">
        <f ca="1">IFERROR(IF($O$5=$O$6,$O$6,INDEX(Q10:Q2020,MATCH($O$5,$O$10:$O$2020,0),1)),$O$6)</f>
        <v>45684</v>
      </c>
      <c r="R5" s="7"/>
    </row>
    <row r="6" spans="2:18" ht="30" customHeight="1" x14ac:dyDescent="0.2">
      <c r="B6" s="385" t="s">
        <v>145</v>
      </c>
      <c r="C6" s="387" t="str">
        <f ca="1">IF(AND(TODAY()&gt;=P5,TODAY()&lt;=Q5),Q5,"Bitte richtigen Code eintragen!")</f>
        <v>Bitte richtigen Code eintragen!</v>
      </c>
      <c r="E6" s="384"/>
      <c r="F6" s="384"/>
      <c r="G6" s="384"/>
      <c r="H6" s="384"/>
      <c r="I6" s="384"/>
      <c r="J6" s="384"/>
      <c r="K6" s="384"/>
      <c r="L6" s="384"/>
      <c r="N6" s="233" t="s">
        <v>146</v>
      </c>
      <c r="O6" s="234">
        <f ca="1">TODAY()-1</f>
        <v>45684</v>
      </c>
      <c r="P6" s="479" t="s">
        <v>147</v>
      </c>
      <c r="Q6" s="480"/>
      <c r="R6" s="7"/>
    </row>
    <row r="7" spans="2:18" ht="24" customHeight="1" x14ac:dyDescent="0.2">
      <c r="B7" s="489" t="s">
        <v>148</v>
      </c>
      <c r="C7" s="489"/>
      <c r="R7" s="7"/>
    </row>
    <row r="8" spans="2:18" ht="30" customHeight="1" x14ac:dyDescent="0.2">
      <c r="N8" s="205" t="s">
        <v>149</v>
      </c>
      <c r="O8" s="388">
        <v>7</v>
      </c>
      <c r="P8" s="205" t="s">
        <v>150</v>
      </c>
      <c r="Q8" s="235">
        <f>Q2020</f>
        <v>47675</v>
      </c>
      <c r="R8" s="7"/>
    </row>
    <row r="9" spans="2:18" ht="30" customHeight="1" x14ac:dyDescent="0.2">
      <c r="B9" s="490" t="s">
        <v>275</v>
      </c>
      <c r="C9" s="491"/>
      <c r="N9" s="205" t="s">
        <v>151</v>
      </c>
      <c r="O9" s="205" t="s">
        <v>152</v>
      </c>
      <c r="P9" s="205" t="s">
        <v>142</v>
      </c>
      <c r="Q9" s="205" t="s">
        <v>143</v>
      </c>
      <c r="R9" s="7"/>
    </row>
    <row r="10" spans="2:18" ht="30" customHeight="1" x14ac:dyDescent="0.2">
      <c r="B10" s="492" t="s">
        <v>276</v>
      </c>
      <c r="C10" s="493"/>
      <c r="N10" s="389">
        <f>DAY(P10)</f>
        <v>1</v>
      </c>
      <c r="O10" s="390">
        <f t="shared" ref="O10:O73" si="0">ROUND(P10/N10,0)</f>
        <v>45658</v>
      </c>
      <c r="P10" s="236">
        <v>45658</v>
      </c>
      <c r="Q10" s="237">
        <f>P10+O8</f>
        <v>45665</v>
      </c>
      <c r="R10" s="7"/>
    </row>
    <row r="11" spans="2:18" ht="30" customHeight="1" x14ac:dyDescent="0.2">
      <c r="B11" s="494" t="s">
        <v>153</v>
      </c>
      <c r="C11" s="495"/>
      <c r="N11" s="389">
        <f t="shared" ref="N11:N74" si="1">DAY(P11)</f>
        <v>2</v>
      </c>
      <c r="O11" s="238">
        <f t="shared" si="0"/>
        <v>22830</v>
      </c>
      <c r="P11" s="239">
        <f>P10+1</f>
        <v>45659</v>
      </c>
      <c r="Q11" s="239">
        <f>Q10+1</f>
        <v>45666</v>
      </c>
      <c r="R11" s="7"/>
    </row>
    <row r="12" spans="2:18" ht="30" customHeight="1" x14ac:dyDescent="0.2">
      <c r="B12" s="481" t="s">
        <v>277</v>
      </c>
      <c r="C12" s="482"/>
      <c r="N12" s="389">
        <f t="shared" si="1"/>
        <v>3</v>
      </c>
      <c r="O12" s="390">
        <f t="shared" si="0"/>
        <v>15220</v>
      </c>
      <c r="P12" s="391">
        <f t="shared" ref="P12:Q27" si="2">P11+1</f>
        <v>45660</v>
      </c>
      <c r="Q12" s="391">
        <f t="shared" si="2"/>
        <v>45667</v>
      </c>
      <c r="R12" s="7"/>
    </row>
    <row r="13" spans="2:18" ht="30" customHeight="1" x14ac:dyDescent="0.2">
      <c r="B13" s="483" t="s">
        <v>154</v>
      </c>
      <c r="C13" s="484"/>
      <c r="N13" s="389">
        <f t="shared" si="1"/>
        <v>4</v>
      </c>
      <c r="O13" s="390">
        <f t="shared" si="0"/>
        <v>11415</v>
      </c>
      <c r="P13" s="391">
        <f t="shared" si="2"/>
        <v>45661</v>
      </c>
      <c r="Q13" s="391">
        <f t="shared" si="2"/>
        <v>45668</v>
      </c>
      <c r="R13" s="7"/>
    </row>
    <row r="14" spans="2:18" ht="24" customHeight="1" x14ac:dyDescent="0.2">
      <c r="N14" s="389">
        <f t="shared" si="1"/>
        <v>5</v>
      </c>
      <c r="O14" s="390">
        <f t="shared" si="0"/>
        <v>9132</v>
      </c>
      <c r="P14" s="391">
        <f t="shared" si="2"/>
        <v>45662</v>
      </c>
      <c r="Q14" s="391">
        <f t="shared" si="2"/>
        <v>45669</v>
      </c>
      <c r="R14" s="7"/>
    </row>
    <row r="15" spans="2:18" ht="24" customHeight="1" x14ac:dyDescent="0.2">
      <c r="N15" s="389">
        <f t="shared" si="1"/>
        <v>6</v>
      </c>
      <c r="O15" s="390">
        <f t="shared" si="0"/>
        <v>7611</v>
      </c>
      <c r="P15" s="391">
        <f t="shared" si="2"/>
        <v>45663</v>
      </c>
      <c r="Q15" s="391">
        <f t="shared" si="2"/>
        <v>45670</v>
      </c>
      <c r="R15" s="7"/>
    </row>
    <row r="16" spans="2:18" ht="24" customHeight="1" x14ac:dyDescent="0.2">
      <c r="N16" s="389">
        <f t="shared" si="1"/>
        <v>7</v>
      </c>
      <c r="O16" s="390">
        <f t="shared" si="0"/>
        <v>6523</v>
      </c>
      <c r="P16" s="391">
        <f t="shared" si="2"/>
        <v>45664</v>
      </c>
      <c r="Q16" s="391">
        <f t="shared" si="2"/>
        <v>45671</v>
      </c>
      <c r="R16" s="7"/>
    </row>
    <row r="17" spans="14:18" ht="24" customHeight="1" x14ac:dyDescent="0.2">
      <c r="N17" s="389">
        <f t="shared" si="1"/>
        <v>8</v>
      </c>
      <c r="O17" s="390">
        <f t="shared" si="0"/>
        <v>5708</v>
      </c>
      <c r="P17" s="391">
        <f t="shared" si="2"/>
        <v>45665</v>
      </c>
      <c r="Q17" s="391">
        <f t="shared" si="2"/>
        <v>45672</v>
      </c>
    </row>
    <row r="18" spans="14:18" ht="24" customHeight="1" x14ac:dyDescent="0.2">
      <c r="N18" s="389">
        <f t="shared" si="1"/>
        <v>9</v>
      </c>
      <c r="O18" s="390">
        <f t="shared" si="0"/>
        <v>5074</v>
      </c>
      <c r="P18" s="391">
        <f t="shared" si="2"/>
        <v>45666</v>
      </c>
      <c r="Q18" s="391">
        <f t="shared" si="2"/>
        <v>45673</v>
      </c>
      <c r="R18" s="7"/>
    </row>
    <row r="19" spans="14:18" ht="24" customHeight="1" x14ac:dyDescent="0.2">
      <c r="N19" s="389">
        <f t="shared" si="1"/>
        <v>10</v>
      </c>
      <c r="O19" s="390">
        <f t="shared" si="0"/>
        <v>4567</v>
      </c>
      <c r="P19" s="391">
        <f t="shared" si="2"/>
        <v>45667</v>
      </c>
      <c r="Q19" s="391">
        <f t="shared" si="2"/>
        <v>45674</v>
      </c>
      <c r="R19" s="7"/>
    </row>
    <row r="20" spans="14:18" ht="24" customHeight="1" x14ac:dyDescent="0.2">
      <c r="N20" s="389">
        <f t="shared" si="1"/>
        <v>11</v>
      </c>
      <c r="O20" s="390">
        <f t="shared" si="0"/>
        <v>4152</v>
      </c>
      <c r="P20" s="391">
        <f t="shared" si="2"/>
        <v>45668</v>
      </c>
      <c r="Q20" s="391">
        <f t="shared" si="2"/>
        <v>45675</v>
      </c>
      <c r="R20" s="7"/>
    </row>
    <row r="21" spans="14:18" ht="24" customHeight="1" x14ac:dyDescent="0.2">
      <c r="N21" s="389">
        <f t="shared" si="1"/>
        <v>12</v>
      </c>
      <c r="O21" s="390">
        <f t="shared" si="0"/>
        <v>3806</v>
      </c>
      <c r="P21" s="391">
        <f t="shared" si="2"/>
        <v>45669</v>
      </c>
      <c r="Q21" s="391">
        <f t="shared" si="2"/>
        <v>45676</v>
      </c>
      <c r="R21" s="7"/>
    </row>
    <row r="22" spans="14:18" ht="24" customHeight="1" x14ac:dyDescent="0.2">
      <c r="N22" s="389">
        <f t="shared" si="1"/>
        <v>13</v>
      </c>
      <c r="O22" s="390">
        <f t="shared" si="0"/>
        <v>3513</v>
      </c>
      <c r="P22" s="391">
        <f t="shared" si="2"/>
        <v>45670</v>
      </c>
      <c r="Q22" s="391">
        <f t="shared" si="2"/>
        <v>45677</v>
      </c>
      <c r="R22" s="7"/>
    </row>
    <row r="23" spans="14:18" ht="24" customHeight="1" x14ac:dyDescent="0.2">
      <c r="N23" s="389">
        <f t="shared" si="1"/>
        <v>14</v>
      </c>
      <c r="O23" s="390">
        <f t="shared" si="0"/>
        <v>3262</v>
      </c>
      <c r="P23" s="391">
        <f t="shared" si="2"/>
        <v>45671</v>
      </c>
      <c r="Q23" s="391">
        <f t="shared" si="2"/>
        <v>45678</v>
      </c>
      <c r="R23" s="7"/>
    </row>
    <row r="24" spans="14:18" ht="24" customHeight="1" x14ac:dyDescent="0.2">
      <c r="N24" s="389">
        <f t="shared" si="1"/>
        <v>15</v>
      </c>
      <c r="O24" s="390">
        <f t="shared" si="0"/>
        <v>3045</v>
      </c>
      <c r="P24" s="391">
        <f t="shared" si="2"/>
        <v>45672</v>
      </c>
      <c r="Q24" s="391">
        <f t="shared" si="2"/>
        <v>45679</v>
      </c>
      <c r="R24" s="7"/>
    </row>
    <row r="25" spans="14:18" ht="24" customHeight="1" x14ac:dyDescent="0.2">
      <c r="N25" s="389">
        <f t="shared" si="1"/>
        <v>16</v>
      </c>
      <c r="O25" s="390">
        <f t="shared" si="0"/>
        <v>2855</v>
      </c>
      <c r="P25" s="391">
        <f t="shared" si="2"/>
        <v>45673</v>
      </c>
      <c r="Q25" s="391">
        <f t="shared" si="2"/>
        <v>45680</v>
      </c>
      <c r="R25" s="7"/>
    </row>
    <row r="26" spans="14:18" ht="24" customHeight="1" x14ac:dyDescent="0.2">
      <c r="N26" s="389">
        <f t="shared" si="1"/>
        <v>17</v>
      </c>
      <c r="O26" s="390">
        <f t="shared" si="0"/>
        <v>2687</v>
      </c>
      <c r="P26" s="391">
        <f t="shared" si="2"/>
        <v>45674</v>
      </c>
      <c r="Q26" s="391">
        <f t="shared" si="2"/>
        <v>45681</v>
      </c>
      <c r="R26" s="7"/>
    </row>
    <row r="27" spans="14:18" ht="15" customHeight="1" x14ac:dyDescent="0.2">
      <c r="N27" s="389">
        <f t="shared" si="1"/>
        <v>18</v>
      </c>
      <c r="O27" s="390">
        <f t="shared" si="0"/>
        <v>2538</v>
      </c>
      <c r="P27" s="391">
        <f t="shared" si="2"/>
        <v>45675</v>
      </c>
      <c r="Q27" s="391">
        <f t="shared" si="2"/>
        <v>45682</v>
      </c>
      <c r="R27" s="7"/>
    </row>
    <row r="28" spans="14:18" ht="15" customHeight="1" x14ac:dyDescent="0.2">
      <c r="N28" s="389">
        <f t="shared" si="1"/>
        <v>19</v>
      </c>
      <c r="O28" s="390">
        <f t="shared" si="0"/>
        <v>2404</v>
      </c>
      <c r="P28" s="391">
        <f t="shared" ref="P28:Q43" si="3">P27+1</f>
        <v>45676</v>
      </c>
      <c r="Q28" s="391">
        <f t="shared" si="3"/>
        <v>45683</v>
      </c>
      <c r="R28" s="7"/>
    </row>
    <row r="29" spans="14:18" ht="15" customHeight="1" x14ac:dyDescent="0.2">
      <c r="N29" s="389">
        <f t="shared" si="1"/>
        <v>20</v>
      </c>
      <c r="O29" s="390">
        <f t="shared" si="0"/>
        <v>2284</v>
      </c>
      <c r="P29" s="391">
        <f t="shared" si="3"/>
        <v>45677</v>
      </c>
      <c r="Q29" s="391">
        <f t="shared" si="3"/>
        <v>45684</v>
      </c>
      <c r="R29" s="7"/>
    </row>
    <row r="30" spans="14:18" ht="15" customHeight="1" x14ac:dyDescent="0.2">
      <c r="N30" s="389">
        <f t="shared" si="1"/>
        <v>21</v>
      </c>
      <c r="O30" s="390">
        <f t="shared" si="0"/>
        <v>2175</v>
      </c>
      <c r="P30" s="391">
        <f t="shared" si="3"/>
        <v>45678</v>
      </c>
      <c r="Q30" s="391">
        <f t="shared" si="3"/>
        <v>45685</v>
      </c>
      <c r="R30" s="7"/>
    </row>
    <row r="31" spans="14:18" ht="15" customHeight="1" x14ac:dyDescent="0.2">
      <c r="N31" s="389">
        <f t="shared" si="1"/>
        <v>22</v>
      </c>
      <c r="O31" s="390">
        <f t="shared" si="0"/>
        <v>2076</v>
      </c>
      <c r="P31" s="391">
        <f t="shared" si="3"/>
        <v>45679</v>
      </c>
      <c r="Q31" s="391">
        <f t="shared" si="3"/>
        <v>45686</v>
      </c>
      <c r="R31" s="7"/>
    </row>
    <row r="32" spans="14:18" ht="15" customHeight="1" x14ac:dyDescent="0.2">
      <c r="N32" s="389">
        <f t="shared" si="1"/>
        <v>23</v>
      </c>
      <c r="O32" s="390">
        <f t="shared" si="0"/>
        <v>1986</v>
      </c>
      <c r="P32" s="391">
        <f t="shared" si="3"/>
        <v>45680</v>
      </c>
      <c r="Q32" s="391">
        <f t="shared" si="3"/>
        <v>45687</v>
      </c>
      <c r="R32" s="7"/>
    </row>
    <row r="33" spans="14:18" ht="15" customHeight="1" x14ac:dyDescent="0.2">
      <c r="N33" s="389">
        <f t="shared" si="1"/>
        <v>24</v>
      </c>
      <c r="O33" s="390">
        <f t="shared" si="0"/>
        <v>1903</v>
      </c>
      <c r="P33" s="391">
        <f t="shared" si="3"/>
        <v>45681</v>
      </c>
      <c r="Q33" s="391">
        <f t="shared" si="3"/>
        <v>45688</v>
      </c>
      <c r="R33" s="7"/>
    </row>
    <row r="34" spans="14:18" ht="15" customHeight="1" x14ac:dyDescent="0.2">
      <c r="N34" s="389">
        <f t="shared" si="1"/>
        <v>25</v>
      </c>
      <c r="O34" s="390">
        <f t="shared" si="0"/>
        <v>1827</v>
      </c>
      <c r="P34" s="391">
        <f t="shared" si="3"/>
        <v>45682</v>
      </c>
      <c r="Q34" s="391">
        <f t="shared" si="3"/>
        <v>45689</v>
      </c>
      <c r="R34" s="7"/>
    </row>
    <row r="35" spans="14:18" ht="15" customHeight="1" x14ac:dyDescent="0.2">
      <c r="N35" s="389">
        <f t="shared" si="1"/>
        <v>26</v>
      </c>
      <c r="O35" s="390">
        <f t="shared" si="0"/>
        <v>1757</v>
      </c>
      <c r="P35" s="391">
        <f t="shared" si="3"/>
        <v>45683</v>
      </c>
      <c r="Q35" s="391">
        <f t="shared" si="3"/>
        <v>45690</v>
      </c>
      <c r="R35" s="7"/>
    </row>
    <row r="36" spans="14:18" ht="15" customHeight="1" x14ac:dyDescent="0.2">
      <c r="N36" s="389">
        <f t="shared" si="1"/>
        <v>27</v>
      </c>
      <c r="O36" s="390">
        <f t="shared" si="0"/>
        <v>1692</v>
      </c>
      <c r="P36" s="391">
        <f t="shared" si="3"/>
        <v>45684</v>
      </c>
      <c r="Q36" s="391">
        <f t="shared" si="3"/>
        <v>45691</v>
      </c>
      <c r="R36" s="7"/>
    </row>
    <row r="37" spans="14:18" ht="15" customHeight="1" x14ac:dyDescent="0.2">
      <c r="N37" s="389">
        <f t="shared" si="1"/>
        <v>28</v>
      </c>
      <c r="O37" s="390">
        <f t="shared" si="0"/>
        <v>1632</v>
      </c>
      <c r="P37" s="391">
        <f t="shared" si="3"/>
        <v>45685</v>
      </c>
      <c r="Q37" s="391">
        <f t="shared" si="3"/>
        <v>45692</v>
      </c>
      <c r="R37" s="7"/>
    </row>
    <row r="38" spans="14:18" ht="15" customHeight="1" x14ac:dyDescent="0.2">
      <c r="N38" s="389">
        <f t="shared" si="1"/>
        <v>29</v>
      </c>
      <c r="O38" s="390">
        <f t="shared" si="0"/>
        <v>1575</v>
      </c>
      <c r="P38" s="391">
        <f t="shared" si="3"/>
        <v>45686</v>
      </c>
      <c r="Q38" s="391">
        <f t="shared" si="3"/>
        <v>45693</v>
      </c>
      <c r="R38" s="7"/>
    </row>
    <row r="39" spans="14:18" ht="15" customHeight="1" x14ac:dyDescent="0.2">
      <c r="N39" s="389">
        <f t="shared" si="1"/>
        <v>30</v>
      </c>
      <c r="O39" s="390">
        <f t="shared" si="0"/>
        <v>1523</v>
      </c>
      <c r="P39" s="391">
        <f t="shared" si="3"/>
        <v>45687</v>
      </c>
      <c r="Q39" s="391">
        <f t="shared" si="3"/>
        <v>45694</v>
      </c>
      <c r="R39" s="7"/>
    </row>
    <row r="40" spans="14:18" ht="15" customHeight="1" x14ac:dyDescent="0.2">
      <c r="N40" s="389">
        <f t="shared" si="1"/>
        <v>31</v>
      </c>
      <c r="O40" s="390">
        <f t="shared" si="0"/>
        <v>1474</v>
      </c>
      <c r="P40" s="391">
        <f t="shared" si="3"/>
        <v>45688</v>
      </c>
      <c r="Q40" s="391">
        <f t="shared" si="3"/>
        <v>45695</v>
      </c>
      <c r="R40" s="7"/>
    </row>
    <row r="41" spans="14:18" ht="15" customHeight="1" x14ac:dyDescent="0.2">
      <c r="N41" s="389">
        <f t="shared" si="1"/>
        <v>1</v>
      </c>
      <c r="O41" s="390">
        <f t="shared" si="0"/>
        <v>45689</v>
      </c>
      <c r="P41" s="391">
        <f t="shared" si="3"/>
        <v>45689</v>
      </c>
      <c r="Q41" s="391">
        <f t="shared" si="3"/>
        <v>45696</v>
      </c>
      <c r="R41" s="7"/>
    </row>
    <row r="42" spans="14:18" ht="15" customHeight="1" x14ac:dyDescent="0.2">
      <c r="N42" s="389">
        <f t="shared" si="1"/>
        <v>2</v>
      </c>
      <c r="O42" s="390">
        <f t="shared" si="0"/>
        <v>22845</v>
      </c>
      <c r="P42" s="391">
        <f t="shared" si="3"/>
        <v>45690</v>
      </c>
      <c r="Q42" s="391">
        <f t="shared" si="3"/>
        <v>45697</v>
      </c>
      <c r="R42" s="7"/>
    </row>
    <row r="43" spans="14:18" ht="15" customHeight="1" x14ac:dyDescent="0.2">
      <c r="N43" s="389">
        <f t="shared" si="1"/>
        <v>3</v>
      </c>
      <c r="O43" s="390">
        <f t="shared" si="0"/>
        <v>15230</v>
      </c>
      <c r="P43" s="391">
        <f t="shared" si="3"/>
        <v>45691</v>
      </c>
      <c r="Q43" s="391">
        <f t="shared" si="3"/>
        <v>45698</v>
      </c>
      <c r="R43" s="7"/>
    </row>
    <row r="44" spans="14:18" ht="15" customHeight="1" x14ac:dyDescent="0.2">
      <c r="N44" s="389">
        <f t="shared" si="1"/>
        <v>4</v>
      </c>
      <c r="O44" s="390">
        <f t="shared" si="0"/>
        <v>11423</v>
      </c>
      <c r="P44" s="391">
        <f t="shared" ref="P44:Q59" si="4">P43+1</f>
        <v>45692</v>
      </c>
      <c r="Q44" s="391">
        <f t="shared" si="4"/>
        <v>45699</v>
      </c>
      <c r="R44" s="7"/>
    </row>
    <row r="45" spans="14:18" ht="15" customHeight="1" x14ac:dyDescent="0.2">
      <c r="N45" s="389">
        <f t="shared" si="1"/>
        <v>5</v>
      </c>
      <c r="O45" s="390">
        <f t="shared" si="0"/>
        <v>9139</v>
      </c>
      <c r="P45" s="391">
        <f t="shared" si="4"/>
        <v>45693</v>
      </c>
      <c r="Q45" s="391">
        <f t="shared" si="4"/>
        <v>45700</v>
      </c>
      <c r="R45" s="7"/>
    </row>
    <row r="46" spans="14:18" ht="15" customHeight="1" x14ac:dyDescent="0.2">
      <c r="N46" s="389">
        <f t="shared" si="1"/>
        <v>6</v>
      </c>
      <c r="O46" s="390">
        <f t="shared" si="0"/>
        <v>7616</v>
      </c>
      <c r="P46" s="391">
        <f t="shared" si="4"/>
        <v>45694</v>
      </c>
      <c r="Q46" s="391">
        <f t="shared" si="4"/>
        <v>45701</v>
      </c>
      <c r="R46" s="7"/>
    </row>
    <row r="47" spans="14:18" ht="15" customHeight="1" x14ac:dyDescent="0.2">
      <c r="N47" s="389">
        <f t="shared" si="1"/>
        <v>7</v>
      </c>
      <c r="O47" s="390">
        <f t="shared" si="0"/>
        <v>6528</v>
      </c>
      <c r="P47" s="391">
        <f t="shared" si="4"/>
        <v>45695</v>
      </c>
      <c r="Q47" s="391">
        <f t="shared" si="4"/>
        <v>45702</v>
      </c>
      <c r="R47" s="7"/>
    </row>
    <row r="48" spans="14:18" ht="15" customHeight="1" x14ac:dyDescent="0.2">
      <c r="N48" s="389">
        <f t="shared" si="1"/>
        <v>8</v>
      </c>
      <c r="O48" s="390">
        <f t="shared" si="0"/>
        <v>5712</v>
      </c>
      <c r="P48" s="391">
        <f t="shared" si="4"/>
        <v>45696</v>
      </c>
      <c r="Q48" s="391">
        <f t="shared" si="4"/>
        <v>45703</v>
      </c>
      <c r="R48" s="7"/>
    </row>
    <row r="49" spans="14:18" ht="15" customHeight="1" x14ac:dyDescent="0.2">
      <c r="N49" s="389">
        <f t="shared" si="1"/>
        <v>9</v>
      </c>
      <c r="O49" s="390">
        <f t="shared" si="0"/>
        <v>5077</v>
      </c>
      <c r="P49" s="391">
        <f t="shared" si="4"/>
        <v>45697</v>
      </c>
      <c r="Q49" s="391">
        <f t="shared" si="4"/>
        <v>45704</v>
      </c>
      <c r="R49" s="7"/>
    </row>
    <row r="50" spans="14:18" ht="15" customHeight="1" x14ac:dyDescent="0.2">
      <c r="N50" s="389">
        <f t="shared" si="1"/>
        <v>10</v>
      </c>
      <c r="O50" s="390">
        <f t="shared" si="0"/>
        <v>4570</v>
      </c>
      <c r="P50" s="391">
        <f t="shared" si="4"/>
        <v>45698</v>
      </c>
      <c r="Q50" s="391">
        <f t="shared" si="4"/>
        <v>45705</v>
      </c>
      <c r="R50" s="7"/>
    </row>
    <row r="51" spans="14:18" ht="15" customHeight="1" x14ac:dyDescent="0.2">
      <c r="N51" s="389">
        <f t="shared" si="1"/>
        <v>11</v>
      </c>
      <c r="O51" s="390">
        <f t="shared" si="0"/>
        <v>4154</v>
      </c>
      <c r="P51" s="391">
        <f t="shared" si="4"/>
        <v>45699</v>
      </c>
      <c r="Q51" s="391">
        <f t="shared" si="4"/>
        <v>45706</v>
      </c>
      <c r="R51" s="7"/>
    </row>
    <row r="52" spans="14:18" ht="15" customHeight="1" x14ac:dyDescent="0.2">
      <c r="N52" s="389">
        <f t="shared" si="1"/>
        <v>12</v>
      </c>
      <c r="O52" s="390">
        <f t="shared" si="0"/>
        <v>3808</v>
      </c>
      <c r="P52" s="391">
        <f t="shared" si="4"/>
        <v>45700</v>
      </c>
      <c r="Q52" s="391">
        <f t="shared" si="4"/>
        <v>45707</v>
      </c>
      <c r="R52" s="7"/>
    </row>
    <row r="53" spans="14:18" ht="15" customHeight="1" x14ac:dyDescent="0.2">
      <c r="N53" s="389">
        <f t="shared" si="1"/>
        <v>13</v>
      </c>
      <c r="O53" s="390">
        <f t="shared" si="0"/>
        <v>3515</v>
      </c>
      <c r="P53" s="391">
        <f t="shared" si="4"/>
        <v>45701</v>
      </c>
      <c r="Q53" s="391">
        <f t="shared" si="4"/>
        <v>45708</v>
      </c>
      <c r="R53" s="7"/>
    </row>
    <row r="54" spans="14:18" ht="15" customHeight="1" x14ac:dyDescent="0.2">
      <c r="N54" s="389">
        <f t="shared" si="1"/>
        <v>14</v>
      </c>
      <c r="O54" s="390">
        <f t="shared" si="0"/>
        <v>3264</v>
      </c>
      <c r="P54" s="391">
        <f t="shared" si="4"/>
        <v>45702</v>
      </c>
      <c r="Q54" s="391">
        <f t="shared" si="4"/>
        <v>45709</v>
      </c>
      <c r="R54" s="7"/>
    </row>
    <row r="55" spans="14:18" ht="15" customHeight="1" x14ac:dyDescent="0.2">
      <c r="N55" s="389">
        <f t="shared" si="1"/>
        <v>15</v>
      </c>
      <c r="O55" s="390">
        <f t="shared" si="0"/>
        <v>3047</v>
      </c>
      <c r="P55" s="391">
        <f t="shared" si="4"/>
        <v>45703</v>
      </c>
      <c r="Q55" s="391">
        <f t="shared" si="4"/>
        <v>45710</v>
      </c>
      <c r="R55" s="7"/>
    </row>
    <row r="56" spans="14:18" ht="15" customHeight="1" x14ac:dyDescent="0.2">
      <c r="N56" s="389">
        <f t="shared" si="1"/>
        <v>16</v>
      </c>
      <c r="O56" s="390">
        <f t="shared" si="0"/>
        <v>2857</v>
      </c>
      <c r="P56" s="391">
        <f t="shared" si="4"/>
        <v>45704</v>
      </c>
      <c r="Q56" s="391">
        <f t="shared" si="4"/>
        <v>45711</v>
      </c>
      <c r="R56" s="7"/>
    </row>
    <row r="57" spans="14:18" ht="15" customHeight="1" x14ac:dyDescent="0.2">
      <c r="N57" s="389">
        <f t="shared" si="1"/>
        <v>17</v>
      </c>
      <c r="O57" s="390">
        <f t="shared" si="0"/>
        <v>2689</v>
      </c>
      <c r="P57" s="391">
        <f t="shared" si="4"/>
        <v>45705</v>
      </c>
      <c r="Q57" s="391">
        <f t="shared" si="4"/>
        <v>45712</v>
      </c>
      <c r="R57" s="7"/>
    </row>
    <row r="58" spans="14:18" ht="15" customHeight="1" x14ac:dyDescent="0.2">
      <c r="N58" s="389">
        <f t="shared" si="1"/>
        <v>18</v>
      </c>
      <c r="O58" s="390">
        <f t="shared" si="0"/>
        <v>2539</v>
      </c>
      <c r="P58" s="391">
        <f t="shared" si="4"/>
        <v>45706</v>
      </c>
      <c r="Q58" s="391">
        <f t="shared" si="4"/>
        <v>45713</v>
      </c>
      <c r="R58" s="7"/>
    </row>
    <row r="59" spans="14:18" ht="15" customHeight="1" x14ac:dyDescent="0.2">
      <c r="N59" s="389">
        <f t="shared" si="1"/>
        <v>19</v>
      </c>
      <c r="O59" s="390">
        <f t="shared" si="0"/>
        <v>2406</v>
      </c>
      <c r="P59" s="391">
        <f t="shared" si="4"/>
        <v>45707</v>
      </c>
      <c r="Q59" s="391">
        <f t="shared" si="4"/>
        <v>45714</v>
      </c>
      <c r="R59" s="7"/>
    </row>
    <row r="60" spans="14:18" ht="15" customHeight="1" x14ac:dyDescent="0.2">
      <c r="N60" s="389">
        <f t="shared" si="1"/>
        <v>20</v>
      </c>
      <c r="O60" s="390">
        <f t="shared" si="0"/>
        <v>2285</v>
      </c>
      <c r="P60" s="391">
        <f t="shared" ref="P60:Q75" si="5">P59+1</f>
        <v>45708</v>
      </c>
      <c r="Q60" s="391">
        <f t="shared" si="5"/>
        <v>45715</v>
      </c>
      <c r="R60" s="7"/>
    </row>
    <row r="61" spans="14:18" ht="15" customHeight="1" x14ac:dyDescent="0.2">
      <c r="N61" s="389">
        <f t="shared" si="1"/>
        <v>21</v>
      </c>
      <c r="O61" s="390">
        <f t="shared" si="0"/>
        <v>2177</v>
      </c>
      <c r="P61" s="391">
        <f t="shared" si="5"/>
        <v>45709</v>
      </c>
      <c r="Q61" s="391">
        <f t="shared" si="5"/>
        <v>45716</v>
      </c>
      <c r="R61" s="7"/>
    </row>
    <row r="62" spans="14:18" ht="15" customHeight="1" x14ac:dyDescent="0.2">
      <c r="N62" s="389">
        <f t="shared" si="1"/>
        <v>22</v>
      </c>
      <c r="O62" s="390">
        <f t="shared" si="0"/>
        <v>2078</v>
      </c>
      <c r="P62" s="391">
        <f t="shared" si="5"/>
        <v>45710</v>
      </c>
      <c r="Q62" s="391">
        <f t="shared" si="5"/>
        <v>45717</v>
      </c>
      <c r="R62" s="7"/>
    </row>
    <row r="63" spans="14:18" ht="15" customHeight="1" x14ac:dyDescent="0.2">
      <c r="N63" s="389">
        <f t="shared" si="1"/>
        <v>23</v>
      </c>
      <c r="O63" s="390">
        <f t="shared" si="0"/>
        <v>1987</v>
      </c>
      <c r="P63" s="391">
        <f t="shared" si="5"/>
        <v>45711</v>
      </c>
      <c r="Q63" s="391">
        <f t="shared" si="5"/>
        <v>45718</v>
      </c>
      <c r="R63" s="7"/>
    </row>
    <row r="64" spans="14:18" ht="15" customHeight="1" x14ac:dyDescent="0.2">
      <c r="N64" s="389">
        <f t="shared" si="1"/>
        <v>24</v>
      </c>
      <c r="O64" s="390">
        <f t="shared" si="0"/>
        <v>1905</v>
      </c>
      <c r="P64" s="391">
        <f t="shared" si="5"/>
        <v>45712</v>
      </c>
      <c r="Q64" s="391">
        <f t="shared" si="5"/>
        <v>45719</v>
      </c>
      <c r="R64" s="7"/>
    </row>
    <row r="65" spans="14:18" ht="15" customHeight="1" x14ac:dyDescent="0.2">
      <c r="N65" s="389">
        <f t="shared" si="1"/>
        <v>25</v>
      </c>
      <c r="O65" s="390">
        <f t="shared" si="0"/>
        <v>1829</v>
      </c>
      <c r="P65" s="391">
        <f t="shared" si="5"/>
        <v>45713</v>
      </c>
      <c r="Q65" s="391">
        <f t="shared" si="5"/>
        <v>45720</v>
      </c>
      <c r="R65" s="7"/>
    </row>
    <row r="66" spans="14:18" ht="15" customHeight="1" x14ac:dyDescent="0.2">
      <c r="N66" s="389">
        <f t="shared" si="1"/>
        <v>26</v>
      </c>
      <c r="O66" s="390">
        <f t="shared" si="0"/>
        <v>1758</v>
      </c>
      <c r="P66" s="391">
        <f t="shared" si="5"/>
        <v>45714</v>
      </c>
      <c r="Q66" s="391">
        <f t="shared" si="5"/>
        <v>45721</v>
      </c>
      <c r="R66" s="7"/>
    </row>
    <row r="67" spans="14:18" ht="15" customHeight="1" x14ac:dyDescent="0.2">
      <c r="N67" s="389">
        <f t="shared" si="1"/>
        <v>27</v>
      </c>
      <c r="O67" s="390">
        <f t="shared" si="0"/>
        <v>1693</v>
      </c>
      <c r="P67" s="391">
        <f t="shared" si="5"/>
        <v>45715</v>
      </c>
      <c r="Q67" s="391">
        <f t="shared" si="5"/>
        <v>45722</v>
      </c>
      <c r="R67" s="7"/>
    </row>
    <row r="68" spans="14:18" ht="15" customHeight="1" x14ac:dyDescent="0.2">
      <c r="N68" s="389">
        <f t="shared" si="1"/>
        <v>28</v>
      </c>
      <c r="O68" s="390">
        <f t="shared" si="0"/>
        <v>1633</v>
      </c>
      <c r="P68" s="391">
        <f t="shared" si="5"/>
        <v>45716</v>
      </c>
      <c r="Q68" s="391">
        <f t="shared" si="5"/>
        <v>45723</v>
      </c>
      <c r="R68" s="7"/>
    </row>
    <row r="69" spans="14:18" ht="15" customHeight="1" x14ac:dyDescent="0.2">
      <c r="N69" s="389">
        <f t="shared" si="1"/>
        <v>1</v>
      </c>
      <c r="O69" s="390">
        <f t="shared" si="0"/>
        <v>45717</v>
      </c>
      <c r="P69" s="391">
        <f t="shared" si="5"/>
        <v>45717</v>
      </c>
      <c r="Q69" s="391">
        <f t="shared" si="5"/>
        <v>45724</v>
      </c>
      <c r="R69" s="7"/>
    </row>
    <row r="70" spans="14:18" ht="15" customHeight="1" x14ac:dyDescent="0.2">
      <c r="N70" s="389">
        <f t="shared" si="1"/>
        <v>2</v>
      </c>
      <c r="O70" s="390">
        <f t="shared" si="0"/>
        <v>22859</v>
      </c>
      <c r="P70" s="391">
        <f t="shared" si="5"/>
        <v>45718</v>
      </c>
      <c r="Q70" s="391">
        <f t="shared" si="5"/>
        <v>45725</v>
      </c>
      <c r="R70" s="7"/>
    </row>
    <row r="71" spans="14:18" ht="15" customHeight="1" x14ac:dyDescent="0.2">
      <c r="N71" s="389">
        <f t="shared" si="1"/>
        <v>3</v>
      </c>
      <c r="O71" s="390">
        <f t="shared" si="0"/>
        <v>15240</v>
      </c>
      <c r="P71" s="391">
        <f t="shared" si="5"/>
        <v>45719</v>
      </c>
      <c r="Q71" s="391">
        <f t="shared" si="5"/>
        <v>45726</v>
      </c>
      <c r="R71" s="7"/>
    </row>
    <row r="72" spans="14:18" ht="15" customHeight="1" x14ac:dyDescent="0.2">
      <c r="N72" s="389">
        <f t="shared" si="1"/>
        <v>4</v>
      </c>
      <c r="O72" s="390">
        <f t="shared" si="0"/>
        <v>11430</v>
      </c>
      <c r="P72" s="391">
        <f t="shared" si="5"/>
        <v>45720</v>
      </c>
      <c r="Q72" s="391">
        <f t="shared" si="5"/>
        <v>45727</v>
      </c>
      <c r="R72" s="7"/>
    </row>
    <row r="73" spans="14:18" x14ac:dyDescent="0.2">
      <c r="N73" s="389">
        <f t="shared" si="1"/>
        <v>5</v>
      </c>
      <c r="O73" s="390">
        <f t="shared" si="0"/>
        <v>9144</v>
      </c>
      <c r="P73" s="391">
        <f t="shared" si="5"/>
        <v>45721</v>
      </c>
      <c r="Q73" s="391">
        <f t="shared" si="5"/>
        <v>45728</v>
      </c>
      <c r="R73" s="7"/>
    </row>
    <row r="74" spans="14:18" x14ac:dyDescent="0.2">
      <c r="N74" s="389">
        <f t="shared" si="1"/>
        <v>6</v>
      </c>
      <c r="O74" s="390">
        <f t="shared" ref="O74:O137" si="6">ROUND(P74/N74,0)</f>
        <v>7620</v>
      </c>
      <c r="P74" s="391">
        <f t="shared" si="5"/>
        <v>45722</v>
      </c>
      <c r="Q74" s="391">
        <f t="shared" si="5"/>
        <v>45729</v>
      </c>
      <c r="R74" s="7"/>
    </row>
    <row r="75" spans="14:18" x14ac:dyDescent="0.2">
      <c r="N75" s="389">
        <f t="shared" ref="N75:N138" si="7">DAY(P75)</f>
        <v>7</v>
      </c>
      <c r="O75" s="390">
        <f t="shared" si="6"/>
        <v>6532</v>
      </c>
      <c r="P75" s="391">
        <f t="shared" si="5"/>
        <v>45723</v>
      </c>
      <c r="Q75" s="391">
        <f t="shared" si="5"/>
        <v>45730</v>
      </c>
      <c r="R75" s="7"/>
    </row>
    <row r="76" spans="14:18" x14ac:dyDescent="0.2">
      <c r="N76" s="389">
        <f t="shared" si="7"/>
        <v>8</v>
      </c>
      <c r="O76" s="390">
        <f t="shared" si="6"/>
        <v>5716</v>
      </c>
      <c r="P76" s="391">
        <f t="shared" ref="P76:Q91" si="8">P75+1</f>
        <v>45724</v>
      </c>
      <c r="Q76" s="391">
        <f t="shared" si="8"/>
        <v>45731</v>
      </c>
      <c r="R76" s="7"/>
    </row>
    <row r="77" spans="14:18" x14ac:dyDescent="0.2">
      <c r="N77" s="389">
        <f t="shared" si="7"/>
        <v>9</v>
      </c>
      <c r="O77" s="390">
        <f t="shared" si="6"/>
        <v>5081</v>
      </c>
      <c r="P77" s="391">
        <f t="shared" si="8"/>
        <v>45725</v>
      </c>
      <c r="Q77" s="391">
        <f t="shared" si="8"/>
        <v>45732</v>
      </c>
      <c r="R77" s="7"/>
    </row>
    <row r="78" spans="14:18" x14ac:dyDescent="0.2">
      <c r="N78" s="389">
        <f t="shared" si="7"/>
        <v>10</v>
      </c>
      <c r="O78" s="390">
        <f t="shared" si="6"/>
        <v>4573</v>
      </c>
      <c r="P78" s="391">
        <f t="shared" si="8"/>
        <v>45726</v>
      </c>
      <c r="Q78" s="391">
        <f t="shared" si="8"/>
        <v>45733</v>
      </c>
      <c r="R78" s="7"/>
    </row>
    <row r="79" spans="14:18" x14ac:dyDescent="0.2">
      <c r="N79" s="389">
        <f t="shared" si="7"/>
        <v>11</v>
      </c>
      <c r="O79" s="390">
        <f t="shared" si="6"/>
        <v>4157</v>
      </c>
      <c r="P79" s="391">
        <f t="shared" si="8"/>
        <v>45727</v>
      </c>
      <c r="Q79" s="391">
        <f t="shared" si="8"/>
        <v>45734</v>
      </c>
      <c r="R79" s="7"/>
    </row>
    <row r="80" spans="14:18" x14ac:dyDescent="0.2">
      <c r="N80" s="389">
        <f t="shared" si="7"/>
        <v>12</v>
      </c>
      <c r="O80" s="390">
        <f t="shared" si="6"/>
        <v>3811</v>
      </c>
      <c r="P80" s="391">
        <f t="shared" si="8"/>
        <v>45728</v>
      </c>
      <c r="Q80" s="391">
        <f t="shared" si="8"/>
        <v>45735</v>
      </c>
      <c r="R80" s="7"/>
    </row>
    <row r="81" spans="14:18" x14ac:dyDescent="0.2">
      <c r="N81" s="389">
        <f t="shared" si="7"/>
        <v>13</v>
      </c>
      <c r="O81" s="390">
        <f t="shared" si="6"/>
        <v>3518</v>
      </c>
      <c r="P81" s="391">
        <f t="shared" si="8"/>
        <v>45729</v>
      </c>
      <c r="Q81" s="391">
        <f t="shared" si="8"/>
        <v>45736</v>
      </c>
      <c r="R81" s="7"/>
    </row>
    <row r="82" spans="14:18" x14ac:dyDescent="0.2">
      <c r="N82" s="389">
        <f t="shared" si="7"/>
        <v>14</v>
      </c>
      <c r="O82" s="390">
        <f t="shared" si="6"/>
        <v>3266</v>
      </c>
      <c r="P82" s="391">
        <f t="shared" si="8"/>
        <v>45730</v>
      </c>
      <c r="Q82" s="391">
        <f t="shared" si="8"/>
        <v>45737</v>
      </c>
      <c r="R82" s="7"/>
    </row>
    <row r="83" spans="14:18" x14ac:dyDescent="0.2">
      <c r="N83" s="389">
        <f t="shared" si="7"/>
        <v>15</v>
      </c>
      <c r="O83" s="390">
        <f t="shared" si="6"/>
        <v>3049</v>
      </c>
      <c r="P83" s="391">
        <f t="shared" si="8"/>
        <v>45731</v>
      </c>
      <c r="Q83" s="391">
        <f t="shared" si="8"/>
        <v>45738</v>
      </c>
      <c r="R83" s="7"/>
    </row>
    <row r="84" spans="14:18" x14ac:dyDescent="0.2">
      <c r="N84" s="389">
        <f t="shared" si="7"/>
        <v>16</v>
      </c>
      <c r="O84" s="390">
        <f t="shared" si="6"/>
        <v>2858</v>
      </c>
      <c r="P84" s="391">
        <f t="shared" si="8"/>
        <v>45732</v>
      </c>
      <c r="Q84" s="391">
        <f t="shared" si="8"/>
        <v>45739</v>
      </c>
      <c r="R84" s="7"/>
    </row>
    <row r="85" spans="14:18" x14ac:dyDescent="0.2">
      <c r="N85" s="389">
        <f t="shared" si="7"/>
        <v>17</v>
      </c>
      <c r="O85" s="390">
        <f t="shared" si="6"/>
        <v>2690</v>
      </c>
      <c r="P85" s="391">
        <f t="shared" si="8"/>
        <v>45733</v>
      </c>
      <c r="Q85" s="391">
        <f t="shared" si="8"/>
        <v>45740</v>
      </c>
      <c r="R85" s="7"/>
    </row>
    <row r="86" spans="14:18" x14ac:dyDescent="0.2">
      <c r="N86" s="389">
        <f t="shared" si="7"/>
        <v>18</v>
      </c>
      <c r="O86" s="390">
        <f t="shared" si="6"/>
        <v>2541</v>
      </c>
      <c r="P86" s="391">
        <f t="shared" si="8"/>
        <v>45734</v>
      </c>
      <c r="Q86" s="391">
        <f t="shared" si="8"/>
        <v>45741</v>
      </c>
      <c r="R86" s="7"/>
    </row>
    <row r="87" spans="14:18" x14ac:dyDescent="0.2">
      <c r="N87" s="389">
        <f t="shared" si="7"/>
        <v>19</v>
      </c>
      <c r="O87" s="390">
        <f t="shared" si="6"/>
        <v>2407</v>
      </c>
      <c r="P87" s="391">
        <f t="shared" si="8"/>
        <v>45735</v>
      </c>
      <c r="Q87" s="391">
        <f t="shared" si="8"/>
        <v>45742</v>
      </c>
      <c r="R87" s="7"/>
    </row>
    <row r="88" spans="14:18" x14ac:dyDescent="0.2">
      <c r="N88" s="389">
        <f t="shared" si="7"/>
        <v>20</v>
      </c>
      <c r="O88" s="390">
        <f t="shared" si="6"/>
        <v>2287</v>
      </c>
      <c r="P88" s="391">
        <f t="shared" si="8"/>
        <v>45736</v>
      </c>
      <c r="Q88" s="391">
        <f t="shared" si="8"/>
        <v>45743</v>
      </c>
      <c r="R88" s="7"/>
    </row>
    <row r="89" spans="14:18" x14ac:dyDescent="0.2">
      <c r="N89" s="389">
        <f t="shared" si="7"/>
        <v>21</v>
      </c>
      <c r="O89" s="390">
        <f t="shared" si="6"/>
        <v>2178</v>
      </c>
      <c r="P89" s="391">
        <f t="shared" si="8"/>
        <v>45737</v>
      </c>
      <c r="Q89" s="391">
        <f t="shared" si="8"/>
        <v>45744</v>
      </c>
      <c r="R89" s="7"/>
    </row>
    <row r="90" spans="14:18" x14ac:dyDescent="0.2">
      <c r="N90" s="389">
        <f t="shared" si="7"/>
        <v>22</v>
      </c>
      <c r="O90" s="390">
        <f t="shared" si="6"/>
        <v>2079</v>
      </c>
      <c r="P90" s="391">
        <f t="shared" si="8"/>
        <v>45738</v>
      </c>
      <c r="Q90" s="391">
        <f t="shared" si="8"/>
        <v>45745</v>
      </c>
      <c r="R90" s="7"/>
    </row>
    <row r="91" spans="14:18" x14ac:dyDescent="0.2">
      <c r="N91" s="389">
        <f t="shared" si="7"/>
        <v>23</v>
      </c>
      <c r="O91" s="390">
        <f t="shared" si="6"/>
        <v>1989</v>
      </c>
      <c r="P91" s="391">
        <f t="shared" si="8"/>
        <v>45739</v>
      </c>
      <c r="Q91" s="391">
        <f t="shared" si="8"/>
        <v>45746</v>
      </c>
      <c r="R91" s="7"/>
    </row>
    <row r="92" spans="14:18" x14ac:dyDescent="0.2">
      <c r="N92" s="389">
        <f t="shared" si="7"/>
        <v>24</v>
      </c>
      <c r="O92" s="390">
        <f t="shared" si="6"/>
        <v>1906</v>
      </c>
      <c r="P92" s="391">
        <f t="shared" ref="P92:Q107" si="9">P91+1</f>
        <v>45740</v>
      </c>
      <c r="Q92" s="391">
        <f t="shared" si="9"/>
        <v>45747</v>
      </c>
      <c r="R92" s="7"/>
    </row>
    <row r="93" spans="14:18" x14ac:dyDescent="0.2">
      <c r="N93" s="389">
        <f t="shared" si="7"/>
        <v>25</v>
      </c>
      <c r="O93" s="390">
        <f t="shared" si="6"/>
        <v>1830</v>
      </c>
      <c r="P93" s="391">
        <f t="shared" si="9"/>
        <v>45741</v>
      </c>
      <c r="Q93" s="391">
        <f t="shared" si="9"/>
        <v>45748</v>
      </c>
      <c r="R93" s="7"/>
    </row>
    <row r="94" spans="14:18" x14ac:dyDescent="0.2">
      <c r="N94" s="389">
        <f t="shared" si="7"/>
        <v>26</v>
      </c>
      <c r="O94" s="390">
        <f t="shared" si="6"/>
        <v>1759</v>
      </c>
      <c r="P94" s="391">
        <f t="shared" si="9"/>
        <v>45742</v>
      </c>
      <c r="Q94" s="391">
        <f t="shared" si="9"/>
        <v>45749</v>
      </c>
      <c r="R94" s="7"/>
    </row>
    <row r="95" spans="14:18" x14ac:dyDescent="0.2">
      <c r="N95" s="389">
        <f t="shared" si="7"/>
        <v>27</v>
      </c>
      <c r="O95" s="390">
        <f t="shared" si="6"/>
        <v>1694</v>
      </c>
      <c r="P95" s="391">
        <f t="shared" si="9"/>
        <v>45743</v>
      </c>
      <c r="Q95" s="391">
        <f t="shared" si="9"/>
        <v>45750</v>
      </c>
      <c r="R95" s="7"/>
    </row>
    <row r="96" spans="14:18" x14ac:dyDescent="0.2">
      <c r="N96" s="389">
        <f t="shared" si="7"/>
        <v>28</v>
      </c>
      <c r="O96" s="390">
        <f t="shared" si="6"/>
        <v>1634</v>
      </c>
      <c r="P96" s="391">
        <f t="shared" si="9"/>
        <v>45744</v>
      </c>
      <c r="Q96" s="391">
        <f t="shared" si="9"/>
        <v>45751</v>
      </c>
      <c r="R96" s="7"/>
    </row>
    <row r="97" spans="14:18" x14ac:dyDescent="0.2">
      <c r="N97" s="389">
        <f t="shared" si="7"/>
        <v>29</v>
      </c>
      <c r="O97" s="390">
        <f t="shared" si="6"/>
        <v>1577</v>
      </c>
      <c r="P97" s="391">
        <f t="shared" si="9"/>
        <v>45745</v>
      </c>
      <c r="Q97" s="391">
        <f t="shared" si="9"/>
        <v>45752</v>
      </c>
      <c r="R97" s="7"/>
    </row>
    <row r="98" spans="14:18" x14ac:dyDescent="0.2">
      <c r="N98" s="389">
        <f t="shared" si="7"/>
        <v>30</v>
      </c>
      <c r="O98" s="390">
        <f t="shared" si="6"/>
        <v>1525</v>
      </c>
      <c r="P98" s="391">
        <f t="shared" si="9"/>
        <v>45746</v>
      </c>
      <c r="Q98" s="391">
        <f t="shared" si="9"/>
        <v>45753</v>
      </c>
      <c r="R98" s="7"/>
    </row>
    <row r="99" spans="14:18" x14ac:dyDescent="0.2">
      <c r="N99" s="389">
        <f t="shared" si="7"/>
        <v>31</v>
      </c>
      <c r="O99" s="390">
        <f t="shared" si="6"/>
        <v>1476</v>
      </c>
      <c r="P99" s="391">
        <f t="shared" si="9"/>
        <v>45747</v>
      </c>
      <c r="Q99" s="391">
        <f t="shared" si="9"/>
        <v>45754</v>
      </c>
      <c r="R99" s="7"/>
    </row>
    <row r="100" spans="14:18" x14ac:dyDescent="0.2">
      <c r="N100" s="389">
        <f t="shared" si="7"/>
        <v>1</v>
      </c>
      <c r="O100" s="390">
        <f t="shared" si="6"/>
        <v>45748</v>
      </c>
      <c r="P100" s="391">
        <f t="shared" si="9"/>
        <v>45748</v>
      </c>
      <c r="Q100" s="391">
        <f t="shared" si="9"/>
        <v>45755</v>
      </c>
      <c r="R100" s="7"/>
    </row>
    <row r="101" spans="14:18" x14ac:dyDescent="0.2">
      <c r="N101" s="389">
        <f t="shared" si="7"/>
        <v>2</v>
      </c>
      <c r="O101" s="390">
        <f t="shared" si="6"/>
        <v>22875</v>
      </c>
      <c r="P101" s="391">
        <f t="shared" si="9"/>
        <v>45749</v>
      </c>
      <c r="Q101" s="391">
        <f t="shared" si="9"/>
        <v>45756</v>
      </c>
      <c r="R101" s="7"/>
    </row>
    <row r="102" spans="14:18" x14ac:dyDescent="0.2">
      <c r="N102" s="389">
        <f t="shared" si="7"/>
        <v>3</v>
      </c>
      <c r="O102" s="390">
        <f t="shared" si="6"/>
        <v>15250</v>
      </c>
      <c r="P102" s="391">
        <f t="shared" si="9"/>
        <v>45750</v>
      </c>
      <c r="Q102" s="391">
        <f t="shared" si="9"/>
        <v>45757</v>
      </c>
      <c r="R102" s="7"/>
    </row>
    <row r="103" spans="14:18" x14ac:dyDescent="0.2">
      <c r="N103" s="389">
        <f t="shared" si="7"/>
        <v>4</v>
      </c>
      <c r="O103" s="390">
        <f t="shared" si="6"/>
        <v>11438</v>
      </c>
      <c r="P103" s="391">
        <f t="shared" si="9"/>
        <v>45751</v>
      </c>
      <c r="Q103" s="391">
        <f t="shared" si="9"/>
        <v>45758</v>
      </c>
      <c r="R103" s="7"/>
    </row>
    <row r="104" spans="14:18" x14ac:dyDescent="0.2">
      <c r="N104" s="389">
        <f t="shared" si="7"/>
        <v>5</v>
      </c>
      <c r="O104" s="390">
        <f t="shared" si="6"/>
        <v>9150</v>
      </c>
      <c r="P104" s="391">
        <f t="shared" si="9"/>
        <v>45752</v>
      </c>
      <c r="Q104" s="391">
        <f t="shared" si="9"/>
        <v>45759</v>
      </c>
      <c r="R104" s="7"/>
    </row>
    <row r="105" spans="14:18" x14ac:dyDescent="0.2">
      <c r="N105" s="389">
        <f t="shared" si="7"/>
        <v>6</v>
      </c>
      <c r="O105" s="390">
        <f t="shared" si="6"/>
        <v>7626</v>
      </c>
      <c r="P105" s="391">
        <f t="shared" si="9"/>
        <v>45753</v>
      </c>
      <c r="Q105" s="391">
        <f t="shared" si="9"/>
        <v>45760</v>
      </c>
      <c r="R105" s="7"/>
    </row>
    <row r="106" spans="14:18" x14ac:dyDescent="0.2">
      <c r="N106" s="389">
        <f t="shared" si="7"/>
        <v>7</v>
      </c>
      <c r="O106" s="390">
        <f t="shared" si="6"/>
        <v>6536</v>
      </c>
      <c r="P106" s="391">
        <f t="shared" si="9"/>
        <v>45754</v>
      </c>
      <c r="Q106" s="391">
        <f t="shared" si="9"/>
        <v>45761</v>
      </c>
      <c r="R106" s="7"/>
    </row>
    <row r="107" spans="14:18" x14ac:dyDescent="0.2">
      <c r="N107" s="389">
        <f t="shared" si="7"/>
        <v>8</v>
      </c>
      <c r="O107" s="390">
        <f t="shared" si="6"/>
        <v>5719</v>
      </c>
      <c r="P107" s="391">
        <f t="shared" si="9"/>
        <v>45755</v>
      </c>
      <c r="Q107" s="391">
        <f t="shared" si="9"/>
        <v>45762</v>
      </c>
      <c r="R107" s="7"/>
    </row>
    <row r="108" spans="14:18" x14ac:dyDescent="0.2">
      <c r="N108" s="389">
        <f t="shared" si="7"/>
        <v>9</v>
      </c>
      <c r="O108" s="390">
        <f t="shared" si="6"/>
        <v>5084</v>
      </c>
      <c r="P108" s="391">
        <f t="shared" ref="P108:Q123" si="10">P107+1</f>
        <v>45756</v>
      </c>
      <c r="Q108" s="391">
        <f t="shared" si="10"/>
        <v>45763</v>
      </c>
      <c r="R108" s="7"/>
    </row>
    <row r="109" spans="14:18" x14ac:dyDescent="0.2">
      <c r="N109" s="389">
        <f t="shared" si="7"/>
        <v>10</v>
      </c>
      <c r="O109" s="390">
        <f t="shared" si="6"/>
        <v>4576</v>
      </c>
      <c r="P109" s="391">
        <f t="shared" si="10"/>
        <v>45757</v>
      </c>
      <c r="Q109" s="391">
        <f t="shared" si="10"/>
        <v>45764</v>
      </c>
      <c r="R109" s="7"/>
    </row>
    <row r="110" spans="14:18" x14ac:dyDescent="0.2">
      <c r="N110" s="389">
        <f t="shared" si="7"/>
        <v>11</v>
      </c>
      <c r="O110" s="390">
        <f t="shared" si="6"/>
        <v>4160</v>
      </c>
      <c r="P110" s="391">
        <f t="shared" si="10"/>
        <v>45758</v>
      </c>
      <c r="Q110" s="391">
        <f t="shared" si="10"/>
        <v>45765</v>
      </c>
      <c r="R110" s="7"/>
    </row>
    <row r="111" spans="14:18" x14ac:dyDescent="0.2">
      <c r="N111" s="389">
        <f t="shared" si="7"/>
        <v>12</v>
      </c>
      <c r="O111" s="390">
        <f t="shared" si="6"/>
        <v>3813</v>
      </c>
      <c r="P111" s="391">
        <f t="shared" si="10"/>
        <v>45759</v>
      </c>
      <c r="Q111" s="391">
        <f t="shared" si="10"/>
        <v>45766</v>
      </c>
      <c r="R111" s="7"/>
    </row>
    <row r="112" spans="14:18" x14ac:dyDescent="0.2">
      <c r="N112" s="389">
        <f t="shared" si="7"/>
        <v>13</v>
      </c>
      <c r="O112" s="390">
        <f t="shared" si="6"/>
        <v>3520</v>
      </c>
      <c r="P112" s="391">
        <f t="shared" si="10"/>
        <v>45760</v>
      </c>
      <c r="Q112" s="391">
        <f t="shared" si="10"/>
        <v>45767</v>
      </c>
      <c r="R112" s="7"/>
    </row>
    <row r="113" spans="14:18" x14ac:dyDescent="0.2">
      <c r="N113" s="389">
        <f t="shared" si="7"/>
        <v>14</v>
      </c>
      <c r="O113" s="390">
        <f t="shared" si="6"/>
        <v>3269</v>
      </c>
      <c r="P113" s="391">
        <f t="shared" si="10"/>
        <v>45761</v>
      </c>
      <c r="Q113" s="391">
        <f t="shared" si="10"/>
        <v>45768</v>
      </c>
      <c r="R113" s="7"/>
    </row>
    <row r="114" spans="14:18" x14ac:dyDescent="0.2">
      <c r="N114" s="389">
        <f t="shared" si="7"/>
        <v>15</v>
      </c>
      <c r="O114" s="390">
        <f t="shared" si="6"/>
        <v>3051</v>
      </c>
      <c r="P114" s="391">
        <f t="shared" si="10"/>
        <v>45762</v>
      </c>
      <c r="Q114" s="391">
        <f t="shared" si="10"/>
        <v>45769</v>
      </c>
      <c r="R114" s="7"/>
    </row>
    <row r="115" spans="14:18" x14ac:dyDescent="0.2">
      <c r="N115" s="389">
        <f t="shared" si="7"/>
        <v>16</v>
      </c>
      <c r="O115" s="390">
        <f t="shared" si="6"/>
        <v>2860</v>
      </c>
      <c r="P115" s="391">
        <f t="shared" si="10"/>
        <v>45763</v>
      </c>
      <c r="Q115" s="391">
        <f t="shared" si="10"/>
        <v>45770</v>
      </c>
      <c r="R115" s="7"/>
    </row>
    <row r="116" spans="14:18" x14ac:dyDescent="0.2">
      <c r="N116" s="389">
        <f t="shared" si="7"/>
        <v>17</v>
      </c>
      <c r="O116" s="390">
        <f t="shared" si="6"/>
        <v>2692</v>
      </c>
      <c r="P116" s="391">
        <f t="shared" si="10"/>
        <v>45764</v>
      </c>
      <c r="Q116" s="391">
        <f t="shared" si="10"/>
        <v>45771</v>
      </c>
      <c r="R116" s="7"/>
    </row>
    <row r="117" spans="14:18" x14ac:dyDescent="0.2">
      <c r="N117" s="389">
        <f t="shared" si="7"/>
        <v>18</v>
      </c>
      <c r="O117" s="390">
        <f t="shared" si="6"/>
        <v>2543</v>
      </c>
      <c r="P117" s="391">
        <f t="shared" si="10"/>
        <v>45765</v>
      </c>
      <c r="Q117" s="391">
        <f t="shared" si="10"/>
        <v>45772</v>
      </c>
      <c r="R117" s="7"/>
    </row>
    <row r="118" spans="14:18" x14ac:dyDescent="0.2">
      <c r="N118" s="389">
        <f t="shared" si="7"/>
        <v>19</v>
      </c>
      <c r="O118" s="390">
        <f t="shared" si="6"/>
        <v>2409</v>
      </c>
      <c r="P118" s="391">
        <f t="shared" si="10"/>
        <v>45766</v>
      </c>
      <c r="Q118" s="391">
        <f t="shared" si="10"/>
        <v>45773</v>
      </c>
      <c r="R118" s="7"/>
    </row>
    <row r="119" spans="14:18" x14ac:dyDescent="0.2">
      <c r="N119" s="389">
        <f t="shared" si="7"/>
        <v>20</v>
      </c>
      <c r="O119" s="390">
        <f t="shared" si="6"/>
        <v>2288</v>
      </c>
      <c r="P119" s="391">
        <f t="shared" si="10"/>
        <v>45767</v>
      </c>
      <c r="Q119" s="391">
        <f t="shared" si="10"/>
        <v>45774</v>
      </c>
      <c r="R119" s="7"/>
    </row>
    <row r="120" spans="14:18" x14ac:dyDescent="0.2">
      <c r="N120" s="389">
        <f t="shared" si="7"/>
        <v>21</v>
      </c>
      <c r="O120" s="390">
        <f t="shared" si="6"/>
        <v>2179</v>
      </c>
      <c r="P120" s="391">
        <f t="shared" si="10"/>
        <v>45768</v>
      </c>
      <c r="Q120" s="391">
        <f t="shared" si="10"/>
        <v>45775</v>
      </c>
      <c r="R120" s="7"/>
    </row>
    <row r="121" spans="14:18" x14ac:dyDescent="0.2">
      <c r="N121" s="389">
        <f t="shared" si="7"/>
        <v>22</v>
      </c>
      <c r="O121" s="390">
        <f t="shared" si="6"/>
        <v>2080</v>
      </c>
      <c r="P121" s="391">
        <f t="shared" si="10"/>
        <v>45769</v>
      </c>
      <c r="Q121" s="391">
        <f t="shared" si="10"/>
        <v>45776</v>
      </c>
      <c r="R121" s="7"/>
    </row>
    <row r="122" spans="14:18" x14ac:dyDescent="0.2">
      <c r="N122" s="389">
        <f t="shared" si="7"/>
        <v>23</v>
      </c>
      <c r="O122" s="390">
        <f t="shared" si="6"/>
        <v>1990</v>
      </c>
      <c r="P122" s="391">
        <f t="shared" si="10"/>
        <v>45770</v>
      </c>
      <c r="Q122" s="391">
        <f t="shared" si="10"/>
        <v>45777</v>
      </c>
      <c r="R122" s="7"/>
    </row>
    <row r="123" spans="14:18" x14ac:dyDescent="0.2">
      <c r="N123" s="389">
        <f t="shared" si="7"/>
        <v>24</v>
      </c>
      <c r="O123" s="390">
        <f t="shared" si="6"/>
        <v>1907</v>
      </c>
      <c r="P123" s="391">
        <f t="shared" si="10"/>
        <v>45771</v>
      </c>
      <c r="Q123" s="391">
        <f t="shared" si="10"/>
        <v>45778</v>
      </c>
      <c r="R123" s="7"/>
    </row>
    <row r="124" spans="14:18" x14ac:dyDescent="0.2">
      <c r="N124" s="389">
        <f t="shared" si="7"/>
        <v>25</v>
      </c>
      <c r="O124" s="390">
        <f t="shared" si="6"/>
        <v>1831</v>
      </c>
      <c r="P124" s="391">
        <f t="shared" ref="P124:Q139" si="11">P123+1</f>
        <v>45772</v>
      </c>
      <c r="Q124" s="391">
        <f t="shared" si="11"/>
        <v>45779</v>
      </c>
      <c r="R124" s="7"/>
    </row>
    <row r="125" spans="14:18" x14ac:dyDescent="0.2">
      <c r="N125" s="389">
        <f t="shared" si="7"/>
        <v>26</v>
      </c>
      <c r="O125" s="390">
        <f t="shared" si="6"/>
        <v>1761</v>
      </c>
      <c r="P125" s="391">
        <f t="shared" si="11"/>
        <v>45773</v>
      </c>
      <c r="Q125" s="391">
        <f t="shared" si="11"/>
        <v>45780</v>
      </c>
      <c r="R125" s="7"/>
    </row>
    <row r="126" spans="14:18" x14ac:dyDescent="0.2">
      <c r="N126" s="389">
        <f t="shared" si="7"/>
        <v>27</v>
      </c>
      <c r="O126" s="390">
        <f t="shared" si="6"/>
        <v>1695</v>
      </c>
      <c r="P126" s="391">
        <f t="shared" si="11"/>
        <v>45774</v>
      </c>
      <c r="Q126" s="391">
        <f t="shared" si="11"/>
        <v>45781</v>
      </c>
      <c r="R126" s="7"/>
    </row>
    <row r="127" spans="14:18" x14ac:dyDescent="0.2">
      <c r="N127" s="389">
        <f t="shared" si="7"/>
        <v>28</v>
      </c>
      <c r="O127" s="390">
        <f t="shared" si="6"/>
        <v>1635</v>
      </c>
      <c r="P127" s="391">
        <f t="shared" si="11"/>
        <v>45775</v>
      </c>
      <c r="Q127" s="391">
        <f t="shared" si="11"/>
        <v>45782</v>
      </c>
      <c r="R127" s="7"/>
    </row>
    <row r="128" spans="14:18" x14ac:dyDescent="0.2">
      <c r="N128" s="389">
        <f t="shared" si="7"/>
        <v>29</v>
      </c>
      <c r="O128" s="390">
        <f t="shared" si="6"/>
        <v>1578</v>
      </c>
      <c r="P128" s="391">
        <f t="shared" si="11"/>
        <v>45776</v>
      </c>
      <c r="Q128" s="391">
        <f t="shared" si="11"/>
        <v>45783</v>
      </c>
      <c r="R128" s="7"/>
    </row>
    <row r="129" spans="14:18" x14ac:dyDescent="0.2">
      <c r="N129" s="389">
        <f t="shared" si="7"/>
        <v>30</v>
      </c>
      <c r="O129" s="390">
        <f t="shared" si="6"/>
        <v>1526</v>
      </c>
      <c r="P129" s="391">
        <f t="shared" si="11"/>
        <v>45777</v>
      </c>
      <c r="Q129" s="391">
        <f t="shared" si="11"/>
        <v>45784</v>
      </c>
      <c r="R129" s="7"/>
    </row>
    <row r="130" spans="14:18" x14ac:dyDescent="0.2">
      <c r="N130" s="389">
        <f t="shared" si="7"/>
        <v>1</v>
      </c>
      <c r="O130" s="390">
        <f t="shared" si="6"/>
        <v>45778</v>
      </c>
      <c r="P130" s="391">
        <f t="shared" si="11"/>
        <v>45778</v>
      </c>
      <c r="Q130" s="391">
        <f t="shared" si="11"/>
        <v>45785</v>
      </c>
      <c r="R130" s="7"/>
    </row>
    <row r="131" spans="14:18" x14ac:dyDescent="0.2">
      <c r="N131" s="389">
        <f t="shared" si="7"/>
        <v>2</v>
      </c>
      <c r="O131" s="390">
        <f t="shared" si="6"/>
        <v>22890</v>
      </c>
      <c r="P131" s="391">
        <f t="shared" si="11"/>
        <v>45779</v>
      </c>
      <c r="Q131" s="391">
        <f t="shared" si="11"/>
        <v>45786</v>
      </c>
      <c r="R131" s="7"/>
    </row>
    <row r="132" spans="14:18" x14ac:dyDescent="0.2">
      <c r="N132" s="389">
        <f t="shared" si="7"/>
        <v>3</v>
      </c>
      <c r="O132" s="390">
        <f t="shared" si="6"/>
        <v>15260</v>
      </c>
      <c r="P132" s="391">
        <f t="shared" si="11"/>
        <v>45780</v>
      </c>
      <c r="Q132" s="391">
        <f t="shared" si="11"/>
        <v>45787</v>
      </c>
      <c r="R132" s="7"/>
    </row>
    <row r="133" spans="14:18" x14ac:dyDescent="0.2">
      <c r="N133" s="389">
        <f t="shared" si="7"/>
        <v>4</v>
      </c>
      <c r="O133" s="390">
        <f t="shared" si="6"/>
        <v>11445</v>
      </c>
      <c r="P133" s="391">
        <f t="shared" si="11"/>
        <v>45781</v>
      </c>
      <c r="Q133" s="391">
        <f t="shared" si="11"/>
        <v>45788</v>
      </c>
      <c r="R133" s="7"/>
    </row>
    <row r="134" spans="14:18" x14ac:dyDescent="0.2">
      <c r="N134" s="389">
        <f t="shared" si="7"/>
        <v>5</v>
      </c>
      <c r="O134" s="390">
        <f t="shared" si="6"/>
        <v>9156</v>
      </c>
      <c r="P134" s="391">
        <f t="shared" si="11"/>
        <v>45782</v>
      </c>
      <c r="Q134" s="391">
        <f t="shared" si="11"/>
        <v>45789</v>
      </c>
      <c r="R134" s="7"/>
    </row>
    <row r="135" spans="14:18" x14ac:dyDescent="0.2">
      <c r="N135" s="389">
        <f t="shared" si="7"/>
        <v>6</v>
      </c>
      <c r="O135" s="390">
        <f t="shared" si="6"/>
        <v>7631</v>
      </c>
      <c r="P135" s="391">
        <f t="shared" si="11"/>
        <v>45783</v>
      </c>
      <c r="Q135" s="391">
        <f t="shared" si="11"/>
        <v>45790</v>
      </c>
      <c r="R135" s="7"/>
    </row>
    <row r="136" spans="14:18" x14ac:dyDescent="0.2">
      <c r="N136" s="389">
        <f t="shared" si="7"/>
        <v>7</v>
      </c>
      <c r="O136" s="390">
        <f t="shared" si="6"/>
        <v>6541</v>
      </c>
      <c r="P136" s="391">
        <f t="shared" si="11"/>
        <v>45784</v>
      </c>
      <c r="Q136" s="391">
        <f t="shared" si="11"/>
        <v>45791</v>
      </c>
      <c r="R136" s="7"/>
    </row>
    <row r="137" spans="14:18" x14ac:dyDescent="0.2">
      <c r="N137" s="389">
        <f t="shared" si="7"/>
        <v>8</v>
      </c>
      <c r="O137" s="390">
        <f t="shared" si="6"/>
        <v>5723</v>
      </c>
      <c r="P137" s="391">
        <f t="shared" si="11"/>
        <v>45785</v>
      </c>
      <c r="Q137" s="391">
        <f t="shared" si="11"/>
        <v>45792</v>
      </c>
      <c r="R137" s="7"/>
    </row>
    <row r="138" spans="14:18" x14ac:dyDescent="0.2">
      <c r="N138" s="389">
        <f t="shared" si="7"/>
        <v>9</v>
      </c>
      <c r="O138" s="390">
        <f t="shared" ref="O138:O201" si="12">ROUND(P138/N138,0)</f>
        <v>5087</v>
      </c>
      <c r="P138" s="391">
        <f t="shared" si="11"/>
        <v>45786</v>
      </c>
      <c r="Q138" s="391">
        <f t="shared" si="11"/>
        <v>45793</v>
      </c>
      <c r="R138" s="7"/>
    </row>
    <row r="139" spans="14:18" x14ac:dyDescent="0.2">
      <c r="N139" s="389">
        <f t="shared" ref="N139:N202" si="13">DAY(P139)</f>
        <v>10</v>
      </c>
      <c r="O139" s="390">
        <f t="shared" si="12"/>
        <v>4579</v>
      </c>
      <c r="P139" s="391">
        <f t="shared" si="11"/>
        <v>45787</v>
      </c>
      <c r="Q139" s="391">
        <f t="shared" si="11"/>
        <v>45794</v>
      </c>
      <c r="R139" s="7"/>
    </row>
    <row r="140" spans="14:18" x14ac:dyDescent="0.2">
      <c r="N140" s="389">
        <f t="shared" si="13"/>
        <v>11</v>
      </c>
      <c r="O140" s="390">
        <f t="shared" si="12"/>
        <v>4163</v>
      </c>
      <c r="P140" s="391">
        <f t="shared" ref="P140:Q155" si="14">P139+1</f>
        <v>45788</v>
      </c>
      <c r="Q140" s="391">
        <f t="shared" si="14"/>
        <v>45795</v>
      </c>
      <c r="R140" s="7"/>
    </row>
    <row r="141" spans="14:18" x14ac:dyDescent="0.2">
      <c r="N141" s="389">
        <f t="shared" si="13"/>
        <v>12</v>
      </c>
      <c r="O141" s="390">
        <f t="shared" si="12"/>
        <v>3816</v>
      </c>
      <c r="P141" s="391">
        <f t="shared" si="14"/>
        <v>45789</v>
      </c>
      <c r="Q141" s="391">
        <f t="shared" si="14"/>
        <v>45796</v>
      </c>
      <c r="R141" s="7"/>
    </row>
    <row r="142" spans="14:18" x14ac:dyDescent="0.2">
      <c r="N142" s="389">
        <f t="shared" si="13"/>
        <v>13</v>
      </c>
      <c r="O142" s="390">
        <f t="shared" si="12"/>
        <v>3522</v>
      </c>
      <c r="P142" s="391">
        <f t="shared" si="14"/>
        <v>45790</v>
      </c>
      <c r="Q142" s="391">
        <f t="shared" si="14"/>
        <v>45797</v>
      </c>
      <c r="R142" s="7"/>
    </row>
    <row r="143" spans="14:18" x14ac:dyDescent="0.2">
      <c r="N143" s="389">
        <f t="shared" si="13"/>
        <v>14</v>
      </c>
      <c r="O143" s="390">
        <f t="shared" si="12"/>
        <v>3271</v>
      </c>
      <c r="P143" s="391">
        <f t="shared" si="14"/>
        <v>45791</v>
      </c>
      <c r="Q143" s="391">
        <f t="shared" si="14"/>
        <v>45798</v>
      </c>
      <c r="R143" s="7"/>
    </row>
    <row r="144" spans="14:18" x14ac:dyDescent="0.2">
      <c r="N144" s="389">
        <f t="shared" si="13"/>
        <v>15</v>
      </c>
      <c r="O144" s="390">
        <f t="shared" si="12"/>
        <v>3053</v>
      </c>
      <c r="P144" s="391">
        <f t="shared" si="14"/>
        <v>45792</v>
      </c>
      <c r="Q144" s="391">
        <f t="shared" si="14"/>
        <v>45799</v>
      </c>
      <c r="R144" s="7"/>
    </row>
    <row r="145" spans="14:18" x14ac:dyDescent="0.2">
      <c r="N145" s="389">
        <f t="shared" si="13"/>
        <v>16</v>
      </c>
      <c r="O145" s="390">
        <f t="shared" si="12"/>
        <v>2862</v>
      </c>
      <c r="P145" s="391">
        <f t="shared" si="14"/>
        <v>45793</v>
      </c>
      <c r="Q145" s="391">
        <f t="shared" si="14"/>
        <v>45800</v>
      </c>
      <c r="R145" s="7"/>
    </row>
    <row r="146" spans="14:18" x14ac:dyDescent="0.2">
      <c r="N146" s="389">
        <f t="shared" si="13"/>
        <v>17</v>
      </c>
      <c r="O146" s="390">
        <f t="shared" si="12"/>
        <v>2694</v>
      </c>
      <c r="P146" s="391">
        <f t="shared" si="14"/>
        <v>45794</v>
      </c>
      <c r="Q146" s="391">
        <f t="shared" si="14"/>
        <v>45801</v>
      </c>
      <c r="R146" s="7"/>
    </row>
    <row r="147" spans="14:18" x14ac:dyDescent="0.2">
      <c r="N147" s="389">
        <f t="shared" si="13"/>
        <v>18</v>
      </c>
      <c r="O147" s="390">
        <f t="shared" si="12"/>
        <v>2544</v>
      </c>
      <c r="P147" s="391">
        <f t="shared" si="14"/>
        <v>45795</v>
      </c>
      <c r="Q147" s="391">
        <f t="shared" si="14"/>
        <v>45802</v>
      </c>
      <c r="R147" s="7"/>
    </row>
    <row r="148" spans="14:18" x14ac:dyDescent="0.2">
      <c r="N148" s="389">
        <f t="shared" si="13"/>
        <v>19</v>
      </c>
      <c r="O148" s="390">
        <f t="shared" si="12"/>
        <v>2410</v>
      </c>
      <c r="P148" s="391">
        <f t="shared" si="14"/>
        <v>45796</v>
      </c>
      <c r="Q148" s="391">
        <f t="shared" si="14"/>
        <v>45803</v>
      </c>
      <c r="R148" s="7"/>
    </row>
    <row r="149" spans="14:18" x14ac:dyDescent="0.2">
      <c r="N149" s="389">
        <f t="shared" si="13"/>
        <v>20</v>
      </c>
      <c r="O149" s="390">
        <f t="shared" si="12"/>
        <v>2290</v>
      </c>
      <c r="P149" s="391">
        <f t="shared" si="14"/>
        <v>45797</v>
      </c>
      <c r="Q149" s="391">
        <f t="shared" si="14"/>
        <v>45804</v>
      </c>
      <c r="R149" s="7"/>
    </row>
    <row r="150" spans="14:18" x14ac:dyDescent="0.2">
      <c r="N150" s="389">
        <f t="shared" si="13"/>
        <v>21</v>
      </c>
      <c r="O150" s="390">
        <f t="shared" si="12"/>
        <v>2181</v>
      </c>
      <c r="P150" s="391">
        <f t="shared" si="14"/>
        <v>45798</v>
      </c>
      <c r="Q150" s="391">
        <f t="shared" si="14"/>
        <v>45805</v>
      </c>
      <c r="R150" s="7"/>
    </row>
    <row r="151" spans="14:18" x14ac:dyDescent="0.2">
      <c r="N151" s="389">
        <f t="shared" si="13"/>
        <v>22</v>
      </c>
      <c r="O151" s="390">
        <f t="shared" si="12"/>
        <v>2082</v>
      </c>
      <c r="P151" s="391">
        <f t="shared" si="14"/>
        <v>45799</v>
      </c>
      <c r="Q151" s="391">
        <f t="shared" si="14"/>
        <v>45806</v>
      </c>
      <c r="R151" s="7"/>
    </row>
    <row r="152" spans="14:18" x14ac:dyDescent="0.2">
      <c r="N152" s="389">
        <f t="shared" si="13"/>
        <v>23</v>
      </c>
      <c r="O152" s="390">
        <f t="shared" si="12"/>
        <v>1991</v>
      </c>
      <c r="P152" s="391">
        <f t="shared" si="14"/>
        <v>45800</v>
      </c>
      <c r="Q152" s="391">
        <f t="shared" si="14"/>
        <v>45807</v>
      </c>
      <c r="R152" s="7"/>
    </row>
    <row r="153" spans="14:18" x14ac:dyDescent="0.2">
      <c r="N153" s="389">
        <f t="shared" si="13"/>
        <v>24</v>
      </c>
      <c r="O153" s="390">
        <f t="shared" si="12"/>
        <v>1908</v>
      </c>
      <c r="P153" s="391">
        <f t="shared" si="14"/>
        <v>45801</v>
      </c>
      <c r="Q153" s="391">
        <f t="shared" si="14"/>
        <v>45808</v>
      </c>
      <c r="R153" s="7"/>
    </row>
    <row r="154" spans="14:18" x14ac:dyDescent="0.2">
      <c r="N154" s="389">
        <f t="shared" si="13"/>
        <v>25</v>
      </c>
      <c r="O154" s="390">
        <f t="shared" si="12"/>
        <v>1832</v>
      </c>
      <c r="P154" s="391">
        <f t="shared" si="14"/>
        <v>45802</v>
      </c>
      <c r="Q154" s="391">
        <f t="shared" si="14"/>
        <v>45809</v>
      </c>
      <c r="R154" s="7"/>
    </row>
    <row r="155" spans="14:18" x14ac:dyDescent="0.2">
      <c r="N155" s="389">
        <f t="shared" si="13"/>
        <v>26</v>
      </c>
      <c r="O155" s="390">
        <f t="shared" si="12"/>
        <v>1762</v>
      </c>
      <c r="P155" s="391">
        <f t="shared" si="14"/>
        <v>45803</v>
      </c>
      <c r="Q155" s="391">
        <f t="shared" si="14"/>
        <v>45810</v>
      </c>
      <c r="R155" s="7"/>
    </row>
    <row r="156" spans="14:18" x14ac:dyDescent="0.2">
      <c r="N156" s="389">
        <f t="shared" si="13"/>
        <v>27</v>
      </c>
      <c r="O156" s="390">
        <f t="shared" si="12"/>
        <v>1696</v>
      </c>
      <c r="P156" s="391">
        <f t="shared" ref="P156:Q171" si="15">P155+1</f>
        <v>45804</v>
      </c>
      <c r="Q156" s="391">
        <f t="shared" si="15"/>
        <v>45811</v>
      </c>
      <c r="R156" s="7"/>
    </row>
    <row r="157" spans="14:18" x14ac:dyDescent="0.2">
      <c r="N157" s="389">
        <f t="shared" si="13"/>
        <v>28</v>
      </c>
      <c r="O157" s="390">
        <f t="shared" si="12"/>
        <v>1636</v>
      </c>
      <c r="P157" s="391">
        <f t="shared" si="15"/>
        <v>45805</v>
      </c>
      <c r="Q157" s="391">
        <f t="shared" si="15"/>
        <v>45812</v>
      </c>
      <c r="R157" s="7"/>
    </row>
    <row r="158" spans="14:18" x14ac:dyDescent="0.2">
      <c r="N158" s="389">
        <f t="shared" si="13"/>
        <v>29</v>
      </c>
      <c r="O158" s="390">
        <f t="shared" si="12"/>
        <v>1580</v>
      </c>
      <c r="P158" s="391">
        <f t="shared" si="15"/>
        <v>45806</v>
      </c>
      <c r="Q158" s="391">
        <f t="shared" si="15"/>
        <v>45813</v>
      </c>
      <c r="R158" s="7"/>
    </row>
    <row r="159" spans="14:18" x14ac:dyDescent="0.2">
      <c r="N159" s="389">
        <f t="shared" si="13"/>
        <v>30</v>
      </c>
      <c r="O159" s="390">
        <f t="shared" si="12"/>
        <v>1527</v>
      </c>
      <c r="P159" s="391">
        <f t="shared" si="15"/>
        <v>45807</v>
      </c>
      <c r="Q159" s="391">
        <f t="shared" si="15"/>
        <v>45814</v>
      </c>
      <c r="R159" s="7"/>
    </row>
    <row r="160" spans="14:18" x14ac:dyDescent="0.2">
      <c r="N160" s="389">
        <f t="shared" si="13"/>
        <v>31</v>
      </c>
      <c r="O160" s="390">
        <f t="shared" si="12"/>
        <v>1478</v>
      </c>
      <c r="P160" s="391">
        <f t="shared" si="15"/>
        <v>45808</v>
      </c>
      <c r="Q160" s="391">
        <f t="shared" si="15"/>
        <v>45815</v>
      </c>
      <c r="R160" s="7"/>
    </row>
    <row r="161" spans="14:18" x14ac:dyDescent="0.2">
      <c r="N161" s="389">
        <f t="shared" si="13"/>
        <v>1</v>
      </c>
      <c r="O161" s="390">
        <f t="shared" si="12"/>
        <v>45809</v>
      </c>
      <c r="P161" s="391">
        <f t="shared" si="15"/>
        <v>45809</v>
      </c>
      <c r="Q161" s="391">
        <f t="shared" si="15"/>
        <v>45816</v>
      </c>
      <c r="R161" s="7"/>
    </row>
    <row r="162" spans="14:18" x14ac:dyDescent="0.2">
      <c r="N162" s="389">
        <f t="shared" si="13"/>
        <v>2</v>
      </c>
      <c r="O162" s="390">
        <f t="shared" si="12"/>
        <v>22905</v>
      </c>
      <c r="P162" s="391">
        <f t="shared" si="15"/>
        <v>45810</v>
      </c>
      <c r="Q162" s="391">
        <f t="shared" si="15"/>
        <v>45817</v>
      </c>
      <c r="R162" s="7"/>
    </row>
    <row r="163" spans="14:18" x14ac:dyDescent="0.2">
      <c r="N163" s="389">
        <f t="shared" si="13"/>
        <v>3</v>
      </c>
      <c r="O163" s="390">
        <f t="shared" si="12"/>
        <v>15270</v>
      </c>
      <c r="P163" s="391">
        <f t="shared" si="15"/>
        <v>45811</v>
      </c>
      <c r="Q163" s="391">
        <f t="shared" si="15"/>
        <v>45818</v>
      </c>
      <c r="R163" s="7"/>
    </row>
    <row r="164" spans="14:18" x14ac:dyDescent="0.2">
      <c r="N164" s="389">
        <f t="shared" si="13"/>
        <v>4</v>
      </c>
      <c r="O164" s="390">
        <f t="shared" si="12"/>
        <v>11453</v>
      </c>
      <c r="P164" s="391">
        <f t="shared" si="15"/>
        <v>45812</v>
      </c>
      <c r="Q164" s="391">
        <f t="shared" si="15"/>
        <v>45819</v>
      </c>
      <c r="R164" s="7"/>
    </row>
    <row r="165" spans="14:18" x14ac:dyDescent="0.2">
      <c r="N165" s="389">
        <f t="shared" si="13"/>
        <v>5</v>
      </c>
      <c r="O165" s="390">
        <f t="shared" si="12"/>
        <v>9163</v>
      </c>
      <c r="P165" s="391">
        <f t="shared" si="15"/>
        <v>45813</v>
      </c>
      <c r="Q165" s="391">
        <f t="shared" si="15"/>
        <v>45820</v>
      </c>
      <c r="R165" s="7"/>
    </row>
    <row r="166" spans="14:18" x14ac:dyDescent="0.2">
      <c r="N166" s="389">
        <f t="shared" si="13"/>
        <v>6</v>
      </c>
      <c r="O166" s="390">
        <f t="shared" si="12"/>
        <v>7636</v>
      </c>
      <c r="P166" s="391">
        <f t="shared" si="15"/>
        <v>45814</v>
      </c>
      <c r="Q166" s="391">
        <f t="shared" si="15"/>
        <v>45821</v>
      </c>
      <c r="R166" s="7"/>
    </row>
    <row r="167" spans="14:18" x14ac:dyDescent="0.2">
      <c r="N167" s="389">
        <f t="shared" si="13"/>
        <v>7</v>
      </c>
      <c r="O167" s="390">
        <f t="shared" si="12"/>
        <v>6545</v>
      </c>
      <c r="P167" s="391">
        <f t="shared" si="15"/>
        <v>45815</v>
      </c>
      <c r="Q167" s="391">
        <f t="shared" si="15"/>
        <v>45822</v>
      </c>
      <c r="R167" s="7"/>
    </row>
    <row r="168" spans="14:18" x14ac:dyDescent="0.2">
      <c r="N168" s="389">
        <f t="shared" si="13"/>
        <v>8</v>
      </c>
      <c r="O168" s="390">
        <f t="shared" si="12"/>
        <v>5727</v>
      </c>
      <c r="P168" s="391">
        <f t="shared" si="15"/>
        <v>45816</v>
      </c>
      <c r="Q168" s="391">
        <f t="shared" si="15"/>
        <v>45823</v>
      </c>
      <c r="R168" s="7"/>
    </row>
    <row r="169" spans="14:18" x14ac:dyDescent="0.2">
      <c r="N169" s="389">
        <f t="shared" si="13"/>
        <v>9</v>
      </c>
      <c r="O169" s="390">
        <f t="shared" si="12"/>
        <v>5091</v>
      </c>
      <c r="P169" s="391">
        <f t="shared" si="15"/>
        <v>45817</v>
      </c>
      <c r="Q169" s="391">
        <f t="shared" si="15"/>
        <v>45824</v>
      </c>
      <c r="R169" s="7"/>
    </row>
    <row r="170" spans="14:18" x14ac:dyDescent="0.2">
      <c r="N170" s="389">
        <f t="shared" si="13"/>
        <v>10</v>
      </c>
      <c r="O170" s="390">
        <f t="shared" si="12"/>
        <v>4582</v>
      </c>
      <c r="P170" s="391">
        <f t="shared" si="15"/>
        <v>45818</v>
      </c>
      <c r="Q170" s="391">
        <f t="shared" si="15"/>
        <v>45825</v>
      </c>
      <c r="R170" s="7"/>
    </row>
    <row r="171" spans="14:18" x14ac:dyDescent="0.2">
      <c r="N171" s="389">
        <f t="shared" si="13"/>
        <v>11</v>
      </c>
      <c r="O171" s="390">
        <f t="shared" si="12"/>
        <v>4165</v>
      </c>
      <c r="P171" s="391">
        <f t="shared" si="15"/>
        <v>45819</v>
      </c>
      <c r="Q171" s="391">
        <f t="shared" si="15"/>
        <v>45826</v>
      </c>
      <c r="R171" s="7"/>
    </row>
    <row r="172" spans="14:18" x14ac:dyDescent="0.2">
      <c r="N172" s="389">
        <f t="shared" si="13"/>
        <v>12</v>
      </c>
      <c r="O172" s="390">
        <f t="shared" si="12"/>
        <v>3818</v>
      </c>
      <c r="P172" s="391">
        <f t="shared" ref="P172:Q187" si="16">P171+1</f>
        <v>45820</v>
      </c>
      <c r="Q172" s="391">
        <f t="shared" si="16"/>
        <v>45827</v>
      </c>
      <c r="R172" s="7"/>
    </row>
    <row r="173" spans="14:18" x14ac:dyDescent="0.2">
      <c r="N173" s="389">
        <f t="shared" si="13"/>
        <v>13</v>
      </c>
      <c r="O173" s="390">
        <f t="shared" si="12"/>
        <v>3525</v>
      </c>
      <c r="P173" s="391">
        <f t="shared" si="16"/>
        <v>45821</v>
      </c>
      <c r="Q173" s="391">
        <f t="shared" si="16"/>
        <v>45828</v>
      </c>
      <c r="R173" s="7"/>
    </row>
    <row r="174" spans="14:18" x14ac:dyDescent="0.2">
      <c r="N174" s="389">
        <f t="shared" si="13"/>
        <v>14</v>
      </c>
      <c r="O174" s="390">
        <f t="shared" si="12"/>
        <v>3273</v>
      </c>
      <c r="P174" s="391">
        <f t="shared" si="16"/>
        <v>45822</v>
      </c>
      <c r="Q174" s="391">
        <f t="shared" si="16"/>
        <v>45829</v>
      </c>
      <c r="R174" s="7"/>
    </row>
    <row r="175" spans="14:18" x14ac:dyDescent="0.2">
      <c r="N175" s="389">
        <f t="shared" si="13"/>
        <v>15</v>
      </c>
      <c r="O175" s="390">
        <f t="shared" si="12"/>
        <v>3055</v>
      </c>
      <c r="P175" s="391">
        <f t="shared" si="16"/>
        <v>45823</v>
      </c>
      <c r="Q175" s="391">
        <f t="shared" si="16"/>
        <v>45830</v>
      </c>
      <c r="R175" s="7"/>
    </row>
    <row r="176" spans="14:18" x14ac:dyDescent="0.2">
      <c r="N176" s="389">
        <f t="shared" si="13"/>
        <v>16</v>
      </c>
      <c r="O176" s="390">
        <f t="shared" si="12"/>
        <v>2864</v>
      </c>
      <c r="P176" s="391">
        <f t="shared" si="16"/>
        <v>45824</v>
      </c>
      <c r="Q176" s="391">
        <f t="shared" si="16"/>
        <v>45831</v>
      </c>
      <c r="R176" s="7"/>
    </row>
    <row r="177" spans="14:18" x14ac:dyDescent="0.2">
      <c r="N177" s="389">
        <f t="shared" si="13"/>
        <v>17</v>
      </c>
      <c r="O177" s="390">
        <f t="shared" si="12"/>
        <v>2696</v>
      </c>
      <c r="P177" s="391">
        <f t="shared" si="16"/>
        <v>45825</v>
      </c>
      <c r="Q177" s="391">
        <f t="shared" si="16"/>
        <v>45832</v>
      </c>
      <c r="R177" s="7"/>
    </row>
    <row r="178" spans="14:18" x14ac:dyDescent="0.2">
      <c r="N178" s="389">
        <f t="shared" si="13"/>
        <v>18</v>
      </c>
      <c r="O178" s="390">
        <f t="shared" si="12"/>
        <v>2546</v>
      </c>
      <c r="P178" s="391">
        <f t="shared" si="16"/>
        <v>45826</v>
      </c>
      <c r="Q178" s="391">
        <f t="shared" si="16"/>
        <v>45833</v>
      </c>
      <c r="R178" s="7"/>
    </row>
    <row r="179" spans="14:18" x14ac:dyDescent="0.2">
      <c r="N179" s="389">
        <f t="shared" si="13"/>
        <v>19</v>
      </c>
      <c r="O179" s="390">
        <f t="shared" si="12"/>
        <v>2412</v>
      </c>
      <c r="P179" s="391">
        <f t="shared" si="16"/>
        <v>45827</v>
      </c>
      <c r="Q179" s="391">
        <f t="shared" si="16"/>
        <v>45834</v>
      </c>
      <c r="R179" s="7"/>
    </row>
    <row r="180" spans="14:18" x14ac:dyDescent="0.2">
      <c r="N180" s="389">
        <f t="shared" si="13"/>
        <v>20</v>
      </c>
      <c r="O180" s="390">
        <f t="shared" si="12"/>
        <v>2291</v>
      </c>
      <c r="P180" s="391">
        <f t="shared" si="16"/>
        <v>45828</v>
      </c>
      <c r="Q180" s="391">
        <f t="shared" si="16"/>
        <v>45835</v>
      </c>
      <c r="R180" s="7"/>
    </row>
    <row r="181" spans="14:18" x14ac:dyDescent="0.2">
      <c r="N181" s="389">
        <f t="shared" si="13"/>
        <v>21</v>
      </c>
      <c r="O181" s="390">
        <f t="shared" si="12"/>
        <v>2182</v>
      </c>
      <c r="P181" s="391">
        <f t="shared" si="16"/>
        <v>45829</v>
      </c>
      <c r="Q181" s="391">
        <f t="shared" si="16"/>
        <v>45836</v>
      </c>
      <c r="R181" s="7"/>
    </row>
    <row r="182" spans="14:18" x14ac:dyDescent="0.2">
      <c r="N182" s="389">
        <f t="shared" si="13"/>
        <v>22</v>
      </c>
      <c r="O182" s="390">
        <f t="shared" si="12"/>
        <v>2083</v>
      </c>
      <c r="P182" s="391">
        <f t="shared" si="16"/>
        <v>45830</v>
      </c>
      <c r="Q182" s="391">
        <f t="shared" si="16"/>
        <v>45837</v>
      </c>
      <c r="R182" s="7"/>
    </row>
    <row r="183" spans="14:18" x14ac:dyDescent="0.2">
      <c r="N183" s="389">
        <f t="shared" si="13"/>
        <v>23</v>
      </c>
      <c r="O183" s="390">
        <f t="shared" si="12"/>
        <v>1993</v>
      </c>
      <c r="P183" s="391">
        <f t="shared" si="16"/>
        <v>45831</v>
      </c>
      <c r="Q183" s="391">
        <f t="shared" si="16"/>
        <v>45838</v>
      </c>
      <c r="R183" s="7"/>
    </row>
    <row r="184" spans="14:18" x14ac:dyDescent="0.2">
      <c r="N184" s="389">
        <f t="shared" si="13"/>
        <v>24</v>
      </c>
      <c r="O184" s="390">
        <f t="shared" si="12"/>
        <v>1910</v>
      </c>
      <c r="P184" s="391">
        <f t="shared" si="16"/>
        <v>45832</v>
      </c>
      <c r="Q184" s="391">
        <f t="shared" si="16"/>
        <v>45839</v>
      </c>
      <c r="R184" s="7"/>
    </row>
    <row r="185" spans="14:18" x14ac:dyDescent="0.2">
      <c r="N185" s="389">
        <f t="shared" si="13"/>
        <v>25</v>
      </c>
      <c r="O185" s="390">
        <f t="shared" si="12"/>
        <v>1833</v>
      </c>
      <c r="P185" s="391">
        <f t="shared" si="16"/>
        <v>45833</v>
      </c>
      <c r="Q185" s="391">
        <f t="shared" si="16"/>
        <v>45840</v>
      </c>
      <c r="R185" s="7"/>
    </row>
    <row r="186" spans="14:18" x14ac:dyDescent="0.2">
      <c r="N186" s="389">
        <f t="shared" si="13"/>
        <v>26</v>
      </c>
      <c r="O186" s="390">
        <f t="shared" si="12"/>
        <v>1763</v>
      </c>
      <c r="P186" s="391">
        <f t="shared" si="16"/>
        <v>45834</v>
      </c>
      <c r="Q186" s="391">
        <f t="shared" si="16"/>
        <v>45841</v>
      </c>
      <c r="R186" s="7"/>
    </row>
    <row r="187" spans="14:18" x14ac:dyDescent="0.2">
      <c r="N187" s="389">
        <f t="shared" si="13"/>
        <v>27</v>
      </c>
      <c r="O187" s="390">
        <f t="shared" si="12"/>
        <v>1698</v>
      </c>
      <c r="P187" s="391">
        <f t="shared" si="16"/>
        <v>45835</v>
      </c>
      <c r="Q187" s="391">
        <f t="shared" si="16"/>
        <v>45842</v>
      </c>
      <c r="R187" s="7"/>
    </row>
    <row r="188" spans="14:18" x14ac:dyDescent="0.2">
      <c r="N188" s="389">
        <f t="shared" si="13"/>
        <v>28</v>
      </c>
      <c r="O188" s="390">
        <f t="shared" si="12"/>
        <v>1637</v>
      </c>
      <c r="P188" s="391">
        <f t="shared" ref="P188:Q203" si="17">P187+1</f>
        <v>45836</v>
      </c>
      <c r="Q188" s="391">
        <f t="shared" si="17"/>
        <v>45843</v>
      </c>
      <c r="R188" s="7"/>
    </row>
    <row r="189" spans="14:18" x14ac:dyDescent="0.2">
      <c r="N189" s="389">
        <f t="shared" si="13"/>
        <v>29</v>
      </c>
      <c r="O189" s="390">
        <f t="shared" si="12"/>
        <v>1581</v>
      </c>
      <c r="P189" s="391">
        <f t="shared" si="17"/>
        <v>45837</v>
      </c>
      <c r="Q189" s="391">
        <f t="shared" si="17"/>
        <v>45844</v>
      </c>
      <c r="R189" s="7"/>
    </row>
    <row r="190" spans="14:18" x14ac:dyDescent="0.2">
      <c r="N190" s="389">
        <f t="shared" si="13"/>
        <v>30</v>
      </c>
      <c r="O190" s="390">
        <f t="shared" si="12"/>
        <v>1528</v>
      </c>
      <c r="P190" s="391">
        <f t="shared" si="17"/>
        <v>45838</v>
      </c>
      <c r="Q190" s="391">
        <f t="shared" si="17"/>
        <v>45845</v>
      </c>
      <c r="R190" s="7"/>
    </row>
    <row r="191" spans="14:18" x14ac:dyDescent="0.2">
      <c r="N191" s="389">
        <f t="shared" si="13"/>
        <v>1</v>
      </c>
      <c r="O191" s="390">
        <f t="shared" si="12"/>
        <v>45839</v>
      </c>
      <c r="P191" s="391">
        <f t="shared" si="17"/>
        <v>45839</v>
      </c>
      <c r="Q191" s="391">
        <f t="shared" si="17"/>
        <v>45846</v>
      </c>
      <c r="R191" s="7"/>
    </row>
    <row r="192" spans="14:18" x14ac:dyDescent="0.2">
      <c r="N192" s="389">
        <f t="shared" si="13"/>
        <v>2</v>
      </c>
      <c r="O192" s="390">
        <f t="shared" si="12"/>
        <v>22920</v>
      </c>
      <c r="P192" s="391">
        <f t="shared" si="17"/>
        <v>45840</v>
      </c>
      <c r="Q192" s="391">
        <f t="shared" si="17"/>
        <v>45847</v>
      </c>
      <c r="R192" s="7"/>
    </row>
    <row r="193" spans="14:18" x14ac:dyDescent="0.2">
      <c r="N193" s="389">
        <f t="shared" si="13"/>
        <v>3</v>
      </c>
      <c r="O193" s="390">
        <f t="shared" si="12"/>
        <v>15280</v>
      </c>
      <c r="P193" s="391">
        <f t="shared" si="17"/>
        <v>45841</v>
      </c>
      <c r="Q193" s="391">
        <f t="shared" si="17"/>
        <v>45848</v>
      </c>
      <c r="R193" s="7"/>
    </row>
    <row r="194" spans="14:18" x14ac:dyDescent="0.2">
      <c r="N194" s="389">
        <f t="shared" si="13"/>
        <v>4</v>
      </c>
      <c r="O194" s="390">
        <f t="shared" si="12"/>
        <v>11461</v>
      </c>
      <c r="P194" s="391">
        <f t="shared" si="17"/>
        <v>45842</v>
      </c>
      <c r="Q194" s="391">
        <f t="shared" si="17"/>
        <v>45849</v>
      </c>
      <c r="R194" s="7"/>
    </row>
    <row r="195" spans="14:18" x14ac:dyDescent="0.2">
      <c r="N195" s="389">
        <f t="shared" si="13"/>
        <v>5</v>
      </c>
      <c r="O195" s="390">
        <f t="shared" si="12"/>
        <v>9169</v>
      </c>
      <c r="P195" s="391">
        <f t="shared" si="17"/>
        <v>45843</v>
      </c>
      <c r="Q195" s="391">
        <f t="shared" si="17"/>
        <v>45850</v>
      </c>
      <c r="R195" s="7"/>
    </row>
    <row r="196" spans="14:18" x14ac:dyDescent="0.2">
      <c r="N196" s="389">
        <f t="shared" si="13"/>
        <v>6</v>
      </c>
      <c r="O196" s="390">
        <f t="shared" si="12"/>
        <v>7641</v>
      </c>
      <c r="P196" s="391">
        <f t="shared" si="17"/>
        <v>45844</v>
      </c>
      <c r="Q196" s="391">
        <f t="shared" si="17"/>
        <v>45851</v>
      </c>
      <c r="R196" s="7"/>
    </row>
    <row r="197" spans="14:18" x14ac:dyDescent="0.2">
      <c r="N197" s="389">
        <f t="shared" si="13"/>
        <v>7</v>
      </c>
      <c r="O197" s="390">
        <f t="shared" si="12"/>
        <v>6549</v>
      </c>
      <c r="P197" s="391">
        <f t="shared" si="17"/>
        <v>45845</v>
      </c>
      <c r="Q197" s="391">
        <f t="shared" si="17"/>
        <v>45852</v>
      </c>
      <c r="R197" s="7"/>
    </row>
    <row r="198" spans="14:18" x14ac:dyDescent="0.2">
      <c r="N198" s="389">
        <f t="shared" si="13"/>
        <v>8</v>
      </c>
      <c r="O198" s="390">
        <f t="shared" si="12"/>
        <v>5731</v>
      </c>
      <c r="P198" s="391">
        <f t="shared" si="17"/>
        <v>45846</v>
      </c>
      <c r="Q198" s="391">
        <f t="shared" si="17"/>
        <v>45853</v>
      </c>
      <c r="R198" s="7"/>
    </row>
    <row r="199" spans="14:18" x14ac:dyDescent="0.2">
      <c r="N199" s="389">
        <f t="shared" si="13"/>
        <v>9</v>
      </c>
      <c r="O199" s="390">
        <f t="shared" si="12"/>
        <v>5094</v>
      </c>
      <c r="P199" s="391">
        <f t="shared" si="17"/>
        <v>45847</v>
      </c>
      <c r="Q199" s="391">
        <f t="shared" si="17"/>
        <v>45854</v>
      </c>
      <c r="R199" s="7"/>
    </row>
    <row r="200" spans="14:18" x14ac:dyDescent="0.2">
      <c r="N200" s="389">
        <f t="shared" si="13"/>
        <v>10</v>
      </c>
      <c r="O200" s="390">
        <f t="shared" si="12"/>
        <v>4585</v>
      </c>
      <c r="P200" s="391">
        <f t="shared" si="17"/>
        <v>45848</v>
      </c>
      <c r="Q200" s="391">
        <f t="shared" si="17"/>
        <v>45855</v>
      </c>
      <c r="R200" s="7"/>
    </row>
    <row r="201" spans="14:18" x14ac:dyDescent="0.2">
      <c r="N201" s="389">
        <f t="shared" si="13"/>
        <v>11</v>
      </c>
      <c r="O201" s="390">
        <f t="shared" si="12"/>
        <v>4168</v>
      </c>
      <c r="P201" s="391">
        <f t="shared" si="17"/>
        <v>45849</v>
      </c>
      <c r="Q201" s="391">
        <f t="shared" si="17"/>
        <v>45856</v>
      </c>
      <c r="R201" s="7"/>
    </row>
    <row r="202" spans="14:18" x14ac:dyDescent="0.2">
      <c r="N202" s="389">
        <f t="shared" si="13"/>
        <v>12</v>
      </c>
      <c r="O202" s="390">
        <f t="shared" ref="O202:O265" si="18">ROUND(P202/N202,0)</f>
        <v>3821</v>
      </c>
      <c r="P202" s="391">
        <f t="shared" si="17"/>
        <v>45850</v>
      </c>
      <c r="Q202" s="391">
        <f t="shared" si="17"/>
        <v>45857</v>
      </c>
      <c r="R202" s="7"/>
    </row>
    <row r="203" spans="14:18" x14ac:dyDescent="0.2">
      <c r="N203" s="389">
        <f t="shared" ref="N203:N266" si="19">DAY(P203)</f>
        <v>13</v>
      </c>
      <c r="O203" s="390">
        <f t="shared" si="18"/>
        <v>3527</v>
      </c>
      <c r="P203" s="391">
        <f t="shared" si="17"/>
        <v>45851</v>
      </c>
      <c r="Q203" s="391">
        <f t="shared" si="17"/>
        <v>45858</v>
      </c>
      <c r="R203" s="7"/>
    </row>
    <row r="204" spans="14:18" x14ac:dyDescent="0.2">
      <c r="N204" s="389">
        <f t="shared" si="19"/>
        <v>14</v>
      </c>
      <c r="O204" s="390">
        <f t="shared" si="18"/>
        <v>3275</v>
      </c>
      <c r="P204" s="391">
        <f t="shared" ref="P204:Q219" si="20">P203+1</f>
        <v>45852</v>
      </c>
      <c r="Q204" s="391">
        <f t="shared" si="20"/>
        <v>45859</v>
      </c>
      <c r="R204" s="7"/>
    </row>
    <row r="205" spans="14:18" x14ac:dyDescent="0.2">
      <c r="N205" s="389">
        <f t="shared" si="19"/>
        <v>15</v>
      </c>
      <c r="O205" s="390">
        <f t="shared" si="18"/>
        <v>3057</v>
      </c>
      <c r="P205" s="391">
        <f t="shared" si="20"/>
        <v>45853</v>
      </c>
      <c r="Q205" s="391">
        <f t="shared" si="20"/>
        <v>45860</v>
      </c>
      <c r="R205" s="7"/>
    </row>
    <row r="206" spans="14:18" x14ac:dyDescent="0.2">
      <c r="N206" s="389">
        <f t="shared" si="19"/>
        <v>16</v>
      </c>
      <c r="O206" s="390">
        <f t="shared" si="18"/>
        <v>2866</v>
      </c>
      <c r="P206" s="391">
        <f t="shared" si="20"/>
        <v>45854</v>
      </c>
      <c r="Q206" s="391">
        <f t="shared" si="20"/>
        <v>45861</v>
      </c>
      <c r="R206" s="7"/>
    </row>
    <row r="207" spans="14:18" x14ac:dyDescent="0.2">
      <c r="N207" s="389">
        <f t="shared" si="19"/>
        <v>17</v>
      </c>
      <c r="O207" s="390">
        <f t="shared" si="18"/>
        <v>2697</v>
      </c>
      <c r="P207" s="391">
        <f t="shared" si="20"/>
        <v>45855</v>
      </c>
      <c r="Q207" s="391">
        <f t="shared" si="20"/>
        <v>45862</v>
      </c>
      <c r="R207" s="7"/>
    </row>
    <row r="208" spans="14:18" x14ac:dyDescent="0.2">
      <c r="N208" s="389">
        <f t="shared" si="19"/>
        <v>18</v>
      </c>
      <c r="O208" s="390">
        <f t="shared" si="18"/>
        <v>2548</v>
      </c>
      <c r="P208" s="391">
        <f t="shared" si="20"/>
        <v>45856</v>
      </c>
      <c r="Q208" s="391">
        <f t="shared" si="20"/>
        <v>45863</v>
      </c>
      <c r="R208" s="7"/>
    </row>
    <row r="209" spans="14:18" x14ac:dyDescent="0.2">
      <c r="N209" s="389">
        <f t="shared" si="19"/>
        <v>19</v>
      </c>
      <c r="O209" s="390">
        <f t="shared" si="18"/>
        <v>2414</v>
      </c>
      <c r="P209" s="391">
        <f t="shared" si="20"/>
        <v>45857</v>
      </c>
      <c r="Q209" s="391">
        <f t="shared" si="20"/>
        <v>45864</v>
      </c>
      <c r="R209" s="7"/>
    </row>
    <row r="210" spans="14:18" x14ac:dyDescent="0.2">
      <c r="N210" s="389">
        <f t="shared" si="19"/>
        <v>20</v>
      </c>
      <c r="O210" s="390">
        <f t="shared" si="18"/>
        <v>2293</v>
      </c>
      <c r="P210" s="391">
        <f t="shared" si="20"/>
        <v>45858</v>
      </c>
      <c r="Q210" s="391">
        <f t="shared" si="20"/>
        <v>45865</v>
      </c>
      <c r="R210" s="7"/>
    </row>
    <row r="211" spans="14:18" x14ac:dyDescent="0.2">
      <c r="N211" s="389">
        <f t="shared" si="19"/>
        <v>21</v>
      </c>
      <c r="O211" s="390">
        <f t="shared" si="18"/>
        <v>2184</v>
      </c>
      <c r="P211" s="391">
        <f t="shared" si="20"/>
        <v>45859</v>
      </c>
      <c r="Q211" s="391">
        <f t="shared" si="20"/>
        <v>45866</v>
      </c>
      <c r="R211" s="7"/>
    </row>
    <row r="212" spans="14:18" x14ac:dyDescent="0.2">
      <c r="N212" s="389">
        <f t="shared" si="19"/>
        <v>22</v>
      </c>
      <c r="O212" s="390">
        <f t="shared" si="18"/>
        <v>2085</v>
      </c>
      <c r="P212" s="391">
        <f t="shared" si="20"/>
        <v>45860</v>
      </c>
      <c r="Q212" s="391">
        <f t="shared" si="20"/>
        <v>45867</v>
      </c>
      <c r="R212" s="7"/>
    </row>
    <row r="213" spans="14:18" x14ac:dyDescent="0.2">
      <c r="N213" s="389">
        <f t="shared" si="19"/>
        <v>23</v>
      </c>
      <c r="O213" s="390">
        <f t="shared" si="18"/>
        <v>1994</v>
      </c>
      <c r="P213" s="391">
        <f t="shared" si="20"/>
        <v>45861</v>
      </c>
      <c r="Q213" s="391">
        <f t="shared" si="20"/>
        <v>45868</v>
      </c>
      <c r="R213" s="7"/>
    </row>
    <row r="214" spans="14:18" x14ac:dyDescent="0.2">
      <c r="N214" s="389">
        <f t="shared" si="19"/>
        <v>24</v>
      </c>
      <c r="O214" s="390">
        <f t="shared" si="18"/>
        <v>1911</v>
      </c>
      <c r="P214" s="391">
        <f t="shared" si="20"/>
        <v>45862</v>
      </c>
      <c r="Q214" s="391">
        <f t="shared" si="20"/>
        <v>45869</v>
      </c>
      <c r="R214" s="7"/>
    </row>
    <row r="215" spans="14:18" x14ac:dyDescent="0.2">
      <c r="N215" s="389">
        <f t="shared" si="19"/>
        <v>25</v>
      </c>
      <c r="O215" s="390">
        <f t="shared" si="18"/>
        <v>1835</v>
      </c>
      <c r="P215" s="391">
        <f t="shared" si="20"/>
        <v>45863</v>
      </c>
      <c r="Q215" s="391">
        <f t="shared" si="20"/>
        <v>45870</v>
      </c>
      <c r="R215" s="7"/>
    </row>
    <row r="216" spans="14:18" x14ac:dyDescent="0.2">
      <c r="N216" s="389">
        <f t="shared" si="19"/>
        <v>26</v>
      </c>
      <c r="O216" s="390">
        <f t="shared" si="18"/>
        <v>1764</v>
      </c>
      <c r="P216" s="391">
        <f t="shared" si="20"/>
        <v>45864</v>
      </c>
      <c r="Q216" s="391">
        <f t="shared" si="20"/>
        <v>45871</v>
      </c>
      <c r="R216" s="7"/>
    </row>
    <row r="217" spans="14:18" x14ac:dyDescent="0.2">
      <c r="N217" s="389">
        <f t="shared" si="19"/>
        <v>27</v>
      </c>
      <c r="O217" s="390">
        <f t="shared" si="18"/>
        <v>1699</v>
      </c>
      <c r="P217" s="391">
        <f t="shared" si="20"/>
        <v>45865</v>
      </c>
      <c r="Q217" s="391">
        <f t="shared" si="20"/>
        <v>45872</v>
      </c>
      <c r="R217" s="7"/>
    </row>
    <row r="218" spans="14:18" x14ac:dyDescent="0.2">
      <c r="N218" s="389">
        <f t="shared" si="19"/>
        <v>28</v>
      </c>
      <c r="O218" s="390">
        <f t="shared" si="18"/>
        <v>1638</v>
      </c>
      <c r="P218" s="391">
        <f t="shared" si="20"/>
        <v>45866</v>
      </c>
      <c r="Q218" s="391">
        <f t="shared" si="20"/>
        <v>45873</v>
      </c>
      <c r="R218" s="7"/>
    </row>
    <row r="219" spans="14:18" x14ac:dyDescent="0.2">
      <c r="N219" s="389">
        <f t="shared" si="19"/>
        <v>29</v>
      </c>
      <c r="O219" s="390">
        <f t="shared" si="18"/>
        <v>1582</v>
      </c>
      <c r="P219" s="391">
        <f t="shared" si="20"/>
        <v>45867</v>
      </c>
      <c r="Q219" s="391">
        <f t="shared" si="20"/>
        <v>45874</v>
      </c>
      <c r="R219" s="7"/>
    </row>
    <row r="220" spans="14:18" x14ac:dyDescent="0.2">
      <c r="N220" s="389">
        <f t="shared" si="19"/>
        <v>30</v>
      </c>
      <c r="O220" s="390">
        <f t="shared" si="18"/>
        <v>1529</v>
      </c>
      <c r="P220" s="391">
        <f t="shared" ref="P220:Q235" si="21">P219+1</f>
        <v>45868</v>
      </c>
      <c r="Q220" s="391">
        <f t="shared" si="21"/>
        <v>45875</v>
      </c>
      <c r="R220" s="7"/>
    </row>
    <row r="221" spans="14:18" x14ac:dyDescent="0.2">
      <c r="N221" s="389">
        <f t="shared" si="19"/>
        <v>31</v>
      </c>
      <c r="O221" s="390">
        <f t="shared" si="18"/>
        <v>1480</v>
      </c>
      <c r="P221" s="391">
        <f t="shared" si="21"/>
        <v>45869</v>
      </c>
      <c r="Q221" s="391">
        <f t="shared" si="21"/>
        <v>45876</v>
      </c>
      <c r="R221" s="7"/>
    </row>
    <row r="222" spans="14:18" x14ac:dyDescent="0.2">
      <c r="N222" s="389">
        <f t="shared" si="19"/>
        <v>1</v>
      </c>
      <c r="O222" s="390">
        <f t="shared" si="18"/>
        <v>45870</v>
      </c>
      <c r="P222" s="391">
        <f t="shared" si="21"/>
        <v>45870</v>
      </c>
      <c r="Q222" s="391">
        <f t="shared" si="21"/>
        <v>45877</v>
      </c>
      <c r="R222" s="7"/>
    </row>
    <row r="223" spans="14:18" x14ac:dyDescent="0.2">
      <c r="N223" s="389">
        <f t="shared" si="19"/>
        <v>2</v>
      </c>
      <c r="O223" s="390">
        <f t="shared" si="18"/>
        <v>22936</v>
      </c>
      <c r="P223" s="391">
        <f t="shared" si="21"/>
        <v>45871</v>
      </c>
      <c r="Q223" s="391">
        <f t="shared" si="21"/>
        <v>45878</v>
      </c>
      <c r="R223" s="7"/>
    </row>
    <row r="224" spans="14:18" x14ac:dyDescent="0.2">
      <c r="N224" s="389">
        <f t="shared" si="19"/>
        <v>3</v>
      </c>
      <c r="O224" s="390">
        <f t="shared" si="18"/>
        <v>15291</v>
      </c>
      <c r="P224" s="391">
        <f t="shared" si="21"/>
        <v>45872</v>
      </c>
      <c r="Q224" s="391">
        <f t="shared" si="21"/>
        <v>45879</v>
      </c>
      <c r="R224" s="7"/>
    </row>
    <row r="225" spans="14:18" x14ac:dyDescent="0.2">
      <c r="N225" s="389">
        <f t="shared" si="19"/>
        <v>4</v>
      </c>
      <c r="O225" s="390">
        <f t="shared" si="18"/>
        <v>11468</v>
      </c>
      <c r="P225" s="391">
        <f t="shared" si="21"/>
        <v>45873</v>
      </c>
      <c r="Q225" s="391">
        <f t="shared" si="21"/>
        <v>45880</v>
      </c>
      <c r="R225" s="7"/>
    </row>
    <row r="226" spans="14:18" x14ac:dyDescent="0.2">
      <c r="N226" s="389">
        <f t="shared" si="19"/>
        <v>5</v>
      </c>
      <c r="O226" s="390">
        <f t="shared" si="18"/>
        <v>9175</v>
      </c>
      <c r="P226" s="391">
        <f t="shared" si="21"/>
        <v>45874</v>
      </c>
      <c r="Q226" s="391">
        <f t="shared" si="21"/>
        <v>45881</v>
      </c>
      <c r="R226" s="7"/>
    </row>
    <row r="227" spans="14:18" x14ac:dyDescent="0.2">
      <c r="N227" s="389">
        <f t="shared" si="19"/>
        <v>6</v>
      </c>
      <c r="O227" s="390">
        <f t="shared" si="18"/>
        <v>7646</v>
      </c>
      <c r="P227" s="391">
        <f t="shared" si="21"/>
        <v>45875</v>
      </c>
      <c r="Q227" s="391">
        <f t="shared" si="21"/>
        <v>45882</v>
      </c>
      <c r="R227" s="7"/>
    </row>
    <row r="228" spans="14:18" x14ac:dyDescent="0.2">
      <c r="N228" s="389">
        <f t="shared" si="19"/>
        <v>7</v>
      </c>
      <c r="O228" s="390">
        <f t="shared" si="18"/>
        <v>6554</v>
      </c>
      <c r="P228" s="391">
        <f t="shared" si="21"/>
        <v>45876</v>
      </c>
      <c r="Q228" s="391">
        <f t="shared" si="21"/>
        <v>45883</v>
      </c>
      <c r="R228" s="7"/>
    </row>
    <row r="229" spans="14:18" x14ac:dyDescent="0.2">
      <c r="N229" s="389">
        <f t="shared" si="19"/>
        <v>8</v>
      </c>
      <c r="O229" s="390">
        <f t="shared" si="18"/>
        <v>5735</v>
      </c>
      <c r="P229" s="391">
        <f t="shared" si="21"/>
        <v>45877</v>
      </c>
      <c r="Q229" s="391">
        <f t="shared" si="21"/>
        <v>45884</v>
      </c>
      <c r="R229" s="7"/>
    </row>
    <row r="230" spans="14:18" x14ac:dyDescent="0.2">
      <c r="N230" s="389">
        <f t="shared" si="19"/>
        <v>9</v>
      </c>
      <c r="O230" s="390">
        <f t="shared" si="18"/>
        <v>5098</v>
      </c>
      <c r="P230" s="391">
        <f t="shared" si="21"/>
        <v>45878</v>
      </c>
      <c r="Q230" s="391">
        <f t="shared" si="21"/>
        <v>45885</v>
      </c>
      <c r="R230" s="7"/>
    </row>
    <row r="231" spans="14:18" x14ac:dyDescent="0.2">
      <c r="N231" s="389">
        <f t="shared" si="19"/>
        <v>10</v>
      </c>
      <c r="O231" s="390">
        <f t="shared" si="18"/>
        <v>4588</v>
      </c>
      <c r="P231" s="391">
        <f t="shared" si="21"/>
        <v>45879</v>
      </c>
      <c r="Q231" s="391">
        <f t="shared" si="21"/>
        <v>45886</v>
      </c>
      <c r="R231" s="7"/>
    </row>
    <row r="232" spans="14:18" x14ac:dyDescent="0.2">
      <c r="N232" s="389">
        <f t="shared" si="19"/>
        <v>11</v>
      </c>
      <c r="O232" s="390">
        <f t="shared" si="18"/>
        <v>4171</v>
      </c>
      <c r="P232" s="391">
        <f t="shared" si="21"/>
        <v>45880</v>
      </c>
      <c r="Q232" s="391">
        <f t="shared" si="21"/>
        <v>45887</v>
      </c>
      <c r="R232" s="7"/>
    </row>
    <row r="233" spans="14:18" x14ac:dyDescent="0.2">
      <c r="N233" s="389">
        <f t="shared" si="19"/>
        <v>12</v>
      </c>
      <c r="O233" s="390">
        <f t="shared" si="18"/>
        <v>3823</v>
      </c>
      <c r="P233" s="391">
        <f t="shared" si="21"/>
        <v>45881</v>
      </c>
      <c r="Q233" s="391">
        <f t="shared" si="21"/>
        <v>45888</v>
      </c>
      <c r="R233" s="7"/>
    </row>
    <row r="234" spans="14:18" x14ac:dyDescent="0.2">
      <c r="N234" s="389">
        <f t="shared" si="19"/>
        <v>13</v>
      </c>
      <c r="O234" s="390">
        <f t="shared" si="18"/>
        <v>3529</v>
      </c>
      <c r="P234" s="391">
        <f t="shared" si="21"/>
        <v>45882</v>
      </c>
      <c r="Q234" s="391">
        <f t="shared" si="21"/>
        <v>45889</v>
      </c>
      <c r="R234" s="7"/>
    </row>
    <row r="235" spans="14:18" x14ac:dyDescent="0.2">
      <c r="N235" s="389">
        <f t="shared" si="19"/>
        <v>14</v>
      </c>
      <c r="O235" s="390">
        <f t="shared" si="18"/>
        <v>3277</v>
      </c>
      <c r="P235" s="391">
        <f t="shared" si="21"/>
        <v>45883</v>
      </c>
      <c r="Q235" s="391">
        <f t="shared" si="21"/>
        <v>45890</v>
      </c>
      <c r="R235" s="7"/>
    </row>
    <row r="236" spans="14:18" x14ac:dyDescent="0.2">
      <c r="N236" s="389">
        <f t="shared" si="19"/>
        <v>15</v>
      </c>
      <c r="O236" s="390">
        <f t="shared" si="18"/>
        <v>3059</v>
      </c>
      <c r="P236" s="391">
        <f t="shared" ref="P236:Q251" si="22">P235+1</f>
        <v>45884</v>
      </c>
      <c r="Q236" s="391">
        <f t="shared" si="22"/>
        <v>45891</v>
      </c>
      <c r="R236" s="7"/>
    </row>
    <row r="237" spans="14:18" x14ac:dyDescent="0.2">
      <c r="N237" s="389">
        <f t="shared" si="19"/>
        <v>16</v>
      </c>
      <c r="O237" s="390">
        <f t="shared" si="18"/>
        <v>2868</v>
      </c>
      <c r="P237" s="391">
        <f t="shared" si="22"/>
        <v>45885</v>
      </c>
      <c r="Q237" s="391">
        <f t="shared" si="22"/>
        <v>45892</v>
      </c>
      <c r="R237" s="7"/>
    </row>
    <row r="238" spans="14:18" x14ac:dyDescent="0.2">
      <c r="N238" s="389">
        <f t="shared" si="19"/>
        <v>17</v>
      </c>
      <c r="O238" s="390">
        <f t="shared" si="18"/>
        <v>2699</v>
      </c>
      <c r="P238" s="391">
        <f t="shared" si="22"/>
        <v>45886</v>
      </c>
      <c r="Q238" s="391">
        <f t="shared" si="22"/>
        <v>45893</v>
      </c>
      <c r="R238" s="7"/>
    </row>
    <row r="239" spans="14:18" x14ac:dyDescent="0.2">
      <c r="N239" s="389">
        <f t="shared" si="19"/>
        <v>18</v>
      </c>
      <c r="O239" s="390">
        <f t="shared" si="18"/>
        <v>2549</v>
      </c>
      <c r="P239" s="391">
        <f t="shared" si="22"/>
        <v>45887</v>
      </c>
      <c r="Q239" s="391">
        <f t="shared" si="22"/>
        <v>45894</v>
      </c>
      <c r="R239" s="7"/>
    </row>
    <row r="240" spans="14:18" x14ac:dyDescent="0.2">
      <c r="N240" s="389">
        <f t="shared" si="19"/>
        <v>19</v>
      </c>
      <c r="O240" s="390">
        <f t="shared" si="18"/>
        <v>2415</v>
      </c>
      <c r="P240" s="391">
        <f t="shared" si="22"/>
        <v>45888</v>
      </c>
      <c r="Q240" s="391">
        <f t="shared" si="22"/>
        <v>45895</v>
      </c>
      <c r="R240" s="7"/>
    </row>
    <row r="241" spans="14:18" x14ac:dyDescent="0.2">
      <c r="N241" s="389">
        <f t="shared" si="19"/>
        <v>20</v>
      </c>
      <c r="O241" s="390">
        <f t="shared" si="18"/>
        <v>2294</v>
      </c>
      <c r="P241" s="391">
        <f t="shared" si="22"/>
        <v>45889</v>
      </c>
      <c r="Q241" s="391">
        <f t="shared" si="22"/>
        <v>45896</v>
      </c>
      <c r="R241" s="7"/>
    </row>
    <row r="242" spans="14:18" x14ac:dyDescent="0.2">
      <c r="N242" s="389">
        <f t="shared" si="19"/>
        <v>21</v>
      </c>
      <c r="O242" s="390">
        <f t="shared" si="18"/>
        <v>2185</v>
      </c>
      <c r="P242" s="391">
        <f t="shared" si="22"/>
        <v>45890</v>
      </c>
      <c r="Q242" s="391">
        <f t="shared" si="22"/>
        <v>45897</v>
      </c>
      <c r="R242" s="7"/>
    </row>
    <row r="243" spans="14:18" x14ac:dyDescent="0.2">
      <c r="N243" s="389">
        <f t="shared" si="19"/>
        <v>22</v>
      </c>
      <c r="O243" s="390">
        <f t="shared" si="18"/>
        <v>2086</v>
      </c>
      <c r="P243" s="391">
        <f t="shared" si="22"/>
        <v>45891</v>
      </c>
      <c r="Q243" s="391">
        <f t="shared" si="22"/>
        <v>45898</v>
      </c>
      <c r="R243" s="7"/>
    </row>
    <row r="244" spans="14:18" x14ac:dyDescent="0.2">
      <c r="N244" s="389">
        <f t="shared" si="19"/>
        <v>23</v>
      </c>
      <c r="O244" s="390">
        <f t="shared" si="18"/>
        <v>1995</v>
      </c>
      <c r="P244" s="391">
        <f t="shared" si="22"/>
        <v>45892</v>
      </c>
      <c r="Q244" s="391">
        <f t="shared" si="22"/>
        <v>45899</v>
      </c>
      <c r="R244" s="7"/>
    </row>
    <row r="245" spans="14:18" x14ac:dyDescent="0.2">
      <c r="N245" s="389">
        <f t="shared" si="19"/>
        <v>24</v>
      </c>
      <c r="O245" s="390">
        <f t="shared" si="18"/>
        <v>1912</v>
      </c>
      <c r="P245" s="391">
        <f t="shared" si="22"/>
        <v>45893</v>
      </c>
      <c r="Q245" s="391">
        <f t="shared" si="22"/>
        <v>45900</v>
      </c>
      <c r="R245" s="7"/>
    </row>
    <row r="246" spans="14:18" x14ac:dyDescent="0.2">
      <c r="N246" s="389">
        <f t="shared" si="19"/>
        <v>25</v>
      </c>
      <c r="O246" s="390">
        <f t="shared" si="18"/>
        <v>1836</v>
      </c>
      <c r="P246" s="391">
        <f t="shared" si="22"/>
        <v>45894</v>
      </c>
      <c r="Q246" s="391">
        <f t="shared" si="22"/>
        <v>45901</v>
      </c>
      <c r="R246" s="7"/>
    </row>
    <row r="247" spans="14:18" x14ac:dyDescent="0.2">
      <c r="N247" s="389">
        <f t="shared" si="19"/>
        <v>26</v>
      </c>
      <c r="O247" s="390">
        <f t="shared" si="18"/>
        <v>1765</v>
      </c>
      <c r="P247" s="391">
        <f t="shared" si="22"/>
        <v>45895</v>
      </c>
      <c r="Q247" s="391">
        <f t="shared" si="22"/>
        <v>45902</v>
      </c>
      <c r="R247" s="7"/>
    </row>
    <row r="248" spans="14:18" x14ac:dyDescent="0.2">
      <c r="N248" s="389">
        <f t="shared" si="19"/>
        <v>27</v>
      </c>
      <c r="O248" s="390">
        <f t="shared" si="18"/>
        <v>1700</v>
      </c>
      <c r="P248" s="391">
        <f t="shared" si="22"/>
        <v>45896</v>
      </c>
      <c r="Q248" s="391">
        <f t="shared" si="22"/>
        <v>45903</v>
      </c>
      <c r="R248" s="7"/>
    </row>
    <row r="249" spans="14:18" x14ac:dyDescent="0.2">
      <c r="N249" s="389">
        <f t="shared" si="19"/>
        <v>28</v>
      </c>
      <c r="O249" s="390">
        <f t="shared" si="18"/>
        <v>1639</v>
      </c>
      <c r="P249" s="391">
        <f t="shared" si="22"/>
        <v>45897</v>
      </c>
      <c r="Q249" s="391">
        <f t="shared" si="22"/>
        <v>45904</v>
      </c>
      <c r="R249" s="7"/>
    </row>
    <row r="250" spans="14:18" x14ac:dyDescent="0.2">
      <c r="N250" s="389">
        <f t="shared" si="19"/>
        <v>29</v>
      </c>
      <c r="O250" s="390">
        <f t="shared" si="18"/>
        <v>1583</v>
      </c>
      <c r="P250" s="391">
        <f t="shared" si="22"/>
        <v>45898</v>
      </c>
      <c r="Q250" s="391">
        <f t="shared" si="22"/>
        <v>45905</v>
      </c>
      <c r="R250" s="7"/>
    </row>
    <row r="251" spans="14:18" x14ac:dyDescent="0.2">
      <c r="N251" s="389">
        <f t="shared" si="19"/>
        <v>30</v>
      </c>
      <c r="O251" s="390">
        <f t="shared" si="18"/>
        <v>1530</v>
      </c>
      <c r="P251" s="391">
        <f t="shared" si="22"/>
        <v>45899</v>
      </c>
      <c r="Q251" s="391">
        <f t="shared" si="22"/>
        <v>45906</v>
      </c>
      <c r="R251" s="7"/>
    </row>
    <row r="252" spans="14:18" x14ac:dyDescent="0.2">
      <c r="N252" s="389">
        <f t="shared" si="19"/>
        <v>31</v>
      </c>
      <c r="O252" s="390">
        <f t="shared" si="18"/>
        <v>1481</v>
      </c>
      <c r="P252" s="391">
        <f t="shared" ref="P252:Q267" si="23">P251+1</f>
        <v>45900</v>
      </c>
      <c r="Q252" s="391">
        <f t="shared" si="23"/>
        <v>45907</v>
      </c>
      <c r="R252" s="7"/>
    </row>
    <row r="253" spans="14:18" x14ac:dyDescent="0.2">
      <c r="N253" s="389">
        <f t="shared" si="19"/>
        <v>1</v>
      </c>
      <c r="O253" s="390">
        <f t="shared" si="18"/>
        <v>45901</v>
      </c>
      <c r="P253" s="391">
        <f t="shared" si="23"/>
        <v>45901</v>
      </c>
      <c r="Q253" s="391">
        <f t="shared" si="23"/>
        <v>45908</v>
      </c>
      <c r="R253" s="7"/>
    </row>
    <row r="254" spans="14:18" x14ac:dyDescent="0.2">
      <c r="N254" s="389">
        <f t="shared" si="19"/>
        <v>2</v>
      </c>
      <c r="O254" s="390">
        <f t="shared" si="18"/>
        <v>22951</v>
      </c>
      <c r="P254" s="391">
        <f t="shared" si="23"/>
        <v>45902</v>
      </c>
      <c r="Q254" s="391">
        <f t="shared" si="23"/>
        <v>45909</v>
      </c>
      <c r="R254" s="7"/>
    </row>
    <row r="255" spans="14:18" x14ac:dyDescent="0.2">
      <c r="N255" s="389">
        <f t="shared" si="19"/>
        <v>3</v>
      </c>
      <c r="O255" s="390">
        <f t="shared" si="18"/>
        <v>15301</v>
      </c>
      <c r="P255" s="391">
        <f t="shared" si="23"/>
        <v>45903</v>
      </c>
      <c r="Q255" s="391">
        <f t="shared" si="23"/>
        <v>45910</v>
      </c>
      <c r="R255" s="7"/>
    </row>
    <row r="256" spans="14:18" x14ac:dyDescent="0.2">
      <c r="N256" s="389">
        <f t="shared" si="19"/>
        <v>4</v>
      </c>
      <c r="O256" s="390">
        <f t="shared" si="18"/>
        <v>11476</v>
      </c>
      <c r="P256" s="391">
        <f t="shared" si="23"/>
        <v>45904</v>
      </c>
      <c r="Q256" s="391">
        <f t="shared" si="23"/>
        <v>45911</v>
      </c>
      <c r="R256" s="7"/>
    </row>
    <row r="257" spans="14:18" x14ac:dyDescent="0.2">
      <c r="N257" s="389">
        <f t="shared" si="19"/>
        <v>5</v>
      </c>
      <c r="O257" s="390">
        <f t="shared" si="18"/>
        <v>9181</v>
      </c>
      <c r="P257" s="391">
        <f t="shared" si="23"/>
        <v>45905</v>
      </c>
      <c r="Q257" s="391">
        <f t="shared" si="23"/>
        <v>45912</v>
      </c>
      <c r="R257" s="7"/>
    </row>
    <row r="258" spans="14:18" x14ac:dyDescent="0.2">
      <c r="N258" s="389">
        <f t="shared" si="19"/>
        <v>6</v>
      </c>
      <c r="O258" s="390">
        <f t="shared" si="18"/>
        <v>7651</v>
      </c>
      <c r="P258" s="391">
        <f t="shared" si="23"/>
        <v>45906</v>
      </c>
      <c r="Q258" s="391">
        <f t="shared" si="23"/>
        <v>45913</v>
      </c>
      <c r="R258" s="7"/>
    </row>
    <row r="259" spans="14:18" x14ac:dyDescent="0.2">
      <c r="N259" s="389">
        <f t="shared" si="19"/>
        <v>7</v>
      </c>
      <c r="O259" s="390">
        <f t="shared" si="18"/>
        <v>6558</v>
      </c>
      <c r="P259" s="391">
        <f t="shared" si="23"/>
        <v>45907</v>
      </c>
      <c r="Q259" s="391">
        <f t="shared" si="23"/>
        <v>45914</v>
      </c>
      <c r="R259" s="7"/>
    </row>
    <row r="260" spans="14:18" x14ac:dyDescent="0.2">
      <c r="N260" s="389">
        <f t="shared" si="19"/>
        <v>8</v>
      </c>
      <c r="O260" s="390">
        <f t="shared" si="18"/>
        <v>5739</v>
      </c>
      <c r="P260" s="391">
        <f t="shared" si="23"/>
        <v>45908</v>
      </c>
      <c r="Q260" s="391">
        <f t="shared" si="23"/>
        <v>45915</v>
      </c>
      <c r="R260" s="7"/>
    </row>
    <row r="261" spans="14:18" x14ac:dyDescent="0.2">
      <c r="N261" s="389">
        <f t="shared" si="19"/>
        <v>9</v>
      </c>
      <c r="O261" s="390">
        <f t="shared" si="18"/>
        <v>5101</v>
      </c>
      <c r="P261" s="391">
        <f t="shared" si="23"/>
        <v>45909</v>
      </c>
      <c r="Q261" s="391">
        <f t="shared" si="23"/>
        <v>45916</v>
      </c>
      <c r="R261" s="7"/>
    </row>
    <row r="262" spans="14:18" x14ac:dyDescent="0.2">
      <c r="N262" s="389">
        <f t="shared" si="19"/>
        <v>10</v>
      </c>
      <c r="O262" s="390">
        <f t="shared" si="18"/>
        <v>4591</v>
      </c>
      <c r="P262" s="391">
        <f t="shared" si="23"/>
        <v>45910</v>
      </c>
      <c r="Q262" s="391">
        <f t="shared" si="23"/>
        <v>45917</v>
      </c>
      <c r="R262" s="7"/>
    </row>
    <row r="263" spans="14:18" x14ac:dyDescent="0.2">
      <c r="N263" s="389">
        <f t="shared" si="19"/>
        <v>11</v>
      </c>
      <c r="O263" s="390">
        <f t="shared" si="18"/>
        <v>4174</v>
      </c>
      <c r="P263" s="391">
        <f t="shared" si="23"/>
        <v>45911</v>
      </c>
      <c r="Q263" s="391">
        <f t="shared" si="23"/>
        <v>45918</v>
      </c>
      <c r="R263" s="7"/>
    </row>
    <row r="264" spans="14:18" x14ac:dyDescent="0.2">
      <c r="N264" s="389">
        <f t="shared" si="19"/>
        <v>12</v>
      </c>
      <c r="O264" s="390">
        <f t="shared" si="18"/>
        <v>3826</v>
      </c>
      <c r="P264" s="391">
        <f t="shared" si="23"/>
        <v>45912</v>
      </c>
      <c r="Q264" s="391">
        <f t="shared" si="23"/>
        <v>45919</v>
      </c>
      <c r="R264" s="7"/>
    </row>
    <row r="265" spans="14:18" x14ac:dyDescent="0.2">
      <c r="N265" s="389">
        <f t="shared" si="19"/>
        <v>13</v>
      </c>
      <c r="O265" s="390">
        <f t="shared" si="18"/>
        <v>3532</v>
      </c>
      <c r="P265" s="391">
        <f t="shared" si="23"/>
        <v>45913</v>
      </c>
      <c r="Q265" s="391">
        <f t="shared" si="23"/>
        <v>45920</v>
      </c>
      <c r="R265" s="7"/>
    </row>
    <row r="266" spans="14:18" x14ac:dyDescent="0.2">
      <c r="N266" s="389">
        <f t="shared" si="19"/>
        <v>14</v>
      </c>
      <c r="O266" s="390">
        <f t="shared" ref="O266:O329" si="24">ROUND(P266/N266,0)</f>
        <v>3280</v>
      </c>
      <c r="P266" s="391">
        <f t="shared" si="23"/>
        <v>45914</v>
      </c>
      <c r="Q266" s="391">
        <f t="shared" si="23"/>
        <v>45921</v>
      </c>
      <c r="R266" s="7"/>
    </row>
    <row r="267" spans="14:18" x14ac:dyDescent="0.2">
      <c r="N267" s="389">
        <f t="shared" ref="N267:N330" si="25">DAY(P267)</f>
        <v>15</v>
      </c>
      <c r="O267" s="390">
        <f t="shared" si="24"/>
        <v>3061</v>
      </c>
      <c r="P267" s="391">
        <f t="shared" si="23"/>
        <v>45915</v>
      </c>
      <c r="Q267" s="391">
        <f t="shared" si="23"/>
        <v>45922</v>
      </c>
      <c r="R267" s="7"/>
    </row>
    <row r="268" spans="14:18" x14ac:dyDescent="0.2">
      <c r="N268" s="389">
        <f t="shared" si="25"/>
        <v>16</v>
      </c>
      <c r="O268" s="390">
        <f t="shared" si="24"/>
        <v>2870</v>
      </c>
      <c r="P268" s="391">
        <f t="shared" ref="P268:Q283" si="26">P267+1</f>
        <v>45916</v>
      </c>
      <c r="Q268" s="391">
        <f t="shared" si="26"/>
        <v>45923</v>
      </c>
      <c r="R268" s="7"/>
    </row>
    <row r="269" spans="14:18" x14ac:dyDescent="0.2">
      <c r="N269" s="389">
        <f t="shared" si="25"/>
        <v>17</v>
      </c>
      <c r="O269" s="390">
        <f t="shared" si="24"/>
        <v>2701</v>
      </c>
      <c r="P269" s="391">
        <f t="shared" si="26"/>
        <v>45917</v>
      </c>
      <c r="Q269" s="391">
        <f t="shared" si="26"/>
        <v>45924</v>
      </c>
      <c r="R269" s="7"/>
    </row>
    <row r="270" spans="14:18" x14ac:dyDescent="0.2">
      <c r="N270" s="389">
        <f t="shared" si="25"/>
        <v>18</v>
      </c>
      <c r="O270" s="390">
        <f t="shared" si="24"/>
        <v>2551</v>
      </c>
      <c r="P270" s="391">
        <f t="shared" si="26"/>
        <v>45918</v>
      </c>
      <c r="Q270" s="391">
        <f t="shared" si="26"/>
        <v>45925</v>
      </c>
      <c r="R270" s="7"/>
    </row>
    <row r="271" spans="14:18" x14ac:dyDescent="0.2">
      <c r="N271" s="389">
        <f t="shared" si="25"/>
        <v>19</v>
      </c>
      <c r="O271" s="390">
        <f t="shared" si="24"/>
        <v>2417</v>
      </c>
      <c r="P271" s="391">
        <f t="shared" si="26"/>
        <v>45919</v>
      </c>
      <c r="Q271" s="391">
        <f t="shared" si="26"/>
        <v>45926</v>
      </c>
      <c r="R271" s="7"/>
    </row>
    <row r="272" spans="14:18" x14ac:dyDescent="0.2">
      <c r="N272" s="389">
        <f t="shared" si="25"/>
        <v>20</v>
      </c>
      <c r="O272" s="390">
        <f t="shared" si="24"/>
        <v>2296</v>
      </c>
      <c r="P272" s="391">
        <f t="shared" si="26"/>
        <v>45920</v>
      </c>
      <c r="Q272" s="391">
        <f t="shared" si="26"/>
        <v>45927</v>
      </c>
      <c r="R272" s="7"/>
    </row>
    <row r="273" spans="14:18" x14ac:dyDescent="0.2">
      <c r="N273" s="389">
        <f t="shared" si="25"/>
        <v>21</v>
      </c>
      <c r="O273" s="390">
        <f t="shared" si="24"/>
        <v>2187</v>
      </c>
      <c r="P273" s="391">
        <f t="shared" si="26"/>
        <v>45921</v>
      </c>
      <c r="Q273" s="391">
        <f t="shared" si="26"/>
        <v>45928</v>
      </c>
      <c r="R273" s="7"/>
    </row>
    <row r="274" spans="14:18" x14ac:dyDescent="0.2">
      <c r="N274" s="389">
        <f t="shared" si="25"/>
        <v>22</v>
      </c>
      <c r="O274" s="390">
        <f t="shared" si="24"/>
        <v>2087</v>
      </c>
      <c r="P274" s="391">
        <f t="shared" si="26"/>
        <v>45922</v>
      </c>
      <c r="Q274" s="391">
        <f t="shared" si="26"/>
        <v>45929</v>
      </c>
      <c r="R274" s="7"/>
    </row>
    <row r="275" spans="14:18" x14ac:dyDescent="0.2">
      <c r="N275" s="389">
        <f t="shared" si="25"/>
        <v>23</v>
      </c>
      <c r="O275" s="390">
        <f t="shared" si="24"/>
        <v>1997</v>
      </c>
      <c r="P275" s="391">
        <f t="shared" si="26"/>
        <v>45923</v>
      </c>
      <c r="Q275" s="391">
        <f t="shared" si="26"/>
        <v>45930</v>
      </c>
      <c r="R275" s="7"/>
    </row>
    <row r="276" spans="14:18" x14ac:dyDescent="0.2">
      <c r="N276" s="389">
        <f t="shared" si="25"/>
        <v>24</v>
      </c>
      <c r="O276" s="390">
        <f t="shared" si="24"/>
        <v>1914</v>
      </c>
      <c r="P276" s="391">
        <f t="shared" si="26"/>
        <v>45924</v>
      </c>
      <c r="Q276" s="391">
        <f t="shared" si="26"/>
        <v>45931</v>
      </c>
      <c r="R276" s="7"/>
    </row>
    <row r="277" spans="14:18" x14ac:dyDescent="0.2">
      <c r="N277" s="389">
        <f t="shared" si="25"/>
        <v>25</v>
      </c>
      <c r="O277" s="390">
        <f t="shared" si="24"/>
        <v>1837</v>
      </c>
      <c r="P277" s="391">
        <f t="shared" si="26"/>
        <v>45925</v>
      </c>
      <c r="Q277" s="391">
        <f t="shared" si="26"/>
        <v>45932</v>
      </c>
      <c r="R277" s="7"/>
    </row>
    <row r="278" spans="14:18" x14ac:dyDescent="0.2">
      <c r="N278" s="389">
        <f t="shared" si="25"/>
        <v>26</v>
      </c>
      <c r="O278" s="390">
        <f t="shared" si="24"/>
        <v>1766</v>
      </c>
      <c r="P278" s="391">
        <f t="shared" si="26"/>
        <v>45926</v>
      </c>
      <c r="Q278" s="391">
        <f t="shared" si="26"/>
        <v>45933</v>
      </c>
      <c r="R278" s="7"/>
    </row>
    <row r="279" spans="14:18" x14ac:dyDescent="0.2">
      <c r="N279" s="389">
        <f t="shared" si="25"/>
        <v>27</v>
      </c>
      <c r="O279" s="390">
        <f t="shared" si="24"/>
        <v>1701</v>
      </c>
      <c r="P279" s="391">
        <f t="shared" si="26"/>
        <v>45927</v>
      </c>
      <c r="Q279" s="391">
        <f t="shared" si="26"/>
        <v>45934</v>
      </c>
      <c r="R279" s="7"/>
    </row>
    <row r="280" spans="14:18" x14ac:dyDescent="0.2">
      <c r="N280" s="389">
        <f t="shared" si="25"/>
        <v>28</v>
      </c>
      <c r="O280" s="390">
        <f t="shared" si="24"/>
        <v>1640</v>
      </c>
      <c r="P280" s="391">
        <f t="shared" si="26"/>
        <v>45928</v>
      </c>
      <c r="Q280" s="391">
        <f t="shared" si="26"/>
        <v>45935</v>
      </c>
      <c r="R280" s="7"/>
    </row>
    <row r="281" spans="14:18" x14ac:dyDescent="0.2">
      <c r="N281" s="389">
        <f t="shared" si="25"/>
        <v>29</v>
      </c>
      <c r="O281" s="390">
        <f t="shared" si="24"/>
        <v>1584</v>
      </c>
      <c r="P281" s="391">
        <f t="shared" si="26"/>
        <v>45929</v>
      </c>
      <c r="Q281" s="391">
        <f t="shared" si="26"/>
        <v>45936</v>
      </c>
      <c r="R281" s="7"/>
    </row>
    <row r="282" spans="14:18" x14ac:dyDescent="0.2">
      <c r="N282" s="389">
        <f t="shared" si="25"/>
        <v>30</v>
      </c>
      <c r="O282" s="390">
        <f t="shared" si="24"/>
        <v>1531</v>
      </c>
      <c r="P282" s="391">
        <f t="shared" si="26"/>
        <v>45930</v>
      </c>
      <c r="Q282" s="391">
        <f t="shared" si="26"/>
        <v>45937</v>
      </c>
      <c r="R282" s="7"/>
    </row>
    <row r="283" spans="14:18" x14ac:dyDescent="0.2">
      <c r="N283" s="389">
        <f t="shared" si="25"/>
        <v>1</v>
      </c>
      <c r="O283" s="390">
        <f t="shared" si="24"/>
        <v>45931</v>
      </c>
      <c r="P283" s="391">
        <f t="shared" si="26"/>
        <v>45931</v>
      </c>
      <c r="Q283" s="391">
        <f t="shared" si="26"/>
        <v>45938</v>
      </c>
      <c r="R283" s="7"/>
    </row>
    <row r="284" spans="14:18" x14ac:dyDescent="0.2">
      <c r="N284" s="389">
        <f t="shared" si="25"/>
        <v>2</v>
      </c>
      <c r="O284" s="390">
        <f t="shared" si="24"/>
        <v>22966</v>
      </c>
      <c r="P284" s="391">
        <f t="shared" ref="P284:Q299" si="27">P283+1</f>
        <v>45932</v>
      </c>
      <c r="Q284" s="391">
        <f t="shared" si="27"/>
        <v>45939</v>
      </c>
      <c r="R284" s="7"/>
    </row>
    <row r="285" spans="14:18" x14ac:dyDescent="0.2">
      <c r="N285" s="389">
        <f t="shared" si="25"/>
        <v>3</v>
      </c>
      <c r="O285" s="390">
        <f t="shared" si="24"/>
        <v>15311</v>
      </c>
      <c r="P285" s="391">
        <f t="shared" si="27"/>
        <v>45933</v>
      </c>
      <c r="Q285" s="391">
        <f t="shared" si="27"/>
        <v>45940</v>
      </c>
      <c r="R285" s="7"/>
    </row>
    <row r="286" spans="14:18" x14ac:dyDescent="0.2">
      <c r="N286" s="389">
        <f t="shared" si="25"/>
        <v>4</v>
      </c>
      <c r="O286" s="390">
        <f t="shared" si="24"/>
        <v>11484</v>
      </c>
      <c r="P286" s="391">
        <f t="shared" si="27"/>
        <v>45934</v>
      </c>
      <c r="Q286" s="391">
        <f t="shared" si="27"/>
        <v>45941</v>
      </c>
      <c r="R286" s="7"/>
    </row>
    <row r="287" spans="14:18" x14ac:dyDescent="0.2">
      <c r="N287" s="389">
        <f t="shared" si="25"/>
        <v>5</v>
      </c>
      <c r="O287" s="390">
        <f t="shared" si="24"/>
        <v>9187</v>
      </c>
      <c r="P287" s="391">
        <f t="shared" si="27"/>
        <v>45935</v>
      </c>
      <c r="Q287" s="391">
        <f t="shared" si="27"/>
        <v>45942</v>
      </c>
      <c r="R287" s="7"/>
    </row>
    <row r="288" spans="14:18" x14ac:dyDescent="0.2">
      <c r="N288" s="389">
        <f t="shared" si="25"/>
        <v>6</v>
      </c>
      <c r="O288" s="390">
        <f t="shared" si="24"/>
        <v>7656</v>
      </c>
      <c r="P288" s="391">
        <f t="shared" si="27"/>
        <v>45936</v>
      </c>
      <c r="Q288" s="391">
        <f t="shared" si="27"/>
        <v>45943</v>
      </c>
      <c r="R288" s="7"/>
    </row>
    <row r="289" spans="14:18" x14ac:dyDescent="0.2">
      <c r="N289" s="389">
        <f t="shared" si="25"/>
        <v>7</v>
      </c>
      <c r="O289" s="390">
        <f t="shared" si="24"/>
        <v>6562</v>
      </c>
      <c r="P289" s="391">
        <f t="shared" si="27"/>
        <v>45937</v>
      </c>
      <c r="Q289" s="391">
        <f t="shared" si="27"/>
        <v>45944</v>
      </c>
      <c r="R289" s="7"/>
    </row>
    <row r="290" spans="14:18" x14ac:dyDescent="0.2">
      <c r="N290" s="389">
        <f t="shared" si="25"/>
        <v>8</v>
      </c>
      <c r="O290" s="390">
        <f t="shared" si="24"/>
        <v>5742</v>
      </c>
      <c r="P290" s="391">
        <f t="shared" si="27"/>
        <v>45938</v>
      </c>
      <c r="Q290" s="391">
        <f t="shared" si="27"/>
        <v>45945</v>
      </c>
      <c r="R290" s="7"/>
    </row>
    <row r="291" spans="14:18" x14ac:dyDescent="0.2">
      <c r="N291" s="389">
        <f t="shared" si="25"/>
        <v>9</v>
      </c>
      <c r="O291" s="390">
        <f t="shared" si="24"/>
        <v>5104</v>
      </c>
      <c r="P291" s="391">
        <f t="shared" si="27"/>
        <v>45939</v>
      </c>
      <c r="Q291" s="391">
        <f t="shared" si="27"/>
        <v>45946</v>
      </c>
      <c r="R291" s="7"/>
    </row>
    <row r="292" spans="14:18" x14ac:dyDescent="0.2">
      <c r="N292" s="389">
        <f t="shared" si="25"/>
        <v>10</v>
      </c>
      <c r="O292" s="390">
        <f t="shared" si="24"/>
        <v>4594</v>
      </c>
      <c r="P292" s="391">
        <f t="shared" si="27"/>
        <v>45940</v>
      </c>
      <c r="Q292" s="391">
        <f t="shared" si="27"/>
        <v>45947</v>
      </c>
      <c r="R292" s="7"/>
    </row>
    <row r="293" spans="14:18" x14ac:dyDescent="0.2">
      <c r="N293" s="389">
        <f t="shared" si="25"/>
        <v>11</v>
      </c>
      <c r="O293" s="390">
        <f t="shared" si="24"/>
        <v>4176</v>
      </c>
      <c r="P293" s="391">
        <f t="shared" si="27"/>
        <v>45941</v>
      </c>
      <c r="Q293" s="391">
        <f t="shared" si="27"/>
        <v>45948</v>
      </c>
      <c r="R293" s="7"/>
    </row>
    <row r="294" spans="14:18" x14ac:dyDescent="0.2">
      <c r="N294" s="389">
        <f t="shared" si="25"/>
        <v>12</v>
      </c>
      <c r="O294" s="390">
        <f t="shared" si="24"/>
        <v>3829</v>
      </c>
      <c r="P294" s="391">
        <f t="shared" si="27"/>
        <v>45942</v>
      </c>
      <c r="Q294" s="391">
        <f t="shared" si="27"/>
        <v>45949</v>
      </c>
      <c r="R294" s="7"/>
    </row>
    <row r="295" spans="14:18" x14ac:dyDescent="0.2">
      <c r="N295" s="389">
        <f t="shared" si="25"/>
        <v>13</v>
      </c>
      <c r="O295" s="390">
        <f t="shared" si="24"/>
        <v>3534</v>
      </c>
      <c r="P295" s="391">
        <f t="shared" si="27"/>
        <v>45943</v>
      </c>
      <c r="Q295" s="391">
        <f t="shared" si="27"/>
        <v>45950</v>
      </c>
      <c r="R295" s="7"/>
    </row>
    <row r="296" spans="14:18" x14ac:dyDescent="0.2">
      <c r="N296" s="389">
        <f t="shared" si="25"/>
        <v>14</v>
      </c>
      <c r="O296" s="390">
        <f t="shared" si="24"/>
        <v>3282</v>
      </c>
      <c r="P296" s="391">
        <f t="shared" si="27"/>
        <v>45944</v>
      </c>
      <c r="Q296" s="391">
        <f t="shared" si="27"/>
        <v>45951</v>
      </c>
      <c r="R296" s="7"/>
    </row>
    <row r="297" spans="14:18" x14ac:dyDescent="0.2">
      <c r="N297" s="389">
        <f t="shared" si="25"/>
        <v>15</v>
      </c>
      <c r="O297" s="390">
        <f t="shared" si="24"/>
        <v>3063</v>
      </c>
      <c r="P297" s="391">
        <f t="shared" si="27"/>
        <v>45945</v>
      </c>
      <c r="Q297" s="391">
        <f t="shared" si="27"/>
        <v>45952</v>
      </c>
      <c r="R297" s="7"/>
    </row>
    <row r="298" spans="14:18" x14ac:dyDescent="0.2">
      <c r="N298" s="389">
        <f t="shared" si="25"/>
        <v>16</v>
      </c>
      <c r="O298" s="390">
        <f t="shared" si="24"/>
        <v>2872</v>
      </c>
      <c r="P298" s="391">
        <f t="shared" si="27"/>
        <v>45946</v>
      </c>
      <c r="Q298" s="391">
        <f t="shared" si="27"/>
        <v>45953</v>
      </c>
      <c r="R298" s="7"/>
    </row>
    <row r="299" spans="14:18" x14ac:dyDescent="0.2">
      <c r="N299" s="389">
        <f t="shared" si="25"/>
        <v>17</v>
      </c>
      <c r="O299" s="390">
        <f t="shared" si="24"/>
        <v>2703</v>
      </c>
      <c r="P299" s="391">
        <f t="shared" si="27"/>
        <v>45947</v>
      </c>
      <c r="Q299" s="391">
        <f t="shared" si="27"/>
        <v>45954</v>
      </c>
      <c r="R299" s="7"/>
    </row>
    <row r="300" spans="14:18" x14ac:dyDescent="0.2">
      <c r="N300" s="389">
        <f t="shared" si="25"/>
        <v>18</v>
      </c>
      <c r="O300" s="390">
        <f t="shared" si="24"/>
        <v>2553</v>
      </c>
      <c r="P300" s="391">
        <f t="shared" ref="P300:Q315" si="28">P299+1</f>
        <v>45948</v>
      </c>
      <c r="Q300" s="391">
        <f t="shared" si="28"/>
        <v>45955</v>
      </c>
      <c r="R300" s="7"/>
    </row>
    <row r="301" spans="14:18" x14ac:dyDescent="0.2">
      <c r="N301" s="389">
        <f t="shared" si="25"/>
        <v>19</v>
      </c>
      <c r="O301" s="390">
        <f t="shared" si="24"/>
        <v>2418</v>
      </c>
      <c r="P301" s="391">
        <f t="shared" si="28"/>
        <v>45949</v>
      </c>
      <c r="Q301" s="391">
        <f t="shared" si="28"/>
        <v>45956</v>
      </c>
      <c r="R301" s="7"/>
    </row>
    <row r="302" spans="14:18" x14ac:dyDescent="0.2">
      <c r="N302" s="389">
        <f t="shared" si="25"/>
        <v>20</v>
      </c>
      <c r="O302" s="390">
        <f t="shared" si="24"/>
        <v>2298</v>
      </c>
      <c r="P302" s="391">
        <f t="shared" si="28"/>
        <v>45950</v>
      </c>
      <c r="Q302" s="391">
        <f t="shared" si="28"/>
        <v>45957</v>
      </c>
      <c r="R302" s="7"/>
    </row>
    <row r="303" spans="14:18" x14ac:dyDescent="0.2">
      <c r="N303" s="389">
        <f t="shared" si="25"/>
        <v>21</v>
      </c>
      <c r="O303" s="390">
        <f t="shared" si="24"/>
        <v>2188</v>
      </c>
      <c r="P303" s="391">
        <f t="shared" si="28"/>
        <v>45951</v>
      </c>
      <c r="Q303" s="391">
        <f t="shared" si="28"/>
        <v>45958</v>
      </c>
      <c r="R303" s="7"/>
    </row>
    <row r="304" spans="14:18" x14ac:dyDescent="0.2">
      <c r="N304" s="389">
        <f t="shared" si="25"/>
        <v>22</v>
      </c>
      <c r="O304" s="390">
        <f t="shared" si="24"/>
        <v>2089</v>
      </c>
      <c r="P304" s="391">
        <f t="shared" si="28"/>
        <v>45952</v>
      </c>
      <c r="Q304" s="391">
        <f t="shared" si="28"/>
        <v>45959</v>
      </c>
      <c r="R304" s="7"/>
    </row>
    <row r="305" spans="14:18" x14ac:dyDescent="0.2">
      <c r="N305" s="389">
        <f t="shared" si="25"/>
        <v>23</v>
      </c>
      <c r="O305" s="390">
        <f t="shared" si="24"/>
        <v>1998</v>
      </c>
      <c r="P305" s="391">
        <f t="shared" si="28"/>
        <v>45953</v>
      </c>
      <c r="Q305" s="391">
        <f t="shared" si="28"/>
        <v>45960</v>
      </c>
      <c r="R305" s="7"/>
    </row>
    <row r="306" spans="14:18" x14ac:dyDescent="0.2">
      <c r="N306" s="389">
        <f t="shared" si="25"/>
        <v>24</v>
      </c>
      <c r="O306" s="390">
        <f t="shared" si="24"/>
        <v>1915</v>
      </c>
      <c r="P306" s="391">
        <f t="shared" si="28"/>
        <v>45954</v>
      </c>
      <c r="Q306" s="391">
        <f t="shared" si="28"/>
        <v>45961</v>
      </c>
      <c r="R306" s="7"/>
    </row>
    <row r="307" spans="14:18" x14ac:dyDescent="0.2">
      <c r="N307" s="389">
        <f t="shared" si="25"/>
        <v>25</v>
      </c>
      <c r="O307" s="390">
        <f t="shared" si="24"/>
        <v>1838</v>
      </c>
      <c r="P307" s="391">
        <f t="shared" si="28"/>
        <v>45955</v>
      </c>
      <c r="Q307" s="391">
        <f t="shared" si="28"/>
        <v>45962</v>
      </c>
      <c r="R307" s="7"/>
    </row>
    <row r="308" spans="14:18" x14ac:dyDescent="0.2">
      <c r="N308" s="389">
        <f t="shared" si="25"/>
        <v>26</v>
      </c>
      <c r="O308" s="390">
        <f t="shared" si="24"/>
        <v>1768</v>
      </c>
      <c r="P308" s="391">
        <f t="shared" si="28"/>
        <v>45956</v>
      </c>
      <c r="Q308" s="391">
        <f t="shared" si="28"/>
        <v>45963</v>
      </c>
      <c r="R308" s="7"/>
    </row>
    <row r="309" spans="14:18" x14ac:dyDescent="0.2">
      <c r="N309" s="389">
        <f t="shared" si="25"/>
        <v>27</v>
      </c>
      <c r="O309" s="390">
        <f t="shared" si="24"/>
        <v>1702</v>
      </c>
      <c r="P309" s="391">
        <f t="shared" si="28"/>
        <v>45957</v>
      </c>
      <c r="Q309" s="391">
        <f t="shared" si="28"/>
        <v>45964</v>
      </c>
      <c r="R309" s="7"/>
    </row>
    <row r="310" spans="14:18" x14ac:dyDescent="0.2">
      <c r="N310" s="389">
        <f t="shared" si="25"/>
        <v>28</v>
      </c>
      <c r="O310" s="390">
        <f t="shared" si="24"/>
        <v>1641</v>
      </c>
      <c r="P310" s="391">
        <f t="shared" si="28"/>
        <v>45958</v>
      </c>
      <c r="Q310" s="391">
        <f t="shared" si="28"/>
        <v>45965</v>
      </c>
      <c r="R310" s="7"/>
    </row>
    <row r="311" spans="14:18" x14ac:dyDescent="0.2">
      <c r="N311" s="389">
        <f t="shared" si="25"/>
        <v>29</v>
      </c>
      <c r="O311" s="390">
        <f t="shared" si="24"/>
        <v>1585</v>
      </c>
      <c r="P311" s="391">
        <f t="shared" si="28"/>
        <v>45959</v>
      </c>
      <c r="Q311" s="391">
        <f t="shared" si="28"/>
        <v>45966</v>
      </c>
      <c r="R311" s="7"/>
    </row>
    <row r="312" spans="14:18" x14ac:dyDescent="0.2">
      <c r="N312" s="389">
        <f t="shared" si="25"/>
        <v>30</v>
      </c>
      <c r="O312" s="390">
        <f t="shared" si="24"/>
        <v>1532</v>
      </c>
      <c r="P312" s="391">
        <f t="shared" si="28"/>
        <v>45960</v>
      </c>
      <c r="Q312" s="391">
        <f t="shared" si="28"/>
        <v>45967</v>
      </c>
      <c r="R312" s="7"/>
    </row>
    <row r="313" spans="14:18" x14ac:dyDescent="0.2">
      <c r="N313" s="389">
        <f t="shared" si="25"/>
        <v>31</v>
      </c>
      <c r="O313" s="390">
        <f t="shared" si="24"/>
        <v>1483</v>
      </c>
      <c r="P313" s="391">
        <f t="shared" si="28"/>
        <v>45961</v>
      </c>
      <c r="Q313" s="391">
        <f t="shared" si="28"/>
        <v>45968</v>
      </c>
      <c r="R313" s="7"/>
    </row>
    <row r="314" spans="14:18" x14ac:dyDescent="0.2">
      <c r="N314" s="389">
        <f t="shared" si="25"/>
        <v>1</v>
      </c>
      <c r="O314" s="390">
        <f t="shared" si="24"/>
        <v>45962</v>
      </c>
      <c r="P314" s="391">
        <f t="shared" si="28"/>
        <v>45962</v>
      </c>
      <c r="Q314" s="391">
        <f t="shared" si="28"/>
        <v>45969</v>
      </c>
      <c r="R314" s="7"/>
    </row>
    <row r="315" spans="14:18" x14ac:dyDescent="0.2">
      <c r="N315" s="389">
        <f t="shared" si="25"/>
        <v>2</v>
      </c>
      <c r="O315" s="390">
        <f t="shared" si="24"/>
        <v>22982</v>
      </c>
      <c r="P315" s="391">
        <f t="shared" si="28"/>
        <v>45963</v>
      </c>
      <c r="Q315" s="391">
        <f t="shared" si="28"/>
        <v>45970</v>
      </c>
      <c r="R315" s="7"/>
    </row>
    <row r="316" spans="14:18" x14ac:dyDescent="0.2">
      <c r="N316" s="389">
        <f t="shared" si="25"/>
        <v>3</v>
      </c>
      <c r="O316" s="390">
        <f t="shared" si="24"/>
        <v>15321</v>
      </c>
      <c r="P316" s="391">
        <f t="shared" ref="P316:Q331" si="29">P315+1</f>
        <v>45964</v>
      </c>
      <c r="Q316" s="391">
        <f t="shared" si="29"/>
        <v>45971</v>
      </c>
      <c r="R316" s="7"/>
    </row>
    <row r="317" spans="14:18" x14ac:dyDescent="0.2">
      <c r="N317" s="389">
        <f t="shared" si="25"/>
        <v>4</v>
      </c>
      <c r="O317" s="390">
        <f t="shared" si="24"/>
        <v>11491</v>
      </c>
      <c r="P317" s="391">
        <f t="shared" si="29"/>
        <v>45965</v>
      </c>
      <c r="Q317" s="391">
        <f t="shared" si="29"/>
        <v>45972</v>
      </c>
      <c r="R317" s="7"/>
    </row>
    <row r="318" spans="14:18" x14ac:dyDescent="0.2">
      <c r="N318" s="389">
        <f t="shared" si="25"/>
        <v>5</v>
      </c>
      <c r="O318" s="390">
        <f t="shared" si="24"/>
        <v>9193</v>
      </c>
      <c r="P318" s="391">
        <f t="shared" si="29"/>
        <v>45966</v>
      </c>
      <c r="Q318" s="391">
        <f t="shared" si="29"/>
        <v>45973</v>
      </c>
      <c r="R318" s="7"/>
    </row>
    <row r="319" spans="14:18" x14ac:dyDescent="0.2">
      <c r="N319" s="389">
        <f t="shared" si="25"/>
        <v>6</v>
      </c>
      <c r="O319" s="390">
        <f t="shared" si="24"/>
        <v>7661</v>
      </c>
      <c r="P319" s="391">
        <f t="shared" si="29"/>
        <v>45967</v>
      </c>
      <c r="Q319" s="391">
        <f t="shared" si="29"/>
        <v>45974</v>
      </c>
      <c r="R319" s="7"/>
    </row>
    <row r="320" spans="14:18" x14ac:dyDescent="0.2">
      <c r="N320" s="389">
        <f t="shared" si="25"/>
        <v>7</v>
      </c>
      <c r="O320" s="390">
        <f t="shared" si="24"/>
        <v>6567</v>
      </c>
      <c r="P320" s="391">
        <f t="shared" si="29"/>
        <v>45968</v>
      </c>
      <c r="Q320" s="391">
        <f t="shared" si="29"/>
        <v>45975</v>
      </c>
      <c r="R320" s="7"/>
    </row>
    <row r="321" spans="14:18" x14ac:dyDescent="0.2">
      <c r="N321" s="389">
        <f t="shared" si="25"/>
        <v>8</v>
      </c>
      <c r="O321" s="390">
        <f t="shared" si="24"/>
        <v>5746</v>
      </c>
      <c r="P321" s="391">
        <f t="shared" si="29"/>
        <v>45969</v>
      </c>
      <c r="Q321" s="391">
        <f t="shared" si="29"/>
        <v>45976</v>
      </c>
      <c r="R321" s="7"/>
    </row>
    <row r="322" spans="14:18" x14ac:dyDescent="0.2">
      <c r="N322" s="389">
        <f t="shared" si="25"/>
        <v>9</v>
      </c>
      <c r="O322" s="390">
        <f t="shared" si="24"/>
        <v>5108</v>
      </c>
      <c r="P322" s="391">
        <f t="shared" si="29"/>
        <v>45970</v>
      </c>
      <c r="Q322" s="391">
        <f t="shared" si="29"/>
        <v>45977</v>
      </c>
      <c r="R322" s="7"/>
    </row>
    <row r="323" spans="14:18" x14ac:dyDescent="0.2">
      <c r="N323" s="389">
        <f t="shared" si="25"/>
        <v>10</v>
      </c>
      <c r="O323" s="390">
        <f t="shared" si="24"/>
        <v>4597</v>
      </c>
      <c r="P323" s="391">
        <f t="shared" si="29"/>
        <v>45971</v>
      </c>
      <c r="Q323" s="391">
        <f t="shared" si="29"/>
        <v>45978</v>
      </c>
      <c r="R323" s="7"/>
    </row>
    <row r="324" spans="14:18" x14ac:dyDescent="0.2">
      <c r="N324" s="389">
        <f t="shared" si="25"/>
        <v>11</v>
      </c>
      <c r="O324" s="390">
        <f t="shared" si="24"/>
        <v>4179</v>
      </c>
      <c r="P324" s="391">
        <f t="shared" si="29"/>
        <v>45972</v>
      </c>
      <c r="Q324" s="391">
        <f t="shared" si="29"/>
        <v>45979</v>
      </c>
      <c r="R324" s="7"/>
    </row>
    <row r="325" spans="14:18" x14ac:dyDescent="0.2">
      <c r="N325" s="389">
        <f t="shared" si="25"/>
        <v>12</v>
      </c>
      <c r="O325" s="390">
        <f t="shared" si="24"/>
        <v>3831</v>
      </c>
      <c r="P325" s="391">
        <f t="shared" si="29"/>
        <v>45973</v>
      </c>
      <c r="Q325" s="391">
        <f t="shared" si="29"/>
        <v>45980</v>
      </c>
      <c r="R325" s="7"/>
    </row>
    <row r="326" spans="14:18" x14ac:dyDescent="0.2">
      <c r="N326" s="389">
        <f t="shared" si="25"/>
        <v>13</v>
      </c>
      <c r="O326" s="390">
        <f t="shared" si="24"/>
        <v>3536</v>
      </c>
      <c r="P326" s="391">
        <f t="shared" si="29"/>
        <v>45974</v>
      </c>
      <c r="Q326" s="391">
        <f t="shared" si="29"/>
        <v>45981</v>
      </c>
      <c r="R326" s="7"/>
    </row>
    <row r="327" spans="14:18" x14ac:dyDescent="0.2">
      <c r="N327" s="389">
        <f t="shared" si="25"/>
        <v>14</v>
      </c>
      <c r="O327" s="390">
        <f t="shared" si="24"/>
        <v>3284</v>
      </c>
      <c r="P327" s="391">
        <f t="shared" si="29"/>
        <v>45975</v>
      </c>
      <c r="Q327" s="391">
        <f t="shared" si="29"/>
        <v>45982</v>
      </c>
      <c r="R327" s="7"/>
    </row>
    <row r="328" spans="14:18" x14ac:dyDescent="0.2">
      <c r="N328" s="389">
        <f t="shared" si="25"/>
        <v>15</v>
      </c>
      <c r="O328" s="390">
        <f t="shared" si="24"/>
        <v>3065</v>
      </c>
      <c r="P328" s="391">
        <f t="shared" si="29"/>
        <v>45976</v>
      </c>
      <c r="Q328" s="391">
        <f t="shared" si="29"/>
        <v>45983</v>
      </c>
      <c r="R328" s="7"/>
    </row>
    <row r="329" spans="14:18" x14ac:dyDescent="0.2">
      <c r="N329" s="389">
        <f t="shared" si="25"/>
        <v>16</v>
      </c>
      <c r="O329" s="390">
        <f t="shared" si="24"/>
        <v>2874</v>
      </c>
      <c r="P329" s="391">
        <f t="shared" si="29"/>
        <v>45977</v>
      </c>
      <c r="Q329" s="391">
        <f t="shared" si="29"/>
        <v>45984</v>
      </c>
      <c r="R329" s="7"/>
    </row>
    <row r="330" spans="14:18" x14ac:dyDescent="0.2">
      <c r="N330" s="389">
        <f t="shared" si="25"/>
        <v>17</v>
      </c>
      <c r="O330" s="390">
        <f t="shared" ref="O330:O393" si="30">ROUND(P330/N330,0)</f>
        <v>2705</v>
      </c>
      <c r="P330" s="391">
        <f t="shared" si="29"/>
        <v>45978</v>
      </c>
      <c r="Q330" s="391">
        <f t="shared" si="29"/>
        <v>45985</v>
      </c>
      <c r="R330" s="7"/>
    </row>
    <row r="331" spans="14:18" x14ac:dyDescent="0.2">
      <c r="N331" s="389">
        <f t="shared" ref="N331:N394" si="31">DAY(P331)</f>
        <v>18</v>
      </c>
      <c r="O331" s="390">
        <f t="shared" si="30"/>
        <v>2554</v>
      </c>
      <c r="P331" s="391">
        <f t="shared" si="29"/>
        <v>45979</v>
      </c>
      <c r="Q331" s="391">
        <f t="shared" si="29"/>
        <v>45986</v>
      </c>
      <c r="R331" s="7"/>
    </row>
    <row r="332" spans="14:18" x14ac:dyDescent="0.2">
      <c r="N332" s="389">
        <f t="shared" si="31"/>
        <v>19</v>
      </c>
      <c r="O332" s="390">
        <f t="shared" si="30"/>
        <v>2420</v>
      </c>
      <c r="P332" s="391">
        <f t="shared" ref="P332:Q347" si="32">P331+1</f>
        <v>45980</v>
      </c>
      <c r="Q332" s="391">
        <f t="shared" si="32"/>
        <v>45987</v>
      </c>
      <c r="R332" s="7"/>
    </row>
    <row r="333" spans="14:18" x14ac:dyDescent="0.2">
      <c r="N333" s="389">
        <f t="shared" si="31"/>
        <v>20</v>
      </c>
      <c r="O333" s="390">
        <f t="shared" si="30"/>
        <v>2299</v>
      </c>
      <c r="P333" s="391">
        <f t="shared" si="32"/>
        <v>45981</v>
      </c>
      <c r="Q333" s="391">
        <f t="shared" si="32"/>
        <v>45988</v>
      </c>
      <c r="R333" s="7"/>
    </row>
    <row r="334" spans="14:18" x14ac:dyDescent="0.2">
      <c r="N334" s="389">
        <f t="shared" si="31"/>
        <v>21</v>
      </c>
      <c r="O334" s="390">
        <f t="shared" si="30"/>
        <v>2190</v>
      </c>
      <c r="P334" s="391">
        <f t="shared" si="32"/>
        <v>45982</v>
      </c>
      <c r="Q334" s="391">
        <f t="shared" si="32"/>
        <v>45989</v>
      </c>
      <c r="R334" s="7"/>
    </row>
    <row r="335" spans="14:18" x14ac:dyDescent="0.2">
      <c r="N335" s="389">
        <f t="shared" si="31"/>
        <v>22</v>
      </c>
      <c r="O335" s="390">
        <f t="shared" si="30"/>
        <v>2090</v>
      </c>
      <c r="P335" s="391">
        <f t="shared" si="32"/>
        <v>45983</v>
      </c>
      <c r="Q335" s="391">
        <f t="shared" si="32"/>
        <v>45990</v>
      </c>
      <c r="R335" s="7"/>
    </row>
    <row r="336" spans="14:18" x14ac:dyDescent="0.2">
      <c r="N336" s="389">
        <f t="shared" si="31"/>
        <v>23</v>
      </c>
      <c r="O336" s="390">
        <f t="shared" si="30"/>
        <v>1999</v>
      </c>
      <c r="P336" s="391">
        <f t="shared" si="32"/>
        <v>45984</v>
      </c>
      <c r="Q336" s="391">
        <f t="shared" si="32"/>
        <v>45991</v>
      </c>
      <c r="R336" s="7"/>
    </row>
    <row r="337" spans="14:18" x14ac:dyDescent="0.2">
      <c r="N337" s="389">
        <f t="shared" si="31"/>
        <v>24</v>
      </c>
      <c r="O337" s="390">
        <f t="shared" si="30"/>
        <v>1916</v>
      </c>
      <c r="P337" s="391">
        <f t="shared" si="32"/>
        <v>45985</v>
      </c>
      <c r="Q337" s="391">
        <f t="shared" si="32"/>
        <v>45992</v>
      </c>
      <c r="R337" s="7"/>
    </row>
    <row r="338" spans="14:18" x14ac:dyDescent="0.2">
      <c r="N338" s="389">
        <f t="shared" si="31"/>
        <v>25</v>
      </c>
      <c r="O338" s="390">
        <f t="shared" si="30"/>
        <v>1839</v>
      </c>
      <c r="P338" s="391">
        <f t="shared" si="32"/>
        <v>45986</v>
      </c>
      <c r="Q338" s="391">
        <f t="shared" si="32"/>
        <v>45993</v>
      </c>
      <c r="R338" s="7"/>
    </row>
    <row r="339" spans="14:18" x14ac:dyDescent="0.2">
      <c r="N339" s="389">
        <f t="shared" si="31"/>
        <v>26</v>
      </c>
      <c r="O339" s="390">
        <f t="shared" si="30"/>
        <v>1769</v>
      </c>
      <c r="P339" s="391">
        <f t="shared" si="32"/>
        <v>45987</v>
      </c>
      <c r="Q339" s="391">
        <f t="shared" si="32"/>
        <v>45994</v>
      </c>
      <c r="R339" s="7"/>
    </row>
    <row r="340" spans="14:18" x14ac:dyDescent="0.2">
      <c r="N340" s="389">
        <f t="shared" si="31"/>
        <v>27</v>
      </c>
      <c r="O340" s="390">
        <f t="shared" si="30"/>
        <v>1703</v>
      </c>
      <c r="P340" s="391">
        <f t="shared" si="32"/>
        <v>45988</v>
      </c>
      <c r="Q340" s="391">
        <f t="shared" si="32"/>
        <v>45995</v>
      </c>
      <c r="R340" s="7"/>
    </row>
    <row r="341" spans="14:18" x14ac:dyDescent="0.2">
      <c r="N341" s="389">
        <f t="shared" si="31"/>
        <v>28</v>
      </c>
      <c r="O341" s="390">
        <f t="shared" si="30"/>
        <v>1642</v>
      </c>
      <c r="P341" s="391">
        <f t="shared" si="32"/>
        <v>45989</v>
      </c>
      <c r="Q341" s="391">
        <f t="shared" si="32"/>
        <v>45996</v>
      </c>
      <c r="R341" s="7"/>
    </row>
    <row r="342" spans="14:18" x14ac:dyDescent="0.2">
      <c r="N342" s="389">
        <f t="shared" si="31"/>
        <v>29</v>
      </c>
      <c r="O342" s="390">
        <f t="shared" si="30"/>
        <v>1586</v>
      </c>
      <c r="P342" s="391">
        <f t="shared" si="32"/>
        <v>45990</v>
      </c>
      <c r="Q342" s="391">
        <f t="shared" si="32"/>
        <v>45997</v>
      </c>
      <c r="R342" s="7"/>
    </row>
    <row r="343" spans="14:18" x14ac:dyDescent="0.2">
      <c r="N343" s="389">
        <f t="shared" si="31"/>
        <v>30</v>
      </c>
      <c r="O343" s="390">
        <f t="shared" si="30"/>
        <v>1533</v>
      </c>
      <c r="P343" s="391">
        <f t="shared" si="32"/>
        <v>45991</v>
      </c>
      <c r="Q343" s="391">
        <f t="shared" si="32"/>
        <v>45998</v>
      </c>
      <c r="R343" s="7"/>
    </row>
    <row r="344" spans="14:18" x14ac:dyDescent="0.2">
      <c r="N344" s="389">
        <f t="shared" si="31"/>
        <v>1</v>
      </c>
      <c r="O344" s="390">
        <f t="shared" si="30"/>
        <v>45992</v>
      </c>
      <c r="P344" s="391">
        <f t="shared" si="32"/>
        <v>45992</v>
      </c>
      <c r="Q344" s="391">
        <f t="shared" si="32"/>
        <v>45999</v>
      </c>
      <c r="R344" s="7"/>
    </row>
    <row r="345" spans="14:18" x14ac:dyDescent="0.2">
      <c r="N345" s="389">
        <f t="shared" si="31"/>
        <v>2</v>
      </c>
      <c r="O345" s="390">
        <f t="shared" si="30"/>
        <v>22997</v>
      </c>
      <c r="P345" s="391">
        <f t="shared" si="32"/>
        <v>45993</v>
      </c>
      <c r="Q345" s="391">
        <f t="shared" si="32"/>
        <v>46000</v>
      </c>
      <c r="R345" s="7"/>
    </row>
    <row r="346" spans="14:18" x14ac:dyDescent="0.2">
      <c r="N346" s="389">
        <f t="shared" si="31"/>
        <v>3</v>
      </c>
      <c r="O346" s="390">
        <f t="shared" si="30"/>
        <v>15331</v>
      </c>
      <c r="P346" s="391">
        <f t="shared" si="32"/>
        <v>45994</v>
      </c>
      <c r="Q346" s="391">
        <f t="shared" si="32"/>
        <v>46001</v>
      </c>
      <c r="R346" s="7"/>
    </row>
    <row r="347" spans="14:18" x14ac:dyDescent="0.2">
      <c r="N347" s="389">
        <f t="shared" si="31"/>
        <v>4</v>
      </c>
      <c r="O347" s="390">
        <f t="shared" si="30"/>
        <v>11499</v>
      </c>
      <c r="P347" s="391">
        <f t="shared" si="32"/>
        <v>45995</v>
      </c>
      <c r="Q347" s="391">
        <f t="shared" si="32"/>
        <v>46002</v>
      </c>
      <c r="R347" s="7"/>
    </row>
    <row r="348" spans="14:18" x14ac:dyDescent="0.2">
      <c r="N348" s="389">
        <f t="shared" si="31"/>
        <v>5</v>
      </c>
      <c r="O348" s="390">
        <f t="shared" si="30"/>
        <v>9199</v>
      </c>
      <c r="P348" s="391">
        <f t="shared" ref="P348:Q363" si="33">P347+1</f>
        <v>45996</v>
      </c>
      <c r="Q348" s="391">
        <f t="shared" si="33"/>
        <v>46003</v>
      </c>
      <c r="R348" s="7"/>
    </row>
    <row r="349" spans="14:18" x14ac:dyDescent="0.2">
      <c r="N349" s="389">
        <f t="shared" si="31"/>
        <v>6</v>
      </c>
      <c r="O349" s="390">
        <f t="shared" si="30"/>
        <v>7666</v>
      </c>
      <c r="P349" s="391">
        <f t="shared" si="33"/>
        <v>45997</v>
      </c>
      <c r="Q349" s="391">
        <f t="shared" si="33"/>
        <v>46004</v>
      </c>
      <c r="R349" s="7"/>
    </row>
    <row r="350" spans="14:18" x14ac:dyDescent="0.2">
      <c r="N350" s="389">
        <f t="shared" si="31"/>
        <v>7</v>
      </c>
      <c r="O350" s="390">
        <f t="shared" si="30"/>
        <v>6571</v>
      </c>
      <c r="P350" s="391">
        <f t="shared" si="33"/>
        <v>45998</v>
      </c>
      <c r="Q350" s="391">
        <f t="shared" si="33"/>
        <v>46005</v>
      </c>
      <c r="R350" s="7"/>
    </row>
    <row r="351" spans="14:18" x14ac:dyDescent="0.2">
      <c r="N351" s="389">
        <f t="shared" si="31"/>
        <v>8</v>
      </c>
      <c r="O351" s="390">
        <f t="shared" si="30"/>
        <v>5750</v>
      </c>
      <c r="P351" s="391">
        <f t="shared" si="33"/>
        <v>45999</v>
      </c>
      <c r="Q351" s="391">
        <f t="shared" si="33"/>
        <v>46006</v>
      </c>
      <c r="R351" s="7"/>
    </row>
    <row r="352" spans="14:18" x14ac:dyDescent="0.2">
      <c r="N352" s="389">
        <f t="shared" si="31"/>
        <v>9</v>
      </c>
      <c r="O352" s="390">
        <f t="shared" si="30"/>
        <v>5111</v>
      </c>
      <c r="P352" s="391">
        <f t="shared" si="33"/>
        <v>46000</v>
      </c>
      <c r="Q352" s="391">
        <f t="shared" si="33"/>
        <v>46007</v>
      </c>
      <c r="R352" s="7"/>
    </row>
    <row r="353" spans="14:18" x14ac:dyDescent="0.2">
      <c r="N353" s="389">
        <f t="shared" si="31"/>
        <v>10</v>
      </c>
      <c r="O353" s="390">
        <f t="shared" si="30"/>
        <v>4600</v>
      </c>
      <c r="P353" s="391">
        <f t="shared" si="33"/>
        <v>46001</v>
      </c>
      <c r="Q353" s="391">
        <f t="shared" si="33"/>
        <v>46008</v>
      </c>
      <c r="R353" s="7"/>
    </row>
    <row r="354" spans="14:18" x14ac:dyDescent="0.2">
      <c r="N354" s="389">
        <f t="shared" si="31"/>
        <v>11</v>
      </c>
      <c r="O354" s="390">
        <f t="shared" si="30"/>
        <v>4182</v>
      </c>
      <c r="P354" s="391">
        <f t="shared" si="33"/>
        <v>46002</v>
      </c>
      <c r="Q354" s="391">
        <f t="shared" si="33"/>
        <v>46009</v>
      </c>
      <c r="R354" s="7"/>
    </row>
    <row r="355" spans="14:18" x14ac:dyDescent="0.2">
      <c r="N355" s="389">
        <f t="shared" si="31"/>
        <v>12</v>
      </c>
      <c r="O355" s="390">
        <f t="shared" si="30"/>
        <v>3834</v>
      </c>
      <c r="P355" s="391">
        <f t="shared" si="33"/>
        <v>46003</v>
      </c>
      <c r="Q355" s="391">
        <f t="shared" si="33"/>
        <v>46010</v>
      </c>
      <c r="R355" s="7"/>
    </row>
    <row r="356" spans="14:18" x14ac:dyDescent="0.2">
      <c r="N356" s="389">
        <f t="shared" si="31"/>
        <v>13</v>
      </c>
      <c r="O356" s="390">
        <f t="shared" si="30"/>
        <v>3539</v>
      </c>
      <c r="P356" s="391">
        <f t="shared" si="33"/>
        <v>46004</v>
      </c>
      <c r="Q356" s="391">
        <f t="shared" si="33"/>
        <v>46011</v>
      </c>
      <c r="R356" s="7"/>
    </row>
    <row r="357" spans="14:18" x14ac:dyDescent="0.2">
      <c r="N357" s="389">
        <f t="shared" si="31"/>
        <v>14</v>
      </c>
      <c r="O357" s="390">
        <f t="shared" si="30"/>
        <v>3286</v>
      </c>
      <c r="P357" s="391">
        <f t="shared" si="33"/>
        <v>46005</v>
      </c>
      <c r="Q357" s="391">
        <f t="shared" si="33"/>
        <v>46012</v>
      </c>
      <c r="R357" s="7"/>
    </row>
    <row r="358" spans="14:18" x14ac:dyDescent="0.2">
      <c r="N358" s="389">
        <f t="shared" si="31"/>
        <v>15</v>
      </c>
      <c r="O358" s="390">
        <f t="shared" si="30"/>
        <v>3067</v>
      </c>
      <c r="P358" s="391">
        <f t="shared" si="33"/>
        <v>46006</v>
      </c>
      <c r="Q358" s="391">
        <f t="shared" si="33"/>
        <v>46013</v>
      </c>
      <c r="R358" s="7"/>
    </row>
    <row r="359" spans="14:18" x14ac:dyDescent="0.2">
      <c r="N359" s="389">
        <f t="shared" si="31"/>
        <v>16</v>
      </c>
      <c r="O359" s="390">
        <f t="shared" si="30"/>
        <v>2875</v>
      </c>
      <c r="P359" s="391">
        <f t="shared" si="33"/>
        <v>46007</v>
      </c>
      <c r="Q359" s="391">
        <f t="shared" si="33"/>
        <v>46014</v>
      </c>
      <c r="R359" s="7"/>
    </row>
    <row r="360" spans="14:18" x14ac:dyDescent="0.2">
      <c r="N360" s="389">
        <f t="shared" si="31"/>
        <v>17</v>
      </c>
      <c r="O360" s="390">
        <f t="shared" si="30"/>
        <v>2706</v>
      </c>
      <c r="P360" s="391">
        <f t="shared" si="33"/>
        <v>46008</v>
      </c>
      <c r="Q360" s="391">
        <f t="shared" si="33"/>
        <v>46015</v>
      </c>
      <c r="R360" s="7"/>
    </row>
    <row r="361" spans="14:18" x14ac:dyDescent="0.2">
      <c r="N361" s="389">
        <f t="shared" si="31"/>
        <v>18</v>
      </c>
      <c r="O361" s="390">
        <f t="shared" si="30"/>
        <v>2556</v>
      </c>
      <c r="P361" s="391">
        <f t="shared" si="33"/>
        <v>46009</v>
      </c>
      <c r="Q361" s="391">
        <f t="shared" si="33"/>
        <v>46016</v>
      </c>
      <c r="R361" s="7"/>
    </row>
    <row r="362" spans="14:18" x14ac:dyDescent="0.2">
      <c r="N362" s="389">
        <f t="shared" si="31"/>
        <v>19</v>
      </c>
      <c r="O362" s="390">
        <f t="shared" si="30"/>
        <v>2422</v>
      </c>
      <c r="P362" s="391">
        <f t="shared" si="33"/>
        <v>46010</v>
      </c>
      <c r="Q362" s="391">
        <f t="shared" si="33"/>
        <v>46017</v>
      </c>
      <c r="R362" s="7"/>
    </row>
    <row r="363" spans="14:18" x14ac:dyDescent="0.2">
      <c r="N363" s="389">
        <f t="shared" si="31"/>
        <v>20</v>
      </c>
      <c r="O363" s="390">
        <f t="shared" si="30"/>
        <v>2301</v>
      </c>
      <c r="P363" s="391">
        <f t="shared" si="33"/>
        <v>46011</v>
      </c>
      <c r="Q363" s="391">
        <f t="shared" si="33"/>
        <v>46018</v>
      </c>
      <c r="R363" s="7"/>
    </row>
    <row r="364" spans="14:18" x14ac:dyDescent="0.2">
      <c r="N364" s="389">
        <f t="shared" si="31"/>
        <v>21</v>
      </c>
      <c r="O364" s="390">
        <f t="shared" si="30"/>
        <v>2191</v>
      </c>
      <c r="P364" s="391">
        <f t="shared" ref="P364:Q379" si="34">P363+1</f>
        <v>46012</v>
      </c>
      <c r="Q364" s="391">
        <f t="shared" si="34"/>
        <v>46019</v>
      </c>
      <c r="R364" s="7"/>
    </row>
    <row r="365" spans="14:18" x14ac:dyDescent="0.2">
      <c r="N365" s="389">
        <f t="shared" si="31"/>
        <v>22</v>
      </c>
      <c r="O365" s="390">
        <f t="shared" si="30"/>
        <v>2092</v>
      </c>
      <c r="P365" s="391">
        <f t="shared" si="34"/>
        <v>46013</v>
      </c>
      <c r="Q365" s="391">
        <f t="shared" si="34"/>
        <v>46020</v>
      </c>
      <c r="R365" s="7"/>
    </row>
    <row r="366" spans="14:18" x14ac:dyDescent="0.2">
      <c r="N366" s="389">
        <f t="shared" si="31"/>
        <v>23</v>
      </c>
      <c r="O366" s="390">
        <f t="shared" si="30"/>
        <v>2001</v>
      </c>
      <c r="P366" s="391">
        <f t="shared" si="34"/>
        <v>46014</v>
      </c>
      <c r="Q366" s="391">
        <f t="shared" si="34"/>
        <v>46021</v>
      </c>
      <c r="R366" s="7"/>
    </row>
    <row r="367" spans="14:18" x14ac:dyDescent="0.2">
      <c r="N367" s="389">
        <f t="shared" si="31"/>
        <v>24</v>
      </c>
      <c r="O367" s="390">
        <f t="shared" si="30"/>
        <v>1917</v>
      </c>
      <c r="P367" s="391">
        <f t="shared" si="34"/>
        <v>46015</v>
      </c>
      <c r="Q367" s="391">
        <f t="shared" si="34"/>
        <v>46022</v>
      </c>
      <c r="R367" s="7"/>
    </row>
    <row r="368" spans="14:18" x14ac:dyDescent="0.2">
      <c r="N368" s="389">
        <f t="shared" si="31"/>
        <v>25</v>
      </c>
      <c r="O368" s="390">
        <f t="shared" si="30"/>
        <v>1841</v>
      </c>
      <c r="P368" s="391">
        <f t="shared" si="34"/>
        <v>46016</v>
      </c>
      <c r="Q368" s="391">
        <f t="shared" si="34"/>
        <v>46023</v>
      </c>
      <c r="R368" s="7"/>
    </row>
    <row r="369" spans="14:18" x14ac:dyDescent="0.2">
      <c r="N369" s="389">
        <f t="shared" si="31"/>
        <v>26</v>
      </c>
      <c r="O369" s="390">
        <f t="shared" si="30"/>
        <v>1770</v>
      </c>
      <c r="P369" s="391">
        <f t="shared" si="34"/>
        <v>46017</v>
      </c>
      <c r="Q369" s="391">
        <f t="shared" si="34"/>
        <v>46024</v>
      </c>
      <c r="R369" s="7"/>
    </row>
    <row r="370" spans="14:18" x14ac:dyDescent="0.2">
      <c r="N370" s="389">
        <f t="shared" si="31"/>
        <v>27</v>
      </c>
      <c r="O370" s="390">
        <f t="shared" si="30"/>
        <v>1704</v>
      </c>
      <c r="P370" s="391">
        <f t="shared" si="34"/>
        <v>46018</v>
      </c>
      <c r="Q370" s="391">
        <f t="shared" si="34"/>
        <v>46025</v>
      </c>
      <c r="R370" s="7"/>
    </row>
    <row r="371" spans="14:18" x14ac:dyDescent="0.2">
      <c r="N371" s="389">
        <f t="shared" si="31"/>
        <v>28</v>
      </c>
      <c r="O371" s="390">
        <f t="shared" si="30"/>
        <v>1644</v>
      </c>
      <c r="P371" s="391">
        <f t="shared" si="34"/>
        <v>46019</v>
      </c>
      <c r="Q371" s="391">
        <f t="shared" si="34"/>
        <v>46026</v>
      </c>
      <c r="R371" s="7"/>
    </row>
    <row r="372" spans="14:18" x14ac:dyDescent="0.2">
      <c r="N372" s="389">
        <f t="shared" si="31"/>
        <v>29</v>
      </c>
      <c r="O372" s="390">
        <f t="shared" si="30"/>
        <v>1587</v>
      </c>
      <c r="P372" s="391">
        <f t="shared" si="34"/>
        <v>46020</v>
      </c>
      <c r="Q372" s="391">
        <f t="shared" si="34"/>
        <v>46027</v>
      </c>
      <c r="R372" s="7"/>
    </row>
    <row r="373" spans="14:18" x14ac:dyDescent="0.2">
      <c r="N373" s="389">
        <f t="shared" si="31"/>
        <v>30</v>
      </c>
      <c r="O373" s="390">
        <f t="shared" si="30"/>
        <v>1534</v>
      </c>
      <c r="P373" s="391">
        <f t="shared" si="34"/>
        <v>46021</v>
      </c>
      <c r="Q373" s="391">
        <f t="shared" si="34"/>
        <v>46028</v>
      </c>
      <c r="R373" s="7"/>
    </row>
    <row r="374" spans="14:18" x14ac:dyDescent="0.2">
      <c r="N374" s="389">
        <f t="shared" si="31"/>
        <v>31</v>
      </c>
      <c r="O374" s="390">
        <f t="shared" si="30"/>
        <v>1485</v>
      </c>
      <c r="P374" s="391">
        <f t="shared" si="34"/>
        <v>46022</v>
      </c>
      <c r="Q374" s="391">
        <f t="shared" si="34"/>
        <v>46029</v>
      </c>
      <c r="R374" s="7"/>
    </row>
    <row r="375" spans="14:18" x14ac:dyDescent="0.2">
      <c r="N375" s="389">
        <f t="shared" si="31"/>
        <v>1</v>
      </c>
      <c r="O375" s="390">
        <f t="shared" si="30"/>
        <v>46023</v>
      </c>
      <c r="P375" s="391">
        <f t="shared" si="34"/>
        <v>46023</v>
      </c>
      <c r="Q375" s="391">
        <f t="shared" si="34"/>
        <v>46030</v>
      </c>
      <c r="R375" s="7"/>
    </row>
    <row r="376" spans="14:18" x14ac:dyDescent="0.2">
      <c r="N376" s="389">
        <f t="shared" si="31"/>
        <v>2</v>
      </c>
      <c r="O376" s="390">
        <f t="shared" si="30"/>
        <v>23012</v>
      </c>
      <c r="P376" s="391">
        <f t="shared" si="34"/>
        <v>46024</v>
      </c>
      <c r="Q376" s="391">
        <f t="shared" si="34"/>
        <v>46031</v>
      </c>
      <c r="R376" s="7"/>
    </row>
    <row r="377" spans="14:18" x14ac:dyDescent="0.2">
      <c r="N377" s="389">
        <f t="shared" si="31"/>
        <v>3</v>
      </c>
      <c r="O377" s="390">
        <f t="shared" si="30"/>
        <v>15342</v>
      </c>
      <c r="P377" s="391">
        <f t="shared" si="34"/>
        <v>46025</v>
      </c>
      <c r="Q377" s="391">
        <f t="shared" si="34"/>
        <v>46032</v>
      </c>
      <c r="R377" s="7"/>
    </row>
    <row r="378" spans="14:18" x14ac:dyDescent="0.2">
      <c r="N378" s="389">
        <f t="shared" si="31"/>
        <v>4</v>
      </c>
      <c r="O378" s="390">
        <f t="shared" si="30"/>
        <v>11507</v>
      </c>
      <c r="P378" s="391">
        <f t="shared" si="34"/>
        <v>46026</v>
      </c>
      <c r="Q378" s="391">
        <f t="shared" si="34"/>
        <v>46033</v>
      </c>
      <c r="R378" s="7"/>
    </row>
    <row r="379" spans="14:18" x14ac:dyDescent="0.2">
      <c r="N379" s="389">
        <f t="shared" si="31"/>
        <v>5</v>
      </c>
      <c r="O379" s="390">
        <f t="shared" si="30"/>
        <v>9205</v>
      </c>
      <c r="P379" s="391">
        <f t="shared" si="34"/>
        <v>46027</v>
      </c>
      <c r="Q379" s="391">
        <f t="shared" si="34"/>
        <v>46034</v>
      </c>
      <c r="R379" s="7"/>
    </row>
    <row r="380" spans="14:18" x14ac:dyDescent="0.2">
      <c r="N380" s="389">
        <f t="shared" si="31"/>
        <v>6</v>
      </c>
      <c r="O380" s="390">
        <f t="shared" si="30"/>
        <v>7671</v>
      </c>
      <c r="P380" s="391">
        <f t="shared" ref="P380:Q395" si="35">P379+1</f>
        <v>46028</v>
      </c>
      <c r="Q380" s="391">
        <f t="shared" si="35"/>
        <v>46035</v>
      </c>
      <c r="R380" s="7"/>
    </row>
    <row r="381" spans="14:18" x14ac:dyDescent="0.2">
      <c r="N381" s="389">
        <f t="shared" si="31"/>
        <v>7</v>
      </c>
      <c r="O381" s="390">
        <f t="shared" si="30"/>
        <v>6576</v>
      </c>
      <c r="P381" s="391">
        <f t="shared" si="35"/>
        <v>46029</v>
      </c>
      <c r="Q381" s="391">
        <f t="shared" si="35"/>
        <v>46036</v>
      </c>
      <c r="R381" s="7"/>
    </row>
    <row r="382" spans="14:18" x14ac:dyDescent="0.2">
      <c r="N382" s="389">
        <f t="shared" si="31"/>
        <v>8</v>
      </c>
      <c r="O382" s="390">
        <f t="shared" si="30"/>
        <v>5754</v>
      </c>
      <c r="P382" s="391">
        <f t="shared" si="35"/>
        <v>46030</v>
      </c>
      <c r="Q382" s="391">
        <f t="shared" si="35"/>
        <v>46037</v>
      </c>
      <c r="R382" s="7"/>
    </row>
    <row r="383" spans="14:18" x14ac:dyDescent="0.2">
      <c r="N383" s="389">
        <f t="shared" si="31"/>
        <v>9</v>
      </c>
      <c r="O383" s="390">
        <f t="shared" si="30"/>
        <v>5115</v>
      </c>
      <c r="P383" s="391">
        <f t="shared" si="35"/>
        <v>46031</v>
      </c>
      <c r="Q383" s="391">
        <f t="shared" si="35"/>
        <v>46038</v>
      </c>
      <c r="R383" s="7"/>
    </row>
    <row r="384" spans="14:18" x14ac:dyDescent="0.2">
      <c r="N384" s="389">
        <f t="shared" si="31"/>
        <v>10</v>
      </c>
      <c r="O384" s="390">
        <f t="shared" si="30"/>
        <v>4603</v>
      </c>
      <c r="P384" s="391">
        <f t="shared" si="35"/>
        <v>46032</v>
      </c>
      <c r="Q384" s="391">
        <f t="shared" si="35"/>
        <v>46039</v>
      </c>
      <c r="R384" s="7"/>
    </row>
    <row r="385" spans="14:18" x14ac:dyDescent="0.2">
      <c r="N385" s="389">
        <f t="shared" si="31"/>
        <v>11</v>
      </c>
      <c r="O385" s="390">
        <f t="shared" si="30"/>
        <v>4185</v>
      </c>
      <c r="P385" s="391">
        <f t="shared" si="35"/>
        <v>46033</v>
      </c>
      <c r="Q385" s="391">
        <f t="shared" si="35"/>
        <v>46040</v>
      </c>
      <c r="R385" s="7"/>
    </row>
    <row r="386" spans="14:18" x14ac:dyDescent="0.2">
      <c r="N386" s="389">
        <f t="shared" si="31"/>
        <v>12</v>
      </c>
      <c r="O386" s="390">
        <f t="shared" si="30"/>
        <v>3836</v>
      </c>
      <c r="P386" s="391">
        <f t="shared" si="35"/>
        <v>46034</v>
      </c>
      <c r="Q386" s="391">
        <f t="shared" si="35"/>
        <v>46041</v>
      </c>
      <c r="R386" s="7"/>
    </row>
    <row r="387" spans="14:18" x14ac:dyDescent="0.2">
      <c r="N387" s="389">
        <f t="shared" si="31"/>
        <v>13</v>
      </c>
      <c r="O387" s="390">
        <f t="shared" si="30"/>
        <v>3541</v>
      </c>
      <c r="P387" s="391">
        <f t="shared" si="35"/>
        <v>46035</v>
      </c>
      <c r="Q387" s="391">
        <f t="shared" si="35"/>
        <v>46042</v>
      </c>
      <c r="R387" s="7"/>
    </row>
    <row r="388" spans="14:18" x14ac:dyDescent="0.2">
      <c r="N388" s="389">
        <f t="shared" si="31"/>
        <v>14</v>
      </c>
      <c r="O388" s="390">
        <f t="shared" si="30"/>
        <v>3288</v>
      </c>
      <c r="P388" s="391">
        <f t="shared" si="35"/>
        <v>46036</v>
      </c>
      <c r="Q388" s="391">
        <f t="shared" si="35"/>
        <v>46043</v>
      </c>
      <c r="R388" s="7"/>
    </row>
    <row r="389" spans="14:18" x14ac:dyDescent="0.2">
      <c r="N389" s="389">
        <f t="shared" si="31"/>
        <v>15</v>
      </c>
      <c r="O389" s="390">
        <f t="shared" si="30"/>
        <v>3069</v>
      </c>
      <c r="P389" s="391">
        <f t="shared" si="35"/>
        <v>46037</v>
      </c>
      <c r="Q389" s="391">
        <f t="shared" si="35"/>
        <v>46044</v>
      </c>
      <c r="R389" s="7"/>
    </row>
    <row r="390" spans="14:18" x14ac:dyDescent="0.2">
      <c r="N390" s="389">
        <f t="shared" si="31"/>
        <v>16</v>
      </c>
      <c r="O390" s="390">
        <f t="shared" si="30"/>
        <v>2877</v>
      </c>
      <c r="P390" s="391">
        <f t="shared" si="35"/>
        <v>46038</v>
      </c>
      <c r="Q390" s="391">
        <f t="shared" si="35"/>
        <v>46045</v>
      </c>
      <c r="R390" s="7"/>
    </row>
    <row r="391" spans="14:18" x14ac:dyDescent="0.2">
      <c r="N391" s="389">
        <f t="shared" si="31"/>
        <v>17</v>
      </c>
      <c r="O391" s="390">
        <f t="shared" si="30"/>
        <v>2708</v>
      </c>
      <c r="P391" s="391">
        <f t="shared" si="35"/>
        <v>46039</v>
      </c>
      <c r="Q391" s="391">
        <f t="shared" si="35"/>
        <v>46046</v>
      </c>
      <c r="R391" s="7"/>
    </row>
    <row r="392" spans="14:18" x14ac:dyDescent="0.2">
      <c r="N392" s="389">
        <f t="shared" si="31"/>
        <v>18</v>
      </c>
      <c r="O392" s="390">
        <f t="shared" si="30"/>
        <v>2558</v>
      </c>
      <c r="P392" s="391">
        <f t="shared" si="35"/>
        <v>46040</v>
      </c>
      <c r="Q392" s="391">
        <f t="shared" si="35"/>
        <v>46047</v>
      </c>
      <c r="R392" s="7"/>
    </row>
    <row r="393" spans="14:18" x14ac:dyDescent="0.2">
      <c r="N393" s="389">
        <f t="shared" si="31"/>
        <v>19</v>
      </c>
      <c r="O393" s="390">
        <f t="shared" si="30"/>
        <v>2423</v>
      </c>
      <c r="P393" s="391">
        <f t="shared" si="35"/>
        <v>46041</v>
      </c>
      <c r="Q393" s="391">
        <f t="shared" si="35"/>
        <v>46048</v>
      </c>
      <c r="R393" s="7"/>
    </row>
    <row r="394" spans="14:18" x14ac:dyDescent="0.2">
      <c r="N394" s="389">
        <f t="shared" si="31"/>
        <v>20</v>
      </c>
      <c r="O394" s="390">
        <f t="shared" ref="O394:O457" si="36">ROUND(P394/N394,0)</f>
        <v>2302</v>
      </c>
      <c r="P394" s="391">
        <f t="shared" si="35"/>
        <v>46042</v>
      </c>
      <c r="Q394" s="391">
        <f t="shared" si="35"/>
        <v>46049</v>
      </c>
      <c r="R394" s="7"/>
    </row>
    <row r="395" spans="14:18" x14ac:dyDescent="0.2">
      <c r="N395" s="389">
        <f t="shared" ref="N395:N458" si="37">DAY(P395)</f>
        <v>21</v>
      </c>
      <c r="O395" s="390">
        <f t="shared" si="36"/>
        <v>2193</v>
      </c>
      <c r="P395" s="391">
        <f t="shared" si="35"/>
        <v>46043</v>
      </c>
      <c r="Q395" s="391">
        <f t="shared" si="35"/>
        <v>46050</v>
      </c>
      <c r="R395" s="7"/>
    </row>
    <row r="396" spans="14:18" x14ac:dyDescent="0.2">
      <c r="N396" s="389">
        <f t="shared" si="37"/>
        <v>22</v>
      </c>
      <c r="O396" s="390">
        <f t="shared" si="36"/>
        <v>2093</v>
      </c>
      <c r="P396" s="391">
        <f t="shared" ref="P396:Q411" si="38">P395+1</f>
        <v>46044</v>
      </c>
      <c r="Q396" s="391">
        <f t="shared" si="38"/>
        <v>46051</v>
      </c>
      <c r="R396" s="7"/>
    </row>
    <row r="397" spans="14:18" x14ac:dyDescent="0.2">
      <c r="N397" s="389">
        <f t="shared" si="37"/>
        <v>23</v>
      </c>
      <c r="O397" s="390">
        <f t="shared" si="36"/>
        <v>2002</v>
      </c>
      <c r="P397" s="391">
        <f t="shared" si="38"/>
        <v>46045</v>
      </c>
      <c r="Q397" s="391">
        <f t="shared" si="38"/>
        <v>46052</v>
      </c>
      <c r="R397" s="7"/>
    </row>
    <row r="398" spans="14:18" x14ac:dyDescent="0.2">
      <c r="N398" s="389">
        <f t="shared" si="37"/>
        <v>24</v>
      </c>
      <c r="O398" s="390">
        <f t="shared" si="36"/>
        <v>1919</v>
      </c>
      <c r="P398" s="391">
        <f t="shared" si="38"/>
        <v>46046</v>
      </c>
      <c r="Q398" s="391">
        <f t="shared" si="38"/>
        <v>46053</v>
      </c>
      <c r="R398" s="7"/>
    </row>
    <row r="399" spans="14:18" x14ac:dyDescent="0.2">
      <c r="N399" s="389">
        <f t="shared" si="37"/>
        <v>25</v>
      </c>
      <c r="O399" s="390">
        <f t="shared" si="36"/>
        <v>1842</v>
      </c>
      <c r="P399" s="391">
        <f t="shared" si="38"/>
        <v>46047</v>
      </c>
      <c r="Q399" s="391">
        <f t="shared" si="38"/>
        <v>46054</v>
      </c>
      <c r="R399" s="7"/>
    </row>
    <row r="400" spans="14:18" x14ac:dyDescent="0.2">
      <c r="N400" s="389">
        <f t="shared" si="37"/>
        <v>26</v>
      </c>
      <c r="O400" s="390">
        <f t="shared" si="36"/>
        <v>1771</v>
      </c>
      <c r="P400" s="391">
        <f t="shared" si="38"/>
        <v>46048</v>
      </c>
      <c r="Q400" s="391">
        <f t="shared" si="38"/>
        <v>46055</v>
      </c>
      <c r="R400" s="7"/>
    </row>
    <row r="401" spans="14:18" x14ac:dyDescent="0.2">
      <c r="N401" s="389">
        <f t="shared" si="37"/>
        <v>27</v>
      </c>
      <c r="O401" s="390">
        <f t="shared" si="36"/>
        <v>1706</v>
      </c>
      <c r="P401" s="391">
        <f t="shared" si="38"/>
        <v>46049</v>
      </c>
      <c r="Q401" s="391">
        <f t="shared" si="38"/>
        <v>46056</v>
      </c>
      <c r="R401" s="7"/>
    </row>
    <row r="402" spans="14:18" x14ac:dyDescent="0.2">
      <c r="N402" s="389">
        <f t="shared" si="37"/>
        <v>28</v>
      </c>
      <c r="O402" s="390">
        <f t="shared" si="36"/>
        <v>1645</v>
      </c>
      <c r="P402" s="391">
        <f t="shared" si="38"/>
        <v>46050</v>
      </c>
      <c r="Q402" s="391">
        <f t="shared" si="38"/>
        <v>46057</v>
      </c>
      <c r="R402" s="7"/>
    </row>
    <row r="403" spans="14:18" x14ac:dyDescent="0.2">
      <c r="N403" s="389">
        <f t="shared" si="37"/>
        <v>29</v>
      </c>
      <c r="O403" s="390">
        <f t="shared" si="36"/>
        <v>1588</v>
      </c>
      <c r="P403" s="391">
        <f t="shared" si="38"/>
        <v>46051</v>
      </c>
      <c r="Q403" s="391">
        <f t="shared" si="38"/>
        <v>46058</v>
      </c>
      <c r="R403" s="7"/>
    </row>
    <row r="404" spans="14:18" x14ac:dyDescent="0.2">
      <c r="N404" s="389">
        <f t="shared" si="37"/>
        <v>30</v>
      </c>
      <c r="O404" s="390">
        <f t="shared" si="36"/>
        <v>1535</v>
      </c>
      <c r="P404" s="391">
        <f t="shared" si="38"/>
        <v>46052</v>
      </c>
      <c r="Q404" s="391">
        <f t="shared" si="38"/>
        <v>46059</v>
      </c>
      <c r="R404" s="7"/>
    </row>
    <row r="405" spans="14:18" x14ac:dyDescent="0.2">
      <c r="N405" s="389">
        <f t="shared" si="37"/>
        <v>31</v>
      </c>
      <c r="O405" s="390">
        <f t="shared" si="36"/>
        <v>1486</v>
      </c>
      <c r="P405" s="391">
        <f t="shared" si="38"/>
        <v>46053</v>
      </c>
      <c r="Q405" s="391">
        <f t="shared" si="38"/>
        <v>46060</v>
      </c>
      <c r="R405" s="7"/>
    </row>
    <row r="406" spans="14:18" x14ac:dyDescent="0.2">
      <c r="N406" s="389">
        <f t="shared" si="37"/>
        <v>1</v>
      </c>
      <c r="O406" s="390">
        <f t="shared" si="36"/>
        <v>46054</v>
      </c>
      <c r="P406" s="391">
        <f t="shared" si="38"/>
        <v>46054</v>
      </c>
      <c r="Q406" s="391">
        <f t="shared" si="38"/>
        <v>46061</v>
      </c>
      <c r="R406" s="7"/>
    </row>
    <row r="407" spans="14:18" x14ac:dyDescent="0.2">
      <c r="N407" s="389">
        <f t="shared" si="37"/>
        <v>2</v>
      </c>
      <c r="O407" s="390">
        <f t="shared" si="36"/>
        <v>23028</v>
      </c>
      <c r="P407" s="391">
        <f t="shared" si="38"/>
        <v>46055</v>
      </c>
      <c r="Q407" s="391">
        <f t="shared" si="38"/>
        <v>46062</v>
      </c>
      <c r="R407" s="7"/>
    </row>
    <row r="408" spans="14:18" x14ac:dyDescent="0.2">
      <c r="N408" s="389">
        <f t="shared" si="37"/>
        <v>3</v>
      </c>
      <c r="O408" s="390">
        <f t="shared" si="36"/>
        <v>15352</v>
      </c>
      <c r="P408" s="391">
        <f t="shared" si="38"/>
        <v>46056</v>
      </c>
      <c r="Q408" s="391">
        <f t="shared" si="38"/>
        <v>46063</v>
      </c>
      <c r="R408" s="7"/>
    </row>
    <row r="409" spans="14:18" x14ac:dyDescent="0.2">
      <c r="N409" s="389">
        <f t="shared" si="37"/>
        <v>4</v>
      </c>
      <c r="O409" s="390">
        <f t="shared" si="36"/>
        <v>11514</v>
      </c>
      <c r="P409" s="391">
        <f t="shared" si="38"/>
        <v>46057</v>
      </c>
      <c r="Q409" s="391">
        <f t="shared" si="38"/>
        <v>46064</v>
      </c>
      <c r="R409" s="7"/>
    </row>
    <row r="410" spans="14:18" x14ac:dyDescent="0.2">
      <c r="N410" s="389">
        <f t="shared" si="37"/>
        <v>5</v>
      </c>
      <c r="O410" s="390">
        <f t="shared" si="36"/>
        <v>9212</v>
      </c>
      <c r="P410" s="391">
        <f t="shared" si="38"/>
        <v>46058</v>
      </c>
      <c r="Q410" s="391">
        <f t="shared" si="38"/>
        <v>46065</v>
      </c>
      <c r="R410" s="7"/>
    </row>
    <row r="411" spans="14:18" x14ac:dyDescent="0.2">
      <c r="N411" s="389">
        <f t="shared" si="37"/>
        <v>6</v>
      </c>
      <c r="O411" s="390">
        <f t="shared" si="36"/>
        <v>7677</v>
      </c>
      <c r="P411" s="391">
        <f t="shared" si="38"/>
        <v>46059</v>
      </c>
      <c r="Q411" s="391">
        <f t="shared" si="38"/>
        <v>46066</v>
      </c>
      <c r="R411" s="7"/>
    </row>
    <row r="412" spans="14:18" x14ac:dyDescent="0.2">
      <c r="N412" s="389">
        <f t="shared" si="37"/>
        <v>7</v>
      </c>
      <c r="O412" s="390">
        <f t="shared" si="36"/>
        <v>6580</v>
      </c>
      <c r="P412" s="391">
        <f t="shared" ref="P412:Q427" si="39">P411+1</f>
        <v>46060</v>
      </c>
      <c r="Q412" s="391">
        <f t="shared" si="39"/>
        <v>46067</v>
      </c>
      <c r="R412" s="7"/>
    </row>
    <row r="413" spans="14:18" x14ac:dyDescent="0.2">
      <c r="N413" s="389">
        <f t="shared" si="37"/>
        <v>8</v>
      </c>
      <c r="O413" s="390">
        <f t="shared" si="36"/>
        <v>5758</v>
      </c>
      <c r="P413" s="391">
        <f t="shared" si="39"/>
        <v>46061</v>
      </c>
      <c r="Q413" s="391">
        <f t="shared" si="39"/>
        <v>46068</v>
      </c>
      <c r="R413" s="7"/>
    </row>
    <row r="414" spans="14:18" x14ac:dyDescent="0.2">
      <c r="N414" s="389">
        <f t="shared" si="37"/>
        <v>9</v>
      </c>
      <c r="O414" s="390">
        <f t="shared" si="36"/>
        <v>5118</v>
      </c>
      <c r="P414" s="391">
        <f t="shared" si="39"/>
        <v>46062</v>
      </c>
      <c r="Q414" s="391">
        <f t="shared" si="39"/>
        <v>46069</v>
      </c>
      <c r="R414" s="7"/>
    </row>
    <row r="415" spans="14:18" x14ac:dyDescent="0.2">
      <c r="N415" s="389">
        <f t="shared" si="37"/>
        <v>10</v>
      </c>
      <c r="O415" s="390">
        <f t="shared" si="36"/>
        <v>4606</v>
      </c>
      <c r="P415" s="391">
        <f t="shared" si="39"/>
        <v>46063</v>
      </c>
      <c r="Q415" s="391">
        <f t="shared" si="39"/>
        <v>46070</v>
      </c>
      <c r="R415" s="7"/>
    </row>
    <row r="416" spans="14:18" x14ac:dyDescent="0.2">
      <c r="N416" s="389">
        <f t="shared" si="37"/>
        <v>11</v>
      </c>
      <c r="O416" s="390">
        <f t="shared" si="36"/>
        <v>4188</v>
      </c>
      <c r="P416" s="391">
        <f t="shared" si="39"/>
        <v>46064</v>
      </c>
      <c r="Q416" s="391">
        <f t="shared" si="39"/>
        <v>46071</v>
      </c>
      <c r="R416" s="7"/>
    </row>
    <row r="417" spans="14:18" x14ac:dyDescent="0.2">
      <c r="N417" s="389">
        <f t="shared" si="37"/>
        <v>12</v>
      </c>
      <c r="O417" s="390">
        <f t="shared" si="36"/>
        <v>3839</v>
      </c>
      <c r="P417" s="391">
        <f t="shared" si="39"/>
        <v>46065</v>
      </c>
      <c r="Q417" s="391">
        <f t="shared" si="39"/>
        <v>46072</v>
      </c>
      <c r="R417" s="7"/>
    </row>
    <row r="418" spans="14:18" x14ac:dyDescent="0.2">
      <c r="N418" s="389">
        <f t="shared" si="37"/>
        <v>13</v>
      </c>
      <c r="O418" s="390">
        <f t="shared" si="36"/>
        <v>3544</v>
      </c>
      <c r="P418" s="391">
        <f t="shared" si="39"/>
        <v>46066</v>
      </c>
      <c r="Q418" s="391">
        <f t="shared" si="39"/>
        <v>46073</v>
      </c>
      <c r="R418" s="7"/>
    </row>
    <row r="419" spans="14:18" x14ac:dyDescent="0.2">
      <c r="N419" s="389">
        <f t="shared" si="37"/>
        <v>14</v>
      </c>
      <c r="O419" s="390">
        <f t="shared" si="36"/>
        <v>3291</v>
      </c>
      <c r="P419" s="391">
        <f t="shared" si="39"/>
        <v>46067</v>
      </c>
      <c r="Q419" s="391">
        <f t="shared" si="39"/>
        <v>46074</v>
      </c>
      <c r="R419" s="7"/>
    </row>
    <row r="420" spans="14:18" x14ac:dyDescent="0.2">
      <c r="N420" s="389">
        <f t="shared" si="37"/>
        <v>15</v>
      </c>
      <c r="O420" s="390">
        <f t="shared" si="36"/>
        <v>3071</v>
      </c>
      <c r="P420" s="391">
        <f t="shared" si="39"/>
        <v>46068</v>
      </c>
      <c r="Q420" s="391">
        <f t="shared" si="39"/>
        <v>46075</v>
      </c>
      <c r="R420" s="7"/>
    </row>
    <row r="421" spans="14:18" x14ac:dyDescent="0.2">
      <c r="N421" s="389">
        <f t="shared" si="37"/>
        <v>16</v>
      </c>
      <c r="O421" s="390">
        <f t="shared" si="36"/>
        <v>2879</v>
      </c>
      <c r="P421" s="391">
        <f t="shared" si="39"/>
        <v>46069</v>
      </c>
      <c r="Q421" s="391">
        <f t="shared" si="39"/>
        <v>46076</v>
      </c>
      <c r="R421" s="7"/>
    </row>
    <row r="422" spans="14:18" x14ac:dyDescent="0.2">
      <c r="N422" s="389">
        <f t="shared" si="37"/>
        <v>17</v>
      </c>
      <c r="O422" s="390">
        <f t="shared" si="36"/>
        <v>2710</v>
      </c>
      <c r="P422" s="391">
        <f t="shared" si="39"/>
        <v>46070</v>
      </c>
      <c r="Q422" s="391">
        <f t="shared" si="39"/>
        <v>46077</v>
      </c>
      <c r="R422" s="7"/>
    </row>
    <row r="423" spans="14:18" x14ac:dyDescent="0.2">
      <c r="N423" s="389">
        <f t="shared" si="37"/>
        <v>18</v>
      </c>
      <c r="O423" s="390">
        <f t="shared" si="36"/>
        <v>2560</v>
      </c>
      <c r="P423" s="391">
        <f t="shared" si="39"/>
        <v>46071</v>
      </c>
      <c r="Q423" s="391">
        <f t="shared" si="39"/>
        <v>46078</v>
      </c>
      <c r="R423" s="7"/>
    </row>
    <row r="424" spans="14:18" x14ac:dyDescent="0.2">
      <c r="N424" s="389">
        <f t="shared" si="37"/>
        <v>19</v>
      </c>
      <c r="O424" s="390">
        <f t="shared" si="36"/>
        <v>2425</v>
      </c>
      <c r="P424" s="391">
        <f t="shared" si="39"/>
        <v>46072</v>
      </c>
      <c r="Q424" s="391">
        <f t="shared" si="39"/>
        <v>46079</v>
      </c>
      <c r="R424" s="7"/>
    </row>
    <row r="425" spans="14:18" x14ac:dyDescent="0.2">
      <c r="N425" s="389">
        <f t="shared" si="37"/>
        <v>20</v>
      </c>
      <c r="O425" s="390">
        <f t="shared" si="36"/>
        <v>2304</v>
      </c>
      <c r="P425" s="391">
        <f t="shared" si="39"/>
        <v>46073</v>
      </c>
      <c r="Q425" s="391">
        <f t="shared" si="39"/>
        <v>46080</v>
      </c>
      <c r="R425" s="7"/>
    </row>
    <row r="426" spans="14:18" x14ac:dyDescent="0.2">
      <c r="N426" s="389">
        <f t="shared" si="37"/>
        <v>21</v>
      </c>
      <c r="O426" s="390">
        <f t="shared" si="36"/>
        <v>2194</v>
      </c>
      <c r="P426" s="391">
        <f t="shared" si="39"/>
        <v>46074</v>
      </c>
      <c r="Q426" s="391">
        <f t="shared" si="39"/>
        <v>46081</v>
      </c>
      <c r="R426" s="7"/>
    </row>
    <row r="427" spans="14:18" x14ac:dyDescent="0.2">
      <c r="N427" s="389">
        <f t="shared" si="37"/>
        <v>22</v>
      </c>
      <c r="O427" s="390">
        <f t="shared" si="36"/>
        <v>2094</v>
      </c>
      <c r="P427" s="391">
        <f t="shared" si="39"/>
        <v>46075</v>
      </c>
      <c r="Q427" s="391">
        <f t="shared" si="39"/>
        <v>46082</v>
      </c>
      <c r="R427" s="7"/>
    </row>
    <row r="428" spans="14:18" x14ac:dyDescent="0.2">
      <c r="N428" s="389">
        <f t="shared" si="37"/>
        <v>23</v>
      </c>
      <c r="O428" s="390">
        <f t="shared" si="36"/>
        <v>2003</v>
      </c>
      <c r="P428" s="391">
        <f t="shared" ref="P428:Q443" si="40">P427+1</f>
        <v>46076</v>
      </c>
      <c r="Q428" s="391">
        <f t="shared" si="40"/>
        <v>46083</v>
      </c>
      <c r="R428" s="7"/>
    </row>
    <row r="429" spans="14:18" x14ac:dyDescent="0.2">
      <c r="N429" s="389">
        <f t="shared" si="37"/>
        <v>24</v>
      </c>
      <c r="O429" s="390">
        <f t="shared" si="36"/>
        <v>1920</v>
      </c>
      <c r="P429" s="391">
        <f t="shared" si="40"/>
        <v>46077</v>
      </c>
      <c r="Q429" s="391">
        <f t="shared" si="40"/>
        <v>46084</v>
      </c>
      <c r="R429" s="7"/>
    </row>
    <row r="430" spans="14:18" x14ac:dyDescent="0.2">
      <c r="N430" s="389">
        <f t="shared" si="37"/>
        <v>25</v>
      </c>
      <c r="O430" s="390">
        <f t="shared" si="36"/>
        <v>1843</v>
      </c>
      <c r="P430" s="391">
        <f t="shared" si="40"/>
        <v>46078</v>
      </c>
      <c r="Q430" s="391">
        <f t="shared" si="40"/>
        <v>46085</v>
      </c>
      <c r="R430" s="7"/>
    </row>
    <row r="431" spans="14:18" x14ac:dyDescent="0.2">
      <c r="N431" s="389">
        <f t="shared" si="37"/>
        <v>26</v>
      </c>
      <c r="O431" s="390">
        <f t="shared" si="36"/>
        <v>1772</v>
      </c>
      <c r="P431" s="391">
        <f t="shared" si="40"/>
        <v>46079</v>
      </c>
      <c r="Q431" s="391">
        <f t="shared" si="40"/>
        <v>46086</v>
      </c>
      <c r="R431" s="7"/>
    </row>
    <row r="432" spans="14:18" x14ac:dyDescent="0.2">
      <c r="N432" s="389">
        <f t="shared" si="37"/>
        <v>27</v>
      </c>
      <c r="O432" s="390">
        <f t="shared" si="36"/>
        <v>1707</v>
      </c>
      <c r="P432" s="391">
        <f t="shared" si="40"/>
        <v>46080</v>
      </c>
      <c r="Q432" s="391">
        <f t="shared" si="40"/>
        <v>46087</v>
      </c>
      <c r="R432" s="7"/>
    </row>
    <row r="433" spans="14:18" x14ac:dyDescent="0.2">
      <c r="N433" s="389">
        <f t="shared" si="37"/>
        <v>28</v>
      </c>
      <c r="O433" s="390">
        <f t="shared" si="36"/>
        <v>1646</v>
      </c>
      <c r="P433" s="391">
        <f t="shared" si="40"/>
        <v>46081</v>
      </c>
      <c r="Q433" s="391">
        <f t="shared" si="40"/>
        <v>46088</v>
      </c>
      <c r="R433" s="7"/>
    </row>
    <row r="434" spans="14:18" x14ac:dyDescent="0.2">
      <c r="N434" s="389">
        <f t="shared" si="37"/>
        <v>1</v>
      </c>
      <c r="O434" s="390">
        <f t="shared" si="36"/>
        <v>46082</v>
      </c>
      <c r="P434" s="391">
        <f t="shared" si="40"/>
        <v>46082</v>
      </c>
      <c r="Q434" s="391">
        <f t="shared" si="40"/>
        <v>46089</v>
      </c>
      <c r="R434" s="7"/>
    </row>
    <row r="435" spans="14:18" x14ac:dyDescent="0.2">
      <c r="N435" s="389">
        <f t="shared" si="37"/>
        <v>2</v>
      </c>
      <c r="O435" s="390">
        <f t="shared" si="36"/>
        <v>23042</v>
      </c>
      <c r="P435" s="391">
        <f t="shared" si="40"/>
        <v>46083</v>
      </c>
      <c r="Q435" s="391">
        <f t="shared" si="40"/>
        <v>46090</v>
      </c>
      <c r="R435" s="7"/>
    </row>
    <row r="436" spans="14:18" x14ac:dyDescent="0.2">
      <c r="N436" s="389">
        <f t="shared" si="37"/>
        <v>3</v>
      </c>
      <c r="O436" s="390">
        <f t="shared" si="36"/>
        <v>15361</v>
      </c>
      <c r="P436" s="391">
        <f t="shared" si="40"/>
        <v>46084</v>
      </c>
      <c r="Q436" s="391">
        <f t="shared" si="40"/>
        <v>46091</v>
      </c>
      <c r="R436" s="7"/>
    </row>
    <row r="437" spans="14:18" x14ac:dyDescent="0.2">
      <c r="N437" s="389">
        <f t="shared" si="37"/>
        <v>4</v>
      </c>
      <c r="O437" s="390">
        <f t="shared" si="36"/>
        <v>11521</v>
      </c>
      <c r="P437" s="391">
        <f t="shared" si="40"/>
        <v>46085</v>
      </c>
      <c r="Q437" s="391">
        <f t="shared" si="40"/>
        <v>46092</v>
      </c>
      <c r="R437" s="7"/>
    </row>
    <row r="438" spans="14:18" x14ac:dyDescent="0.2">
      <c r="N438" s="389">
        <f t="shared" si="37"/>
        <v>5</v>
      </c>
      <c r="O438" s="390">
        <f t="shared" si="36"/>
        <v>9217</v>
      </c>
      <c r="P438" s="391">
        <f t="shared" si="40"/>
        <v>46086</v>
      </c>
      <c r="Q438" s="391">
        <f t="shared" si="40"/>
        <v>46093</v>
      </c>
      <c r="R438" s="7"/>
    </row>
    <row r="439" spans="14:18" x14ac:dyDescent="0.2">
      <c r="N439" s="389">
        <f t="shared" si="37"/>
        <v>6</v>
      </c>
      <c r="O439" s="390">
        <f t="shared" si="36"/>
        <v>7681</v>
      </c>
      <c r="P439" s="391">
        <f t="shared" si="40"/>
        <v>46087</v>
      </c>
      <c r="Q439" s="391">
        <f t="shared" si="40"/>
        <v>46094</v>
      </c>
      <c r="R439" s="7"/>
    </row>
    <row r="440" spans="14:18" x14ac:dyDescent="0.2">
      <c r="N440" s="389">
        <f t="shared" si="37"/>
        <v>7</v>
      </c>
      <c r="O440" s="390">
        <f t="shared" si="36"/>
        <v>6584</v>
      </c>
      <c r="P440" s="391">
        <f t="shared" si="40"/>
        <v>46088</v>
      </c>
      <c r="Q440" s="391">
        <f t="shared" si="40"/>
        <v>46095</v>
      </c>
      <c r="R440" s="7"/>
    </row>
    <row r="441" spans="14:18" x14ac:dyDescent="0.2">
      <c r="N441" s="389">
        <f t="shared" si="37"/>
        <v>8</v>
      </c>
      <c r="O441" s="390">
        <f t="shared" si="36"/>
        <v>5761</v>
      </c>
      <c r="P441" s="391">
        <f t="shared" si="40"/>
        <v>46089</v>
      </c>
      <c r="Q441" s="391">
        <f t="shared" si="40"/>
        <v>46096</v>
      </c>
      <c r="R441" s="7"/>
    </row>
    <row r="442" spans="14:18" x14ac:dyDescent="0.2">
      <c r="N442" s="389">
        <f t="shared" si="37"/>
        <v>9</v>
      </c>
      <c r="O442" s="390">
        <f t="shared" si="36"/>
        <v>5121</v>
      </c>
      <c r="P442" s="391">
        <f t="shared" si="40"/>
        <v>46090</v>
      </c>
      <c r="Q442" s="391">
        <f t="shared" si="40"/>
        <v>46097</v>
      </c>
      <c r="R442" s="7"/>
    </row>
    <row r="443" spans="14:18" x14ac:dyDescent="0.2">
      <c r="N443" s="389">
        <f t="shared" si="37"/>
        <v>10</v>
      </c>
      <c r="O443" s="390">
        <f t="shared" si="36"/>
        <v>4609</v>
      </c>
      <c r="P443" s="391">
        <f t="shared" si="40"/>
        <v>46091</v>
      </c>
      <c r="Q443" s="391">
        <f t="shared" si="40"/>
        <v>46098</v>
      </c>
      <c r="R443" s="7"/>
    </row>
    <row r="444" spans="14:18" x14ac:dyDescent="0.2">
      <c r="N444" s="389">
        <f t="shared" si="37"/>
        <v>11</v>
      </c>
      <c r="O444" s="390">
        <f t="shared" si="36"/>
        <v>4190</v>
      </c>
      <c r="P444" s="391">
        <f t="shared" ref="P444:Q459" si="41">P443+1</f>
        <v>46092</v>
      </c>
      <c r="Q444" s="391">
        <f t="shared" si="41"/>
        <v>46099</v>
      </c>
      <c r="R444" s="7"/>
    </row>
    <row r="445" spans="14:18" x14ac:dyDescent="0.2">
      <c r="N445" s="389">
        <f t="shared" si="37"/>
        <v>12</v>
      </c>
      <c r="O445" s="390">
        <f t="shared" si="36"/>
        <v>3841</v>
      </c>
      <c r="P445" s="391">
        <f t="shared" si="41"/>
        <v>46093</v>
      </c>
      <c r="Q445" s="391">
        <f t="shared" si="41"/>
        <v>46100</v>
      </c>
      <c r="R445" s="7"/>
    </row>
    <row r="446" spans="14:18" x14ac:dyDescent="0.2">
      <c r="N446" s="389">
        <f t="shared" si="37"/>
        <v>13</v>
      </c>
      <c r="O446" s="390">
        <f t="shared" si="36"/>
        <v>3546</v>
      </c>
      <c r="P446" s="391">
        <f t="shared" si="41"/>
        <v>46094</v>
      </c>
      <c r="Q446" s="391">
        <f t="shared" si="41"/>
        <v>46101</v>
      </c>
      <c r="R446" s="7"/>
    </row>
    <row r="447" spans="14:18" x14ac:dyDescent="0.2">
      <c r="N447" s="389">
        <f t="shared" si="37"/>
        <v>14</v>
      </c>
      <c r="O447" s="390">
        <f t="shared" si="36"/>
        <v>3293</v>
      </c>
      <c r="P447" s="391">
        <f t="shared" si="41"/>
        <v>46095</v>
      </c>
      <c r="Q447" s="391">
        <f t="shared" si="41"/>
        <v>46102</v>
      </c>
      <c r="R447" s="7"/>
    </row>
    <row r="448" spans="14:18" x14ac:dyDescent="0.2">
      <c r="N448" s="389">
        <f t="shared" si="37"/>
        <v>15</v>
      </c>
      <c r="O448" s="390">
        <f t="shared" si="36"/>
        <v>3073</v>
      </c>
      <c r="P448" s="391">
        <f t="shared" si="41"/>
        <v>46096</v>
      </c>
      <c r="Q448" s="391">
        <f t="shared" si="41"/>
        <v>46103</v>
      </c>
      <c r="R448" s="7"/>
    </row>
    <row r="449" spans="14:18" x14ac:dyDescent="0.2">
      <c r="N449" s="389">
        <f t="shared" si="37"/>
        <v>16</v>
      </c>
      <c r="O449" s="390">
        <f t="shared" si="36"/>
        <v>2881</v>
      </c>
      <c r="P449" s="391">
        <f t="shared" si="41"/>
        <v>46097</v>
      </c>
      <c r="Q449" s="391">
        <f t="shared" si="41"/>
        <v>46104</v>
      </c>
      <c r="R449" s="7"/>
    </row>
    <row r="450" spans="14:18" x14ac:dyDescent="0.2">
      <c r="N450" s="389">
        <f t="shared" si="37"/>
        <v>17</v>
      </c>
      <c r="O450" s="390">
        <f t="shared" si="36"/>
        <v>2712</v>
      </c>
      <c r="P450" s="391">
        <f t="shared" si="41"/>
        <v>46098</v>
      </c>
      <c r="Q450" s="391">
        <f t="shared" si="41"/>
        <v>46105</v>
      </c>
      <c r="R450" s="7"/>
    </row>
    <row r="451" spans="14:18" x14ac:dyDescent="0.2">
      <c r="N451" s="389">
        <f t="shared" si="37"/>
        <v>18</v>
      </c>
      <c r="O451" s="390">
        <f t="shared" si="36"/>
        <v>2561</v>
      </c>
      <c r="P451" s="391">
        <f t="shared" si="41"/>
        <v>46099</v>
      </c>
      <c r="Q451" s="391">
        <f t="shared" si="41"/>
        <v>46106</v>
      </c>
      <c r="R451" s="7"/>
    </row>
    <row r="452" spans="14:18" x14ac:dyDescent="0.2">
      <c r="N452" s="389">
        <f t="shared" si="37"/>
        <v>19</v>
      </c>
      <c r="O452" s="390">
        <f t="shared" si="36"/>
        <v>2426</v>
      </c>
      <c r="P452" s="391">
        <f t="shared" si="41"/>
        <v>46100</v>
      </c>
      <c r="Q452" s="391">
        <f t="shared" si="41"/>
        <v>46107</v>
      </c>
      <c r="R452" s="7"/>
    </row>
    <row r="453" spans="14:18" x14ac:dyDescent="0.2">
      <c r="N453" s="389">
        <f t="shared" si="37"/>
        <v>20</v>
      </c>
      <c r="O453" s="390">
        <f t="shared" si="36"/>
        <v>2305</v>
      </c>
      <c r="P453" s="391">
        <f t="shared" si="41"/>
        <v>46101</v>
      </c>
      <c r="Q453" s="391">
        <f t="shared" si="41"/>
        <v>46108</v>
      </c>
      <c r="R453" s="7"/>
    </row>
    <row r="454" spans="14:18" x14ac:dyDescent="0.2">
      <c r="N454" s="389">
        <f t="shared" si="37"/>
        <v>21</v>
      </c>
      <c r="O454" s="390">
        <f t="shared" si="36"/>
        <v>2195</v>
      </c>
      <c r="P454" s="391">
        <f t="shared" si="41"/>
        <v>46102</v>
      </c>
      <c r="Q454" s="391">
        <f t="shared" si="41"/>
        <v>46109</v>
      </c>
      <c r="R454" s="7"/>
    </row>
    <row r="455" spans="14:18" x14ac:dyDescent="0.2">
      <c r="N455" s="389">
        <f t="shared" si="37"/>
        <v>22</v>
      </c>
      <c r="O455" s="390">
        <f t="shared" si="36"/>
        <v>2096</v>
      </c>
      <c r="P455" s="391">
        <f t="shared" si="41"/>
        <v>46103</v>
      </c>
      <c r="Q455" s="391">
        <f t="shared" si="41"/>
        <v>46110</v>
      </c>
      <c r="R455" s="7"/>
    </row>
    <row r="456" spans="14:18" x14ac:dyDescent="0.2">
      <c r="N456" s="389">
        <f t="shared" si="37"/>
        <v>23</v>
      </c>
      <c r="O456" s="390">
        <f t="shared" si="36"/>
        <v>2005</v>
      </c>
      <c r="P456" s="391">
        <f t="shared" si="41"/>
        <v>46104</v>
      </c>
      <c r="Q456" s="391">
        <f t="shared" si="41"/>
        <v>46111</v>
      </c>
      <c r="R456" s="7"/>
    </row>
    <row r="457" spans="14:18" x14ac:dyDescent="0.2">
      <c r="N457" s="389">
        <f t="shared" si="37"/>
        <v>24</v>
      </c>
      <c r="O457" s="390">
        <f t="shared" si="36"/>
        <v>1921</v>
      </c>
      <c r="P457" s="391">
        <f t="shared" si="41"/>
        <v>46105</v>
      </c>
      <c r="Q457" s="391">
        <f t="shared" si="41"/>
        <v>46112</v>
      </c>
      <c r="R457" s="7"/>
    </row>
    <row r="458" spans="14:18" x14ac:dyDescent="0.2">
      <c r="N458" s="389">
        <f t="shared" si="37"/>
        <v>25</v>
      </c>
      <c r="O458" s="390">
        <f t="shared" ref="O458:O521" si="42">ROUND(P458/N458,0)</f>
        <v>1844</v>
      </c>
      <c r="P458" s="391">
        <f t="shared" si="41"/>
        <v>46106</v>
      </c>
      <c r="Q458" s="391">
        <f t="shared" si="41"/>
        <v>46113</v>
      </c>
      <c r="R458" s="7"/>
    </row>
    <row r="459" spans="14:18" x14ac:dyDescent="0.2">
      <c r="N459" s="389">
        <f t="shared" ref="N459:N522" si="43">DAY(P459)</f>
        <v>26</v>
      </c>
      <c r="O459" s="390">
        <f t="shared" si="42"/>
        <v>1773</v>
      </c>
      <c r="P459" s="391">
        <f t="shared" si="41"/>
        <v>46107</v>
      </c>
      <c r="Q459" s="391">
        <f t="shared" si="41"/>
        <v>46114</v>
      </c>
      <c r="R459" s="7"/>
    </row>
    <row r="460" spans="14:18" x14ac:dyDescent="0.2">
      <c r="N460" s="389">
        <f t="shared" si="43"/>
        <v>27</v>
      </c>
      <c r="O460" s="390">
        <f t="shared" si="42"/>
        <v>1708</v>
      </c>
      <c r="P460" s="391">
        <f t="shared" ref="P460:Q475" si="44">P459+1</f>
        <v>46108</v>
      </c>
      <c r="Q460" s="391">
        <f t="shared" si="44"/>
        <v>46115</v>
      </c>
      <c r="R460" s="7"/>
    </row>
    <row r="461" spans="14:18" x14ac:dyDescent="0.2">
      <c r="N461" s="389">
        <f t="shared" si="43"/>
        <v>28</v>
      </c>
      <c r="O461" s="390">
        <f t="shared" si="42"/>
        <v>1647</v>
      </c>
      <c r="P461" s="391">
        <f t="shared" si="44"/>
        <v>46109</v>
      </c>
      <c r="Q461" s="391">
        <f t="shared" si="44"/>
        <v>46116</v>
      </c>
      <c r="R461" s="7"/>
    </row>
    <row r="462" spans="14:18" x14ac:dyDescent="0.2">
      <c r="N462" s="389">
        <f t="shared" si="43"/>
        <v>29</v>
      </c>
      <c r="O462" s="390">
        <f t="shared" si="42"/>
        <v>1590</v>
      </c>
      <c r="P462" s="391">
        <f t="shared" si="44"/>
        <v>46110</v>
      </c>
      <c r="Q462" s="391">
        <f t="shared" si="44"/>
        <v>46117</v>
      </c>
      <c r="R462" s="7"/>
    </row>
    <row r="463" spans="14:18" x14ac:dyDescent="0.2">
      <c r="N463" s="389">
        <f t="shared" si="43"/>
        <v>30</v>
      </c>
      <c r="O463" s="390">
        <f t="shared" si="42"/>
        <v>1537</v>
      </c>
      <c r="P463" s="391">
        <f t="shared" si="44"/>
        <v>46111</v>
      </c>
      <c r="Q463" s="391">
        <f t="shared" si="44"/>
        <v>46118</v>
      </c>
      <c r="R463" s="7"/>
    </row>
    <row r="464" spans="14:18" x14ac:dyDescent="0.2">
      <c r="N464" s="389">
        <f t="shared" si="43"/>
        <v>31</v>
      </c>
      <c r="O464" s="390">
        <f t="shared" si="42"/>
        <v>1487</v>
      </c>
      <c r="P464" s="391">
        <f t="shared" si="44"/>
        <v>46112</v>
      </c>
      <c r="Q464" s="391">
        <f t="shared" si="44"/>
        <v>46119</v>
      </c>
      <c r="R464" s="7"/>
    </row>
    <row r="465" spans="14:18" x14ac:dyDescent="0.2">
      <c r="N465" s="389">
        <f t="shared" si="43"/>
        <v>1</v>
      </c>
      <c r="O465" s="390">
        <f t="shared" si="42"/>
        <v>46113</v>
      </c>
      <c r="P465" s="391">
        <f t="shared" si="44"/>
        <v>46113</v>
      </c>
      <c r="Q465" s="391">
        <f t="shared" si="44"/>
        <v>46120</v>
      </c>
      <c r="R465" s="7"/>
    </row>
    <row r="466" spans="14:18" x14ac:dyDescent="0.2">
      <c r="N466" s="389">
        <f t="shared" si="43"/>
        <v>2</v>
      </c>
      <c r="O466" s="390">
        <f t="shared" si="42"/>
        <v>23057</v>
      </c>
      <c r="P466" s="391">
        <f t="shared" si="44"/>
        <v>46114</v>
      </c>
      <c r="Q466" s="391">
        <f t="shared" si="44"/>
        <v>46121</v>
      </c>
      <c r="R466" s="7"/>
    </row>
    <row r="467" spans="14:18" x14ac:dyDescent="0.2">
      <c r="N467" s="389">
        <f t="shared" si="43"/>
        <v>3</v>
      </c>
      <c r="O467" s="390">
        <f t="shared" si="42"/>
        <v>15372</v>
      </c>
      <c r="P467" s="391">
        <f t="shared" si="44"/>
        <v>46115</v>
      </c>
      <c r="Q467" s="391">
        <f t="shared" si="44"/>
        <v>46122</v>
      </c>
      <c r="R467" s="7"/>
    </row>
    <row r="468" spans="14:18" x14ac:dyDescent="0.2">
      <c r="N468" s="389">
        <f t="shared" si="43"/>
        <v>4</v>
      </c>
      <c r="O468" s="390">
        <f t="shared" si="42"/>
        <v>11529</v>
      </c>
      <c r="P468" s="391">
        <f t="shared" si="44"/>
        <v>46116</v>
      </c>
      <c r="Q468" s="391">
        <f t="shared" si="44"/>
        <v>46123</v>
      </c>
      <c r="R468" s="7"/>
    </row>
    <row r="469" spans="14:18" x14ac:dyDescent="0.2">
      <c r="N469" s="389">
        <f t="shared" si="43"/>
        <v>5</v>
      </c>
      <c r="O469" s="390">
        <f t="shared" si="42"/>
        <v>9223</v>
      </c>
      <c r="P469" s="391">
        <f t="shared" si="44"/>
        <v>46117</v>
      </c>
      <c r="Q469" s="391">
        <f t="shared" si="44"/>
        <v>46124</v>
      </c>
      <c r="R469" s="7"/>
    </row>
    <row r="470" spans="14:18" x14ac:dyDescent="0.2">
      <c r="N470" s="389">
        <f t="shared" si="43"/>
        <v>6</v>
      </c>
      <c r="O470" s="390">
        <f t="shared" si="42"/>
        <v>7686</v>
      </c>
      <c r="P470" s="391">
        <f t="shared" si="44"/>
        <v>46118</v>
      </c>
      <c r="Q470" s="391">
        <f t="shared" si="44"/>
        <v>46125</v>
      </c>
      <c r="R470" s="7"/>
    </row>
    <row r="471" spans="14:18" x14ac:dyDescent="0.2">
      <c r="N471" s="389">
        <f t="shared" si="43"/>
        <v>7</v>
      </c>
      <c r="O471" s="390">
        <f t="shared" si="42"/>
        <v>6588</v>
      </c>
      <c r="P471" s="391">
        <f t="shared" si="44"/>
        <v>46119</v>
      </c>
      <c r="Q471" s="391">
        <f t="shared" si="44"/>
        <v>46126</v>
      </c>
      <c r="R471" s="7"/>
    </row>
    <row r="472" spans="14:18" x14ac:dyDescent="0.2">
      <c r="N472" s="389">
        <f t="shared" si="43"/>
        <v>8</v>
      </c>
      <c r="O472" s="390">
        <f t="shared" si="42"/>
        <v>5765</v>
      </c>
      <c r="P472" s="391">
        <f t="shared" si="44"/>
        <v>46120</v>
      </c>
      <c r="Q472" s="391">
        <f t="shared" si="44"/>
        <v>46127</v>
      </c>
      <c r="R472" s="7"/>
    </row>
    <row r="473" spans="14:18" x14ac:dyDescent="0.2">
      <c r="N473" s="389">
        <f t="shared" si="43"/>
        <v>9</v>
      </c>
      <c r="O473" s="390">
        <f t="shared" si="42"/>
        <v>5125</v>
      </c>
      <c r="P473" s="391">
        <f t="shared" si="44"/>
        <v>46121</v>
      </c>
      <c r="Q473" s="391">
        <f t="shared" si="44"/>
        <v>46128</v>
      </c>
      <c r="R473" s="7"/>
    </row>
    <row r="474" spans="14:18" x14ac:dyDescent="0.2">
      <c r="N474" s="389">
        <f t="shared" si="43"/>
        <v>10</v>
      </c>
      <c r="O474" s="390">
        <f t="shared" si="42"/>
        <v>4612</v>
      </c>
      <c r="P474" s="391">
        <f t="shared" si="44"/>
        <v>46122</v>
      </c>
      <c r="Q474" s="391">
        <f t="shared" si="44"/>
        <v>46129</v>
      </c>
      <c r="R474" s="7"/>
    </row>
    <row r="475" spans="14:18" x14ac:dyDescent="0.2">
      <c r="N475" s="389">
        <f t="shared" si="43"/>
        <v>11</v>
      </c>
      <c r="O475" s="390">
        <f t="shared" si="42"/>
        <v>4193</v>
      </c>
      <c r="P475" s="391">
        <f t="shared" si="44"/>
        <v>46123</v>
      </c>
      <c r="Q475" s="391">
        <f t="shared" si="44"/>
        <v>46130</v>
      </c>
      <c r="R475" s="7"/>
    </row>
    <row r="476" spans="14:18" x14ac:dyDescent="0.2">
      <c r="N476" s="389">
        <f t="shared" si="43"/>
        <v>12</v>
      </c>
      <c r="O476" s="390">
        <f t="shared" si="42"/>
        <v>3844</v>
      </c>
      <c r="P476" s="391">
        <f t="shared" ref="P476:Q491" si="45">P475+1</f>
        <v>46124</v>
      </c>
      <c r="Q476" s="391">
        <f t="shared" si="45"/>
        <v>46131</v>
      </c>
      <c r="R476" s="7"/>
    </row>
    <row r="477" spans="14:18" x14ac:dyDescent="0.2">
      <c r="N477" s="389">
        <f t="shared" si="43"/>
        <v>13</v>
      </c>
      <c r="O477" s="390">
        <f t="shared" si="42"/>
        <v>3548</v>
      </c>
      <c r="P477" s="391">
        <f t="shared" si="45"/>
        <v>46125</v>
      </c>
      <c r="Q477" s="391">
        <f t="shared" si="45"/>
        <v>46132</v>
      </c>
      <c r="R477" s="7"/>
    </row>
    <row r="478" spans="14:18" x14ac:dyDescent="0.2">
      <c r="N478" s="389">
        <f t="shared" si="43"/>
        <v>14</v>
      </c>
      <c r="O478" s="390">
        <f t="shared" si="42"/>
        <v>3295</v>
      </c>
      <c r="P478" s="391">
        <f t="shared" si="45"/>
        <v>46126</v>
      </c>
      <c r="Q478" s="391">
        <f t="shared" si="45"/>
        <v>46133</v>
      </c>
      <c r="R478" s="7"/>
    </row>
    <row r="479" spans="14:18" x14ac:dyDescent="0.2">
      <c r="N479" s="389">
        <f t="shared" si="43"/>
        <v>15</v>
      </c>
      <c r="O479" s="390">
        <f t="shared" si="42"/>
        <v>3075</v>
      </c>
      <c r="P479" s="391">
        <f t="shared" si="45"/>
        <v>46127</v>
      </c>
      <c r="Q479" s="391">
        <f t="shared" si="45"/>
        <v>46134</v>
      </c>
      <c r="R479" s="7"/>
    </row>
    <row r="480" spans="14:18" x14ac:dyDescent="0.2">
      <c r="N480" s="389">
        <f t="shared" si="43"/>
        <v>16</v>
      </c>
      <c r="O480" s="390">
        <f t="shared" si="42"/>
        <v>2883</v>
      </c>
      <c r="P480" s="391">
        <f t="shared" si="45"/>
        <v>46128</v>
      </c>
      <c r="Q480" s="391">
        <f t="shared" si="45"/>
        <v>46135</v>
      </c>
      <c r="R480" s="7"/>
    </row>
    <row r="481" spans="14:18" x14ac:dyDescent="0.2">
      <c r="N481" s="389">
        <f t="shared" si="43"/>
        <v>17</v>
      </c>
      <c r="O481" s="390">
        <f t="shared" si="42"/>
        <v>2713</v>
      </c>
      <c r="P481" s="391">
        <f t="shared" si="45"/>
        <v>46129</v>
      </c>
      <c r="Q481" s="391">
        <f t="shared" si="45"/>
        <v>46136</v>
      </c>
      <c r="R481" s="7"/>
    </row>
    <row r="482" spans="14:18" x14ac:dyDescent="0.2">
      <c r="N482" s="389">
        <f t="shared" si="43"/>
        <v>18</v>
      </c>
      <c r="O482" s="390">
        <f t="shared" si="42"/>
        <v>2563</v>
      </c>
      <c r="P482" s="391">
        <f t="shared" si="45"/>
        <v>46130</v>
      </c>
      <c r="Q482" s="391">
        <f t="shared" si="45"/>
        <v>46137</v>
      </c>
      <c r="R482" s="7"/>
    </row>
    <row r="483" spans="14:18" x14ac:dyDescent="0.2">
      <c r="N483" s="389">
        <f t="shared" si="43"/>
        <v>19</v>
      </c>
      <c r="O483" s="390">
        <f t="shared" si="42"/>
        <v>2428</v>
      </c>
      <c r="P483" s="391">
        <f t="shared" si="45"/>
        <v>46131</v>
      </c>
      <c r="Q483" s="391">
        <f t="shared" si="45"/>
        <v>46138</v>
      </c>
      <c r="R483" s="7"/>
    </row>
    <row r="484" spans="14:18" x14ac:dyDescent="0.2">
      <c r="N484" s="389">
        <f t="shared" si="43"/>
        <v>20</v>
      </c>
      <c r="O484" s="390">
        <f t="shared" si="42"/>
        <v>2307</v>
      </c>
      <c r="P484" s="391">
        <f t="shared" si="45"/>
        <v>46132</v>
      </c>
      <c r="Q484" s="391">
        <f t="shared" si="45"/>
        <v>46139</v>
      </c>
      <c r="R484" s="7"/>
    </row>
    <row r="485" spans="14:18" x14ac:dyDescent="0.2">
      <c r="N485" s="389">
        <f t="shared" si="43"/>
        <v>21</v>
      </c>
      <c r="O485" s="390">
        <f t="shared" si="42"/>
        <v>2197</v>
      </c>
      <c r="P485" s="391">
        <f t="shared" si="45"/>
        <v>46133</v>
      </c>
      <c r="Q485" s="391">
        <f t="shared" si="45"/>
        <v>46140</v>
      </c>
      <c r="R485" s="7"/>
    </row>
    <row r="486" spans="14:18" x14ac:dyDescent="0.2">
      <c r="N486" s="389">
        <f t="shared" si="43"/>
        <v>22</v>
      </c>
      <c r="O486" s="390">
        <f t="shared" si="42"/>
        <v>2097</v>
      </c>
      <c r="P486" s="391">
        <f t="shared" si="45"/>
        <v>46134</v>
      </c>
      <c r="Q486" s="391">
        <f t="shared" si="45"/>
        <v>46141</v>
      </c>
      <c r="R486" s="7"/>
    </row>
    <row r="487" spans="14:18" x14ac:dyDescent="0.2">
      <c r="N487" s="389">
        <f t="shared" si="43"/>
        <v>23</v>
      </c>
      <c r="O487" s="390">
        <f t="shared" si="42"/>
        <v>2006</v>
      </c>
      <c r="P487" s="391">
        <f t="shared" si="45"/>
        <v>46135</v>
      </c>
      <c r="Q487" s="391">
        <f t="shared" si="45"/>
        <v>46142</v>
      </c>
      <c r="R487" s="7"/>
    </row>
    <row r="488" spans="14:18" x14ac:dyDescent="0.2">
      <c r="N488" s="389">
        <f t="shared" si="43"/>
        <v>24</v>
      </c>
      <c r="O488" s="390">
        <f t="shared" si="42"/>
        <v>1922</v>
      </c>
      <c r="P488" s="391">
        <f t="shared" si="45"/>
        <v>46136</v>
      </c>
      <c r="Q488" s="391">
        <f t="shared" si="45"/>
        <v>46143</v>
      </c>
      <c r="R488" s="7"/>
    </row>
    <row r="489" spans="14:18" x14ac:dyDescent="0.2">
      <c r="N489" s="389">
        <f t="shared" si="43"/>
        <v>25</v>
      </c>
      <c r="O489" s="390">
        <f t="shared" si="42"/>
        <v>1845</v>
      </c>
      <c r="P489" s="391">
        <f t="shared" si="45"/>
        <v>46137</v>
      </c>
      <c r="Q489" s="391">
        <f t="shared" si="45"/>
        <v>46144</v>
      </c>
      <c r="R489" s="7"/>
    </row>
    <row r="490" spans="14:18" x14ac:dyDescent="0.2">
      <c r="N490" s="389">
        <f t="shared" si="43"/>
        <v>26</v>
      </c>
      <c r="O490" s="390">
        <f t="shared" si="42"/>
        <v>1775</v>
      </c>
      <c r="P490" s="391">
        <f t="shared" si="45"/>
        <v>46138</v>
      </c>
      <c r="Q490" s="391">
        <f t="shared" si="45"/>
        <v>46145</v>
      </c>
      <c r="R490" s="7"/>
    </row>
    <row r="491" spans="14:18" x14ac:dyDescent="0.2">
      <c r="N491" s="389">
        <f t="shared" si="43"/>
        <v>27</v>
      </c>
      <c r="O491" s="390">
        <f t="shared" si="42"/>
        <v>1709</v>
      </c>
      <c r="P491" s="391">
        <f t="shared" si="45"/>
        <v>46139</v>
      </c>
      <c r="Q491" s="391">
        <f t="shared" si="45"/>
        <v>46146</v>
      </c>
      <c r="R491" s="7"/>
    </row>
    <row r="492" spans="14:18" x14ac:dyDescent="0.2">
      <c r="N492" s="389">
        <f t="shared" si="43"/>
        <v>28</v>
      </c>
      <c r="O492" s="390">
        <f t="shared" si="42"/>
        <v>1648</v>
      </c>
      <c r="P492" s="391">
        <f t="shared" ref="P492:Q507" si="46">P491+1</f>
        <v>46140</v>
      </c>
      <c r="Q492" s="391">
        <f t="shared" si="46"/>
        <v>46147</v>
      </c>
      <c r="R492" s="7"/>
    </row>
    <row r="493" spans="14:18" x14ac:dyDescent="0.2">
      <c r="N493" s="389">
        <f t="shared" si="43"/>
        <v>29</v>
      </c>
      <c r="O493" s="390">
        <f t="shared" si="42"/>
        <v>1591</v>
      </c>
      <c r="P493" s="391">
        <f t="shared" si="46"/>
        <v>46141</v>
      </c>
      <c r="Q493" s="391">
        <f t="shared" si="46"/>
        <v>46148</v>
      </c>
      <c r="R493" s="7"/>
    </row>
    <row r="494" spans="14:18" x14ac:dyDescent="0.2">
      <c r="N494" s="389">
        <f t="shared" si="43"/>
        <v>30</v>
      </c>
      <c r="O494" s="390">
        <f t="shared" si="42"/>
        <v>1538</v>
      </c>
      <c r="P494" s="391">
        <f t="shared" si="46"/>
        <v>46142</v>
      </c>
      <c r="Q494" s="391">
        <f t="shared" si="46"/>
        <v>46149</v>
      </c>
      <c r="R494" s="7"/>
    </row>
    <row r="495" spans="14:18" x14ac:dyDescent="0.2">
      <c r="N495" s="389">
        <f t="shared" si="43"/>
        <v>1</v>
      </c>
      <c r="O495" s="390">
        <f t="shared" si="42"/>
        <v>46143</v>
      </c>
      <c r="P495" s="391">
        <f t="shared" si="46"/>
        <v>46143</v>
      </c>
      <c r="Q495" s="391">
        <f t="shared" si="46"/>
        <v>46150</v>
      </c>
      <c r="R495" s="7"/>
    </row>
    <row r="496" spans="14:18" x14ac:dyDescent="0.2">
      <c r="N496" s="389">
        <f t="shared" si="43"/>
        <v>2</v>
      </c>
      <c r="O496" s="390">
        <f t="shared" si="42"/>
        <v>23072</v>
      </c>
      <c r="P496" s="391">
        <f t="shared" si="46"/>
        <v>46144</v>
      </c>
      <c r="Q496" s="391">
        <f t="shared" si="46"/>
        <v>46151</v>
      </c>
      <c r="R496" s="7"/>
    </row>
    <row r="497" spans="14:18" x14ac:dyDescent="0.2">
      <c r="N497" s="389">
        <f t="shared" si="43"/>
        <v>3</v>
      </c>
      <c r="O497" s="390">
        <f t="shared" si="42"/>
        <v>15382</v>
      </c>
      <c r="P497" s="391">
        <f t="shared" si="46"/>
        <v>46145</v>
      </c>
      <c r="Q497" s="391">
        <f t="shared" si="46"/>
        <v>46152</v>
      </c>
      <c r="R497" s="7"/>
    </row>
    <row r="498" spans="14:18" x14ac:dyDescent="0.2">
      <c r="N498" s="389">
        <f t="shared" si="43"/>
        <v>4</v>
      </c>
      <c r="O498" s="390">
        <f t="shared" si="42"/>
        <v>11537</v>
      </c>
      <c r="P498" s="391">
        <f t="shared" si="46"/>
        <v>46146</v>
      </c>
      <c r="Q498" s="391">
        <f t="shared" si="46"/>
        <v>46153</v>
      </c>
      <c r="R498" s="7"/>
    </row>
    <row r="499" spans="14:18" x14ac:dyDescent="0.2">
      <c r="N499" s="389">
        <f t="shared" si="43"/>
        <v>5</v>
      </c>
      <c r="O499" s="390">
        <f t="shared" si="42"/>
        <v>9229</v>
      </c>
      <c r="P499" s="391">
        <f t="shared" si="46"/>
        <v>46147</v>
      </c>
      <c r="Q499" s="391">
        <f t="shared" si="46"/>
        <v>46154</v>
      </c>
      <c r="R499" s="7"/>
    </row>
    <row r="500" spans="14:18" x14ac:dyDescent="0.2">
      <c r="N500" s="389">
        <f t="shared" si="43"/>
        <v>6</v>
      </c>
      <c r="O500" s="390">
        <f t="shared" si="42"/>
        <v>7691</v>
      </c>
      <c r="P500" s="391">
        <f t="shared" si="46"/>
        <v>46148</v>
      </c>
      <c r="Q500" s="391">
        <f t="shared" si="46"/>
        <v>46155</v>
      </c>
      <c r="R500" s="7"/>
    </row>
    <row r="501" spans="14:18" x14ac:dyDescent="0.2">
      <c r="N501" s="389">
        <f t="shared" si="43"/>
        <v>7</v>
      </c>
      <c r="O501" s="390">
        <f t="shared" si="42"/>
        <v>6593</v>
      </c>
      <c r="P501" s="391">
        <f t="shared" si="46"/>
        <v>46149</v>
      </c>
      <c r="Q501" s="391">
        <f t="shared" si="46"/>
        <v>46156</v>
      </c>
      <c r="R501" s="7"/>
    </row>
    <row r="502" spans="14:18" x14ac:dyDescent="0.2">
      <c r="N502" s="389">
        <f t="shared" si="43"/>
        <v>8</v>
      </c>
      <c r="O502" s="390">
        <f t="shared" si="42"/>
        <v>5769</v>
      </c>
      <c r="P502" s="391">
        <f t="shared" si="46"/>
        <v>46150</v>
      </c>
      <c r="Q502" s="391">
        <f t="shared" si="46"/>
        <v>46157</v>
      </c>
      <c r="R502" s="7"/>
    </row>
    <row r="503" spans="14:18" x14ac:dyDescent="0.2">
      <c r="N503" s="389">
        <f t="shared" si="43"/>
        <v>9</v>
      </c>
      <c r="O503" s="390">
        <f t="shared" si="42"/>
        <v>5128</v>
      </c>
      <c r="P503" s="391">
        <f t="shared" si="46"/>
        <v>46151</v>
      </c>
      <c r="Q503" s="391">
        <f t="shared" si="46"/>
        <v>46158</v>
      </c>
      <c r="R503" s="7"/>
    </row>
    <row r="504" spans="14:18" x14ac:dyDescent="0.2">
      <c r="N504" s="389">
        <f t="shared" si="43"/>
        <v>10</v>
      </c>
      <c r="O504" s="390">
        <f t="shared" si="42"/>
        <v>4615</v>
      </c>
      <c r="P504" s="391">
        <f t="shared" si="46"/>
        <v>46152</v>
      </c>
      <c r="Q504" s="391">
        <f t="shared" si="46"/>
        <v>46159</v>
      </c>
      <c r="R504" s="7"/>
    </row>
    <row r="505" spans="14:18" x14ac:dyDescent="0.2">
      <c r="N505" s="389">
        <f t="shared" si="43"/>
        <v>11</v>
      </c>
      <c r="O505" s="390">
        <f t="shared" si="42"/>
        <v>4196</v>
      </c>
      <c r="P505" s="391">
        <f t="shared" si="46"/>
        <v>46153</v>
      </c>
      <c r="Q505" s="391">
        <f t="shared" si="46"/>
        <v>46160</v>
      </c>
      <c r="R505" s="7"/>
    </row>
    <row r="506" spans="14:18" x14ac:dyDescent="0.2">
      <c r="N506" s="389">
        <f t="shared" si="43"/>
        <v>12</v>
      </c>
      <c r="O506" s="390">
        <f t="shared" si="42"/>
        <v>3846</v>
      </c>
      <c r="P506" s="391">
        <f t="shared" si="46"/>
        <v>46154</v>
      </c>
      <c r="Q506" s="391">
        <f t="shared" si="46"/>
        <v>46161</v>
      </c>
      <c r="R506" s="7"/>
    </row>
    <row r="507" spans="14:18" x14ac:dyDescent="0.2">
      <c r="N507" s="389">
        <f t="shared" si="43"/>
        <v>13</v>
      </c>
      <c r="O507" s="390">
        <f t="shared" si="42"/>
        <v>3550</v>
      </c>
      <c r="P507" s="391">
        <f t="shared" si="46"/>
        <v>46155</v>
      </c>
      <c r="Q507" s="391">
        <f t="shared" si="46"/>
        <v>46162</v>
      </c>
      <c r="R507" s="7"/>
    </row>
    <row r="508" spans="14:18" x14ac:dyDescent="0.2">
      <c r="N508" s="389">
        <f t="shared" si="43"/>
        <v>14</v>
      </c>
      <c r="O508" s="390">
        <f t="shared" si="42"/>
        <v>3297</v>
      </c>
      <c r="P508" s="391">
        <f t="shared" ref="P508:Q523" si="47">P507+1</f>
        <v>46156</v>
      </c>
      <c r="Q508" s="391">
        <f t="shared" si="47"/>
        <v>46163</v>
      </c>
      <c r="R508" s="7"/>
    </row>
    <row r="509" spans="14:18" x14ac:dyDescent="0.2">
      <c r="N509" s="389">
        <f t="shared" si="43"/>
        <v>15</v>
      </c>
      <c r="O509" s="390">
        <f t="shared" si="42"/>
        <v>3077</v>
      </c>
      <c r="P509" s="391">
        <f t="shared" si="47"/>
        <v>46157</v>
      </c>
      <c r="Q509" s="391">
        <f t="shared" si="47"/>
        <v>46164</v>
      </c>
      <c r="R509" s="7"/>
    </row>
    <row r="510" spans="14:18" x14ac:dyDescent="0.2">
      <c r="N510" s="389">
        <f t="shared" si="43"/>
        <v>16</v>
      </c>
      <c r="O510" s="390">
        <f t="shared" si="42"/>
        <v>2885</v>
      </c>
      <c r="P510" s="391">
        <f t="shared" si="47"/>
        <v>46158</v>
      </c>
      <c r="Q510" s="391">
        <f t="shared" si="47"/>
        <v>46165</v>
      </c>
      <c r="R510" s="7"/>
    </row>
    <row r="511" spans="14:18" x14ac:dyDescent="0.2">
      <c r="N511" s="389">
        <f t="shared" si="43"/>
        <v>17</v>
      </c>
      <c r="O511" s="390">
        <f t="shared" si="42"/>
        <v>2715</v>
      </c>
      <c r="P511" s="391">
        <f t="shared" si="47"/>
        <v>46159</v>
      </c>
      <c r="Q511" s="391">
        <f t="shared" si="47"/>
        <v>46166</v>
      </c>
      <c r="R511" s="7"/>
    </row>
    <row r="512" spans="14:18" x14ac:dyDescent="0.2">
      <c r="N512" s="389">
        <f t="shared" si="43"/>
        <v>18</v>
      </c>
      <c r="O512" s="390">
        <f t="shared" si="42"/>
        <v>2564</v>
      </c>
      <c r="P512" s="391">
        <f t="shared" si="47"/>
        <v>46160</v>
      </c>
      <c r="Q512" s="391">
        <f t="shared" si="47"/>
        <v>46167</v>
      </c>
      <c r="R512" s="7"/>
    </row>
    <row r="513" spans="14:18" x14ac:dyDescent="0.2">
      <c r="N513" s="389">
        <f t="shared" si="43"/>
        <v>19</v>
      </c>
      <c r="O513" s="390">
        <f t="shared" si="42"/>
        <v>2430</v>
      </c>
      <c r="P513" s="391">
        <f t="shared" si="47"/>
        <v>46161</v>
      </c>
      <c r="Q513" s="391">
        <f t="shared" si="47"/>
        <v>46168</v>
      </c>
      <c r="R513" s="7"/>
    </row>
    <row r="514" spans="14:18" x14ac:dyDescent="0.2">
      <c r="N514" s="389">
        <f t="shared" si="43"/>
        <v>20</v>
      </c>
      <c r="O514" s="390">
        <f t="shared" si="42"/>
        <v>2308</v>
      </c>
      <c r="P514" s="391">
        <f t="shared" si="47"/>
        <v>46162</v>
      </c>
      <c r="Q514" s="391">
        <f t="shared" si="47"/>
        <v>46169</v>
      </c>
      <c r="R514" s="7"/>
    </row>
    <row r="515" spans="14:18" x14ac:dyDescent="0.2">
      <c r="N515" s="389">
        <f t="shared" si="43"/>
        <v>21</v>
      </c>
      <c r="O515" s="390">
        <f t="shared" si="42"/>
        <v>2198</v>
      </c>
      <c r="P515" s="391">
        <f t="shared" si="47"/>
        <v>46163</v>
      </c>
      <c r="Q515" s="391">
        <f t="shared" si="47"/>
        <v>46170</v>
      </c>
      <c r="R515" s="7"/>
    </row>
    <row r="516" spans="14:18" x14ac:dyDescent="0.2">
      <c r="N516" s="389">
        <f t="shared" si="43"/>
        <v>22</v>
      </c>
      <c r="O516" s="390">
        <f t="shared" si="42"/>
        <v>2098</v>
      </c>
      <c r="P516" s="391">
        <f t="shared" si="47"/>
        <v>46164</v>
      </c>
      <c r="Q516" s="391">
        <f t="shared" si="47"/>
        <v>46171</v>
      </c>
      <c r="R516" s="7"/>
    </row>
    <row r="517" spans="14:18" x14ac:dyDescent="0.2">
      <c r="N517" s="389">
        <f t="shared" si="43"/>
        <v>23</v>
      </c>
      <c r="O517" s="390">
        <f t="shared" si="42"/>
        <v>2007</v>
      </c>
      <c r="P517" s="391">
        <f t="shared" si="47"/>
        <v>46165</v>
      </c>
      <c r="Q517" s="391">
        <f t="shared" si="47"/>
        <v>46172</v>
      </c>
      <c r="R517" s="7"/>
    </row>
    <row r="518" spans="14:18" x14ac:dyDescent="0.2">
      <c r="N518" s="389">
        <f t="shared" si="43"/>
        <v>24</v>
      </c>
      <c r="O518" s="390">
        <f t="shared" si="42"/>
        <v>1924</v>
      </c>
      <c r="P518" s="391">
        <f t="shared" si="47"/>
        <v>46166</v>
      </c>
      <c r="Q518" s="391">
        <f t="shared" si="47"/>
        <v>46173</v>
      </c>
      <c r="R518" s="7"/>
    </row>
    <row r="519" spans="14:18" x14ac:dyDescent="0.2">
      <c r="N519" s="389">
        <f t="shared" si="43"/>
        <v>25</v>
      </c>
      <c r="O519" s="390">
        <f t="shared" si="42"/>
        <v>1847</v>
      </c>
      <c r="P519" s="391">
        <f t="shared" si="47"/>
        <v>46167</v>
      </c>
      <c r="Q519" s="391">
        <f t="shared" si="47"/>
        <v>46174</v>
      </c>
      <c r="R519" s="7"/>
    </row>
    <row r="520" spans="14:18" x14ac:dyDescent="0.2">
      <c r="N520" s="389">
        <f t="shared" si="43"/>
        <v>26</v>
      </c>
      <c r="O520" s="390">
        <f t="shared" si="42"/>
        <v>1776</v>
      </c>
      <c r="P520" s="391">
        <f t="shared" si="47"/>
        <v>46168</v>
      </c>
      <c r="Q520" s="391">
        <f t="shared" si="47"/>
        <v>46175</v>
      </c>
      <c r="R520" s="7"/>
    </row>
    <row r="521" spans="14:18" x14ac:dyDescent="0.2">
      <c r="N521" s="389">
        <f t="shared" si="43"/>
        <v>27</v>
      </c>
      <c r="O521" s="390">
        <f t="shared" si="42"/>
        <v>1710</v>
      </c>
      <c r="P521" s="391">
        <f t="shared" si="47"/>
        <v>46169</v>
      </c>
      <c r="Q521" s="391">
        <f t="shared" si="47"/>
        <v>46176</v>
      </c>
      <c r="R521" s="7"/>
    </row>
    <row r="522" spans="14:18" x14ac:dyDescent="0.2">
      <c r="N522" s="389">
        <f t="shared" si="43"/>
        <v>28</v>
      </c>
      <c r="O522" s="390">
        <f t="shared" ref="O522:O585" si="48">ROUND(P522/N522,0)</f>
        <v>1649</v>
      </c>
      <c r="P522" s="391">
        <f t="shared" si="47"/>
        <v>46170</v>
      </c>
      <c r="Q522" s="391">
        <f t="shared" si="47"/>
        <v>46177</v>
      </c>
      <c r="R522" s="7"/>
    </row>
    <row r="523" spans="14:18" x14ac:dyDescent="0.2">
      <c r="N523" s="389">
        <f t="shared" ref="N523:N586" si="49">DAY(P523)</f>
        <v>29</v>
      </c>
      <c r="O523" s="390">
        <f t="shared" si="48"/>
        <v>1592</v>
      </c>
      <c r="P523" s="391">
        <f t="shared" si="47"/>
        <v>46171</v>
      </c>
      <c r="Q523" s="391">
        <f t="shared" si="47"/>
        <v>46178</v>
      </c>
      <c r="R523" s="7"/>
    </row>
    <row r="524" spans="14:18" x14ac:dyDescent="0.2">
      <c r="N524" s="389">
        <f t="shared" si="49"/>
        <v>30</v>
      </c>
      <c r="O524" s="390">
        <f t="shared" si="48"/>
        <v>1539</v>
      </c>
      <c r="P524" s="391">
        <f t="shared" ref="P524:Q539" si="50">P523+1</f>
        <v>46172</v>
      </c>
      <c r="Q524" s="391">
        <f t="shared" si="50"/>
        <v>46179</v>
      </c>
      <c r="R524" s="7"/>
    </row>
    <row r="525" spans="14:18" x14ac:dyDescent="0.2">
      <c r="N525" s="389">
        <f t="shared" si="49"/>
        <v>31</v>
      </c>
      <c r="O525" s="390">
        <f t="shared" si="48"/>
        <v>1489</v>
      </c>
      <c r="P525" s="391">
        <f t="shared" si="50"/>
        <v>46173</v>
      </c>
      <c r="Q525" s="391">
        <f t="shared" si="50"/>
        <v>46180</v>
      </c>
      <c r="R525" s="7"/>
    </row>
    <row r="526" spans="14:18" x14ac:dyDescent="0.2">
      <c r="N526" s="389">
        <f t="shared" si="49"/>
        <v>1</v>
      </c>
      <c r="O526" s="390">
        <f t="shared" si="48"/>
        <v>46174</v>
      </c>
      <c r="P526" s="391">
        <f t="shared" si="50"/>
        <v>46174</v>
      </c>
      <c r="Q526" s="391">
        <f t="shared" si="50"/>
        <v>46181</v>
      </c>
      <c r="R526" s="7"/>
    </row>
    <row r="527" spans="14:18" x14ac:dyDescent="0.2">
      <c r="N527" s="389">
        <f t="shared" si="49"/>
        <v>2</v>
      </c>
      <c r="O527" s="390">
        <f t="shared" si="48"/>
        <v>23088</v>
      </c>
      <c r="P527" s="391">
        <f t="shared" si="50"/>
        <v>46175</v>
      </c>
      <c r="Q527" s="391">
        <f t="shared" si="50"/>
        <v>46182</v>
      </c>
      <c r="R527" s="7"/>
    </row>
    <row r="528" spans="14:18" x14ac:dyDescent="0.2">
      <c r="N528" s="389">
        <f t="shared" si="49"/>
        <v>3</v>
      </c>
      <c r="O528" s="390">
        <f t="shared" si="48"/>
        <v>15392</v>
      </c>
      <c r="P528" s="391">
        <f t="shared" si="50"/>
        <v>46176</v>
      </c>
      <c r="Q528" s="391">
        <f t="shared" si="50"/>
        <v>46183</v>
      </c>
      <c r="R528" s="7"/>
    </row>
    <row r="529" spans="14:18" x14ac:dyDescent="0.2">
      <c r="N529" s="389">
        <f t="shared" si="49"/>
        <v>4</v>
      </c>
      <c r="O529" s="390">
        <f t="shared" si="48"/>
        <v>11544</v>
      </c>
      <c r="P529" s="391">
        <f t="shared" si="50"/>
        <v>46177</v>
      </c>
      <c r="Q529" s="391">
        <f t="shared" si="50"/>
        <v>46184</v>
      </c>
      <c r="R529" s="7"/>
    </row>
    <row r="530" spans="14:18" x14ac:dyDescent="0.2">
      <c r="N530" s="389">
        <f t="shared" si="49"/>
        <v>5</v>
      </c>
      <c r="O530" s="390">
        <f t="shared" si="48"/>
        <v>9236</v>
      </c>
      <c r="P530" s="391">
        <f t="shared" si="50"/>
        <v>46178</v>
      </c>
      <c r="Q530" s="391">
        <f t="shared" si="50"/>
        <v>46185</v>
      </c>
      <c r="R530" s="7"/>
    </row>
    <row r="531" spans="14:18" x14ac:dyDescent="0.2">
      <c r="N531" s="389">
        <f t="shared" si="49"/>
        <v>6</v>
      </c>
      <c r="O531" s="390">
        <f t="shared" si="48"/>
        <v>7697</v>
      </c>
      <c r="P531" s="391">
        <f t="shared" si="50"/>
        <v>46179</v>
      </c>
      <c r="Q531" s="391">
        <f t="shared" si="50"/>
        <v>46186</v>
      </c>
      <c r="R531" s="7"/>
    </row>
    <row r="532" spans="14:18" x14ac:dyDescent="0.2">
      <c r="N532" s="389">
        <f t="shared" si="49"/>
        <v>7</v>
      </c>
      <c r="O532" s="390">
        <f t="shared" si="48"/>
        <v>6597</v>
      </c>
      <c r="P532" s="391">
        <f t="shared" si="50"/>
        <v>46180</v>
      </c>
      <c r="Q532" s="391">
        <f t="shared" si="50"/>
        <v>46187</v>
      </c>
      <c r="R532" s="7"/>
    </row>
    <row r="533" spans="14:18" x14ac:dyDescent="0.2">
      <c r="N533" s="389">
        <f t="shared" si="49"/>
        <v>8</v>
      </c>
      <c r="O533" s="390">
        <f t="shared" si="48"/>
        <v>5773</v>
      </c>
      <c r="P533" s="391">
        <f t="shared" si="50"/>
        <v>46181</v>
      </c>
      <c r="Q533" s="391">
        <f t="shared" si="50"/>
        <v>46188</v>
      </c>
      <c r="R533" s="7"/>
    </row>
    <row r="534" spans="14:18" x14ac:dyDescent="0.2">
      <c r="N534" s="389">
        <f t="shared" si="49"/>
        <v>9</v>
      </c>
      <c r="O534" s="390">
        <f t="shared" si="48"/>
        <v>5131</v>
      </c>
      <c r="P534" s="391">
        <f t="shared" si="50"/>
        <v>46182</v>
      </c>
      <c r="Q534" s="391">
        <f t="shared" si="50"/>
        <v>46189</v>
      </c>
      <c r="R534" s="7"/>
    </row>
    <row r="535" spans="14:18" x14ac:dyDescent="0.2">
      <c r="N535" s="389">
        <f t="shared" si="49"/>
        <v>10</v>
      </c>
      <c r="O535" s="390">
        <f t="shared" si="48"/>
        <v>4618</v>
      </c>
      <c r="P535" s="391">
        <f t="shared" si="50"/>
        <v>46183</v>
      </c>
      <c r="Q535" s="391">
        <f t="shared" si="50"/>
        <v>46190</v>
      </c>
      <c r="R535" s="7"/>
    </row>
    <row r="536" spans="14:18" x14ac:dyDescent="0.2">
      <c r="N536" s="389">
        <f t="shared" si="49"/>
        <v>11</v>
      </c>
      <c r="O536" s="390">
        <f t="shared" si="48"/>
        <v>4199</v>
      </c>
      <c r="P536" s="391">
        <f t="shared" si="50"/>
        <v>46184</v>
      </c>
      <c r="Q536" s="391">
        <f t="shared" si="50"/>
        <v>46191</v>
      </c>
      <c r="R536" s="7"/>
    </row>
    <row r="537" spans="14:18" x14ac:dyDescent="0.2">
      <c r="N537" s="389">
        <f t="shared" si="49"/>
        <v>12</v>
      </c>
      <c r="O537" s="390">
        <f t="shared" si="48"/>
        <v>3849</v>
      </c>
      <c r="P537" s="391">
        <f t="shared" si="50"/>
        <v>46185</v>
      </c>
      <c r="Q537" s="391">
        <f t="shared" si="50"/>
        <v>46192</v>
      </c>
      <c r="R537" s="7"/>
    </row>
    <row r="538" spans="14:18" x14ac:dyDescent="0.2">
      <c r="N538" s="389">
        <f t="shared" si="49"/>
        <v>13</v>
      </c>
      <c r="O538" s="390">
        <f t="shared" si="48"/>
        <v>3553</v>
      </c>
      <c r="P538" s="391">
        <f t="shared" si="50"/>
        <v>46186</v>
      </c>
      <c r="Q538" s="391">
        <f t="shared" si="50"/>
        <v>46193</v>
      </c>
      <c r="R538" s="7"/>
    </row>
    <row r="539" spans="14:18" x14ac:dyDescent="0.2">
      <c r="N539" s="389">
        <f t="shared" si="49"/>
        <v>14</v>
      </c>
      <c r="O539" s="390">
        <f t="shared" si="48"/>
        <v>3299</v>
      </c>
      <c r="P539" s="391">
        <f t="shared" si="50"/>
        <v>46187</v>
      </c>
      <c r="Q539" s="391">
        <f t="shared" si="50"/>
        <v>46194</v>
      </c>
      <c r="R539" s="7"/>
    </row>
    <row r="540" spans="14:18" x14ac:dyDescent="0.2">
      <c r="N540" s="389">
        <f t="shared" si="49"/>
        <v>15</v>
      </c>
      <c r="O540" s="390">
        <f t="shared" si="48"/>
        <v>3079</v>
      </c>
      <c r="P540" s="391">
        <f t="shared" ref="P540:Q555" si="51">P539+1</f>
        <v>46188</v>
      </c>
      <c r="Q540" s="391">
        <f t="shared" si="51"/>
        <v>46195</v>
      </c>
      <c r="R540" s="7"/>
    </row>
    <row r="541" spans="14:18" x14ac:dyDescent="0.2">
      <c r="N541" s="389">
        <f t="shared" si="49"/>
        <v>16</v>
      </c>
      <c r="O541" s="390">
        <f t="shared" si="48"/>
        <v>2887</v>
      </c>
      <c r="P541" s="391">
        <f t="shared" si="51"/>
        <v>46189</v>
      </c>
      <c r="Q541" s="391">
        <f t="shared" si="51"/>
        <v>46196</v>
      </c>
      <c r="R541" s="7"/>
    </row>
    <row r="542" spans="14:18" x14ac:dyDescent="0.2">
      <c r="N542" s="389">
        <f t="shared" si="49"/>
        <v>17</v>
      </c>
      <c r="O542" s="390">
        <f t="shared" si="48"/>
        <v>2717</v>
      </c>
      <c r="P542" s="391">
        <f t="shared" si="51"/>
        <v>46190</v>
      </c>
      <c r="Q542" s="391">
        <f t="shared" si="51"/>
        <v>46197</v>
      </c>
      <c r="R542" s="7"/>
    </row>
    <row r="543" spans="14:18" x14ac:dyDescent="0.2">
      <c r="N543" s="389">
        <f t="shared" si="49"/>
        <v>18</v>
      </c>
      <c r="O543" s="390">
        <f t="shared" si="48"/>
        <v>2566</v>
      </c>
      <c r="P543" s="391">
        <f t="shared" si="51"/>
        <v>46191</v>
      </c>
      <c r="Q543" s="391">
        <f t="shared" si="51"/>
        <v>46198</v>
      </c>
      <c r="R543" s="7"/>
    </row>
    <row r="544" spans="14:18" x14ac:dyDescent="0.2">
      <c r="N544" s="389">
        <f t="shared" si="49"/>
        <v>19</v>
      </c>
      <c r="O544" s="390">
        <f t="shared" si="48"/>
        <v>2431</v>
      </c>
      <c r="P544" s="391">
        <f t="shared" si="51"/>
        <v>46192</v>
      </c>
      <c r="Q544" s="391">
        <f t="shared" si="51"/>
        <v>46199</v>
      </c>
      <c r="R544" s="7"/>
    </row>
    <row r="545" spans="14:18" x14ac:dyDescent="0.2">
      <c r="N545" s="389">
        <f t="shared" si="49"/>
        <v>20</v>
      </c>
      <c r="O545" s="390">
        <f t="shared" si="48"/>
        <v>2310</v>
      </c>
      <c r="P545" s="391">
        <f t="shared" si="51"/>
        <v>46193</v>
      </c>
      <c r="Q545" s="391">
        <f t="shared" si="51"/>
        <v>46200</v>
      </c>
      <c r="R545" s="7"/>
    </row>
    <row r="546" spans="14:18" x14ac:dyDescent="0.2">
      <c r="N546" s="389">
        <f t="shared" si="49"/>
        <v>21</v>
      </c>
      <c r="O546" s="390">
        <f t="shared" si="48"/>
        <v>2200</v>
      </c>
      <c r="P546" s="391">
        <f t="shared" si="51"/>
        <v>46194</v>
      </c>
      <c r="Q546" s="391">
        <f t="shared" si="51"/>
        <v>46201</v>
      </c>
      <c r="R546" s="7"/>
    </row>
    <row r="547" spans="14:18" x14ac:dyDescent="0.2">
      <c r="N547" s="389">
        <f t="shared" si="49"/>
        <v>22</v>
      </c>
      <c r="O547" s="390">
        <f t="shared" si="48"/>
        <v>2100</v>
      </c>
      <c r="P547" s="391">
        <f t="shared" si="51"/>
        <v>46195</v>
      </c>
      <c r="Q547" s="391">
        <f t="shared" si="51"/>
        <v>46202</v>
      </c>
      <c r="R547" s="7"/>
    </row>
    <row r="548" spans="14:18" x14ac:dyDescent="0.2">
      <c r="N548" s="389">
        <f t="shared" si="49"/>
        <v>23</v>
      </c>
      <c r="O548" s="390">
        <f t="shared" si="48"/>
        <v>2009</v>
      </c>
      <c r="P548" s="391">
        <f t="shared" si="51"/>
        <v>46196</v>
      </c>
      <c r="Q548" s="391">
        <f t="shared" si="51"/>
        <v>46203</v>
      </c>
      <c r="R548" s="7"/>
    </row>
    <row r="549" spans="14:18" x14ac:dyDescent="0.2">
      <c r="N549" s="389">
        <f t="shared" si="49"/>
        <v>24</v>
      </c>
      <c r="O549" s="390">
        <f t="shared" si="48"/>
        <v>1925</v>
      </c>
      <c r="P549" s="391">
        <f t="shared" si="51"/>
        <v>46197</v>
      </c>
      <c r="Q549" s="391">
        <f t="shared" si="51"/>
        <v>46204</v>
      </c>
      <c r="R549" s="7"/>
    </row>
    <row r="550" spans="14:18" x14ac:dyDescent="0.2">
      <c r="N550" s="389">
        <f t="shared" si="49"/>
        <v>25</v>
      </c>
      <c r="O550" s="390">
        <f t="shared" si="48"/>
        <v>1848</v>
      </c>
      <c r="P550" s="391">
        <f t="shared" si="51"/>
        <v>46198</v>
      </c>
      <c r="Q550" s="391">
        <f t="shared" si="51"/>
        <v>46205</v>
      </c>
      <c r="R550" s="7"/>
    </row>
    <row r="551" spans="14:18" x14ac:dyDescent="0.2">
      <c r="N551" s="389">
        <f t="shared" si="49"/>
        <v>26</v>
      </c>
      <c r="O551" s="390">
        <f t="shared" si="48"/>
        <v>1777</v>
      </c>
      <c r="P551" s="391">
        <f t="shared" si="51"/>
        <v>46199</v>
      </c>
      <c r="Q551" s="391">
        <f t="shared" si="51"/>
        <v>46206</v>
      </c>
      <c r="R551" s="7"/>
    </row>
    <row r="552" spans="14:18" x14ac:dyDescent="0.2">
      <c r="N552" s="389">
        <f t="shared" si="49"/>
        <v>27</v>
      </c>
      <c r="O552" s="390">
        <f t="shared" si="48"/>
        <v>1711</v>
      </c>
      <c r="P552" s="391">
        <f t="shared" si="51"/>
        <v>46200</v>
      </c>
      <c r="Q552" s="391">
        <f t="shared" si="51"/>
        <v>46207</v>
      </c>
      <c r="R552" s="7"/>
    </row>
    <row r="553" spans="14:18" x14ac:dyDescent="0.2">
      <c r="N553" s="389">
        <f t="shared" si="49"/>
        <v>28</v>
      </c>
      <c r="O553" s="390">
        <f t="shared" si="48"/>
        <v>1650</v>
      </c>
      <c r="P553" s="391">
        <f t="shared" si="51"/>
        <v>46201</v>
      </c>
      <c r="Q553" s="391">
        <f t="shared" si="51"/>
        <v>46208</v>
      </c>
      <c r="R553" s="7"/>
    </row>
    <row r="554" spans="14:18" x14ac:dyDescent="0.2">
      <c r="N554" s="389">
        <f t="shared" si="49"/>
        <v>29</v>
      </c>
      <c r="O554" s="390">
        <f t="shared" si="48"/>
        <v>1593</v>
      </c>
      <c r="P554" s="391">
        <f t="shared" si="51"/>
        <v>46202</v>
      </c>
      <c r="Q554" s="391">
        <f t="shared" si="51"/>
        <v>46209</v>
      </c>
      <c r="R554" s="7"/>
    </row>
    <row r="555" spans="14:18" x14ac:dyDescent="0.2">
      <c r="N555" s="389">
        <f t="shared" si="49"/>
        <v>30</v>
      </c>
      <c r="O555" s="390">
        <f t="shared" si="48"/>
        <v>1540</v>
      </c>
      <c r="P555" s="391">
        <f t="shared" si="51"/>
        <v>46203</v>
      </c>
      <c r="Q555" s="391">
        <f t="shared" si="51"/>
        <v>46210</v>
      </c>
      <c r="R555" s="7"/>
    </row>
    <row r="556" spans="14:18" x14ac:dyDescent="0.2">
      <c r="N556" s="389">
        <f t="shared" si="49"/>
        <v>1</v>
      </c>
      <c r="O556" s="390">
        <f t="shared" si="48"/>
        <v>46204</v>
      </c>
      <c r="P556" s="391">
        <f t="shared" ref="P556:Q571" si="52">P555+1</f>
        <v>46204</v>
      </c>
      <c r="Q556" s="391">
        <f t="shared" si="52"/>
        <v>46211</v>
      </c>
      <c r="R556" s="7"/>
    </row>
    <row r="557" spans="14:18" x14ac:dyDescent="0.2">
      <c r="N557" s="389">
        <f t="shared" si="49"/>
        <v>2</v>
      </c>
      <c r="O557" s="390">
        <f t="shared" si="48"/>
        <v>23103</v>
      </c>
      <c r="P557" s="391">
        <f t="shared" si="52"/>
        <v>46205</v>
      </c>
      <c r="Q557" s="391">
        <f t="shared" si="52"/>
        <v>46212</v>
      </c>
      <c r="R557" s="7"/>
    </row>
    <row r="558" spans="14:18" x14ac:dyDescent="0.2">
      <c r="N558" s="389">
        <f t="shared" si="49"/>
        <v>3</v>
      </c>
      <c r="O558" s="390">
        <f t="shared" si="48"/>
        <v>15402</v>
      </c>
      <c r="P558" s="391">
        <f t="shared" si="52"/>
        <v>46206</v>
      </c>
      <c r="Q558" s="391">
        <f t="shared" si="52"/>
        <v>46213</v>
      </c>
      <c r="R558" s="7"/>
    </row>
    <row r="559" spans="14:18" x14ac:dyDescent="0.2">
      <c r="N559" s="389">
        <f t="shared" si="49"/>
        <v>4</v>
      </c>
      <c r="O559" s="390">
        <f t="shared" si="48"/>
        <v>11552</v>
      </c>
      <c r="P559" s="391">
        <f t="shared" si="52"/>
        <v>46207</v>
      </c>
      <c r="Q559" s="391">
        <f t="shared" si="52"/>
        <v>46214</v>
      </c>
      <c r="R559" s="7"/>
    </row>
    <row r="560" spans="14:18" x14ac:dyDescent="0.2">
      <c r="N560" s="389">
        <f t="shared" si="49"/>
        <v>5</v>
      </c>
      <c r="O560" s="390">
        <f t="shared" si="48"/>
        <v>9242</v>
      </c>
      <c r="P560" s="391">
        <f t="shared" si="52"/>
        <v>46208</v>
      </c>
      <c r="Q560" s="391">
        <f t="shared" si="52"/>
        <v>46215</v>
      </c>
      <c r="R560" s="7"/>
    </row>
    <row r="561" spans="14:18" x14ac:dyDescent="0.2">
      <c r="N561" s="389">
        <f t="shared" si="49"/>
        <v>6</v>
      </c>
      <c r="O561" s="390">
        <f t="shared" si="48"/>
        <v>7702</v>
      </c>
      <c r="P561" s="391">
        <f t="shared" si="52"/>
        <v>46209</v>
      </c>
      <c r="Q561" s="391">
        <f t="shared" si="52"/>
        <v>46216</v>
      </c>
      <c r="R561" s="7"/>
    </row>
    <row r="562" spans="14:18" x14ac:dyDescent="0.2">
      <c r="N562" s="389">
        <f t="shared" si="49"/>
        <v>7</v>
      </c>
      <c r="O562" s="390">
        <f t="shared" si="48"/>
        <v>6601</v>
      </c>
      <c r="P562" s="391">
        <f t="shared" si="52"/>
        <v>46210</v>
      </c>
      <c r="Q562" s="391">
        <f t="shared" si="52"/>
        <v>46217</v>
      </c>
      <c r="R562" s="7"/>
    </row>
    <row r="563" spans="14:18" x14ac:dyDescent="0.2">
      <c r="N563" s="389">
        <f t="shared" si="49"/>
        <v>8</v>
      </c>
      <c r="O563" s="390">
        <f t="shared" si="48"/>
        <v>5776</v>
      </c>
      <c r="P563" s="391">
        <f t="shared" si="52"/>
        <v>46211</v>
      </c>
      <c r="Q563" s="391">
        <f t="shared" si="52"/>
        <v>46218</v>
      </c>
      <c r="R563" s="7"/>
    </row>
    <row r="564" spans="14:18" x14ac:dyDescent="0.2">
      <c r="N564" s="389">
        <f t="shared" si="49"/>
        <v>9</v>
      </c>
      <c r="O564" s="390">
        <f t="shared" si="48"/>
        <v>5135</v>
      </c>
      <c r="P564" s="391">
        <f t="shared" si="52"/>
        <v>46212</v>
      </c>
      <c r="Q564" s="391">
        <f t="shared" si="52"/>
        <v>46219</v>
      </c>
      <c r="R564" s="7"/>
    </row>
    <row r="565" spans="14:18" x14ac:dyDescent="0.2">
      <c r="N565" s="389">
        <f t="shared" si="49"/>
        <v>10</v>
      </c>
      <c r="O565" s="390">
        <f t="shared" si="48"/>
        <v>4621</v>
      </c>
      <c r="P565" s="391">
        <f t="shared" si="52"/>
        <v>46213</v>
      </c>
      <c r="Q565" s="391">
        <f t="shared" si="52"/>
        <v>46220</v>
      </c>
      <c r="R565" s="7"/>
    </row>
    <row r="566" spans="14:18" x14ac:dyDescent="0.2">
      <c r="N566" s="389">
        <f t="shared" si="49"/>
        <v>11</v>
      </c>
      <c r="O566" s="390">
        <f t="shared" si="48"/>
        <v>4201</v>
      </c>
      <c r="P566" s="391">
        <f t="shared" si="52"/>
        <v>46214</v>
      </c>
      <c r="Q566" s="391">
        <f t="shared" si="52"/>
        <v>46221</v>
      </c>
      <c r="R566" s="7"/>
    </row>
    <row r="567" spans="14:18" x14ac:dyDescent="0.2">
      <c r="N567" s="389">
        <f t="shared" si="49"/>
        <v>12</v>
      </c>
      <c r="O567" s="390">
        <f t="shared" si="48"/>
        <v>3851</v>
      </c>
      <c r="P567" s="391">
        <f t="shared" si="52"/>
        <v>46215</v>
      </c>
      <c r="Q567" s="391">
        <f t="shared" si="52"/>
        <v>46222</v>
      </c>
      <c r="R567" s="7"/>
    </row>
    <row r="568" spans="14:18" x14ac:dyDescent="0.2">
      <c r="N568" s="389">
        <f t="shared" si="49"/>
        <v>13</v>
      </c>
      <c r="O568" s="390">
        <f t="shared" si="48"/>
        <v>3555</v>
      </c>
      <c r="P568" s="391">
        <f t="shared" si="52"/>
        <v>46216</v>
      </c>
      <c r="Q568" s="391">
        <f t="shared" si="52"/>
        <v>46223</v>
      </c>
      <c r="R568" s="7"/>
    </row>
    <row r="569" spans="14:18" x14ac:dyDescent="0.2">
      <c r="N569" s="389">
        <f t="shared" si="49"/>
        <v>14</v>
      </c>
      <c r="O569" s="390">
        <f t="shared" si="48"/>
        <v>3301</v>
      </c>
      <c r="P569" s="391">
        <f t="shared" si="52"/>
        <v>46217</v>
      </c>
      <c r="Q569" s="391">
        <f t="shared" si="52"/>
        <v>46224</v>
      </c>
      <c r="R569" s="7"/>
    </row>
    <row r="570" spans="14:18" x14ac:dyDescent="0.2">
      <c r="N570" s="389">
        <f t="shared" si="49"/>
        <v>15</v>
      </c>
      <c r="O570" s="390">
        <f t="shared" si="48"/>
        <v>3081</v>
      </c>
      <c r="P570" s="391">
        <f t="shared" si="52"/>
        <v>46218</v>
      </c>
      <c r="Q570" s="391">
        <f t="shared" si="52"/>
        <v>46225</v>
      </c>
      <c r="R570" s="7"/>
    </row>
    <row r="571" spans="14:18" x14ac:dyDescent="0.2">
      <c r="N571" s="389">
        <f t="shared" si="49"/>
        <v>16</v>
      </c>
      <c r="O571" s="390">
        <f t="shared" si="48"/>
        <v>2889</v>
      </c>
      <c r="P571" s="391">
        <f t="shared" si="52"/>
        <v>46219</v>
      </c>
      <c r="Q571" s="391">
        <f t="shared" si="52"/>
        <v>46226</v>
      </c>
      <c r="R571" s="7"/>
    </row>
    <row r="572" spans="14:18" x14ac:dyDescent="0.2">
      <c r="N572" s="389">
        <f t="shared" si="49"/>
        <v>17</v>
      </c>
      <c r="O572" s="390">
        <f t="shared" si="48"/>
        <v>2719</v>
      </c>
      <c r="P572" s="391">
        <f t="shared" ref="P572:Q587" si="53">P571+1</f>
        <v>46220</v>
      </c>
      <c r="Q572" s="391">
        <f t="shared" si="53"/>
        <v>46227</v>
      </c>
      <c r="R572" s="7"/>
    </row>
    <row r="573" spans="14:18" x14ac:dyDescent="0.2">
      <c r="N573" s="389">
        <f t="shared" si="49"/>
        <v>18</v>
      </c>
      <c r="O573" s="390">
        <f t="shared" si="48"/>
        <v>2568</v>
      </c>
      <c r="P573" s="391">
        <f t="shared" si="53"/>
        <v>46221</v>
      </c>
      <c r="Q573" s="391">
        <f t="shared" si="53"/>
        <v>46228</v>
      </c>
      <c r="R573" s="7"/>
    </row>
    <row r="574" spans="14:18" x14ac:dyDescent="0.2">
      <c r="N574" s="389">
        <f t="shared" si="49"/>
        <v>19</v>
      </c>
      <c r="O574" s="390">
        <f t="shared" si="48"/>
        <v>2433</v>
      </c>
      <c r="P574" s="391">
        <f t="shared" si="53"/>
        <v>46222</v>
      </c>
      <c r="Q574" s="391">
        <f t="shared" si="53"/>
        <v>46229</v>
      </c>
      <c r="R574" s="7"/>
    </row>
    <row r="575" spans="14:18" x14ac:dyDescent="0.2">
      <c r="N575" s="389">
        <f t="shared" si="49"/>
        <v>20</v>
      </c>
      <c r="O575" s="390">
        <f t="shared" si="48"/>
        <v>2311</v>
      </c>
      <c r="P575" s="391">
        <f t="shared" si="53"/>
        <v>46223</v>
      </c>
      <c r="Q575" s="391">
        <f t="shared" si="53"/>
        <v>46230</v>
      </c>
      <c r="R575" s="7"/>
    </row>
    <row r="576" spans="14:18" x14ac:dyDescent="0.2">
      <c r="N576" s="389">
        <f t="shared" si="49"/>
        <v>21</v>
      </c>
      <c r="O576" s="390">
        <f t="shared" si="48"/>
        <v>2201</v>
      </c>
      <c r="P576" s="391">
        <f t="shared" si="53"/>
        <v>46224</v>
      </c>
      <c r="Q576" s="391">
        <f t="shared" si="53"/>
        <v>46231</v>
      </c>
      <c r="R576" s="7"/>
    </row>
    <row r="577" spans="14:18" x14ac:dyDescent="0.2">
      <c r="N577" s="389">
        <f t="shared" si="49"/>
        <v>22</v>
      </c>
      <c r="O577" s="390">
        <f t="shared" si="48"/>
        <v>2101</v>
      </c>
      <c r="P577" s="391">
        <f t="shared" si="53"/>
        <v>46225</v>
      </c>
      <c r="Q577" s="391">
        <f t="shared" si="53"/>
        <v>46232</v>
      </c>
      <c r="R577" s="7"/>
    </row>
    <row r="578" spans="14:18" x14ac:dyDescent="0.2">
      <c r="N578" s="389">
        <f t="shared" si="49"/>
        <v>23</v>
      </c>
      <c r="O578" s="390">
        <f t="shared" si="48"/>
        <v>2010</v>
      </c>
      <c r="P578" s="391">
        <f t="shared" si="53"/>
        <v>46226</v>
      </c>
      <c r="Q578" s="391">
        <f t="shared" si="53"/>
        <v>46233</v>
      </c>
      <c r="R578" s="7"/>
    </row>
    <row r="579" spans="14:18" x14ac:dyDescent="0.2">
      <c r="N579" s="389">
        <f t="shared" si="49"/>
        <v>24</v>
      </c>
      <c r="O579" s="390">
        <f t="shared" si="48"/>
        <v>1926</v>
      </c>
      <c r="P579" s="391">
        <f t="shared" si="53"/>
        <v>46227</v>
      </c>
      <c r="Q579" s="391">
        <f t="shared" si="53"/>
        <v>46234</v>
      </c>
      <c r="R579" s="7"/>
    </row>
    <row r="580" spans="14:18" x14ac:dyDescent="0.2">
      <c r="N580" s="389">
        <f t="shared" si="49"/>
        <v>25</v>
      </c>
      <c r="O580" s="390">
        <f t="shared" si="48"/>
        <v>1849</v>
      </c>
      <c r="P580" s="391">
        <f t="shared" si="53"/>
        <v>46228</v>
      </c>
      <c r="Q580" s="391">
        <f t="shared" si="53"/>
        <v>46235</v>
      </c>
      <c r="R580" s="7"/>
    </row>
    <row r="581" spans="14:18" x14ac:dyDescent="0.2">
      <c r="N581" s="389">
        <f t="shared" si="49"/>
        <v>26</v>
      </c>
      <c r="O581" s="390">
        <f t="shared" si="48"/>
        <v>1778</v>
      </c>
      <c r="P581" s="391">
        <f t="shared" si="53"/>
        <v>46229</v>
      </c>
      <c r="Q581" s="391">
        <f t="shared" si="53"/>
        <v>46236</v>
      </c>
      <c r="R581" s="7"/>
    </row>
    <row r="582" spans="14:18" x14ac:dyDescent="0.2">
      <c r="N582" s="389">
        <f t="shared" si="49"/>
        <v>27</v>
      </c>
      <c r="O582" s="390">
        <f t="shared" si="48"/>
        <v>1712</v>
      </c>
      <c r="P582" s="391">
        <f t="shared" si="53"/>
        <v>46230</v>
      </c>
      <c r="Q582" s="391">
        <f t="shared" si="53"/>
        <v>46237</v>
      </c>
      <c r="R582" s="7"/>
    </row>
    <row r="583" spans="14:18" x14ac:dyDescent="0.2">
      <c r="N583" s="389">
        <f t="shared" si="49"/>
        <v>28</v>
      </c>
      <c r="O583" s="390">
        <f t="shared" si="48"/>
        <v>1651</v>
      </c>
      <c r="P583" s="391">
        <f t="shared" si="53"/>
        <v>46231</v>
      </c>
      <c r="Q583" s="391">
        <f t="shared" si="53"/>
        <v>46238</v>
      </c>
      <c r="R583" s="7"/>
    </row>
    <row r="584" spans="14:18" x14ac:dyDescent="0.2">
      <c r="N584" s="389">
        <f t="shared" si="49"/>
        <v>29</v>
      </c>
      <c r="O584" s="390">
        <f t="shared" si="48"/>
        <v>1594</v>
      </c>
      <c r="P584" s="391">
        <f t="shared" si="53"/>
        <v>46232</v>
      </c>
      <c r="Q584" s="391">
        <f t="shared" si="53"/>
        <v>46239</v>
      </c>
      <c r="R584" s="7"/>
    </row>
    <row r="585" spans="14:18" x14ac:dyDescent="0.2">
      <c r="N585" s="389">
        <f t="shared" si="49"/>
        <v>30</v>
      </c>
      <c r="O585" s="390">
        <f t="shared" si="48"/>
        <v>1541</v>
      </c>
      <c r="P585" s="391">
        <f t="shared" si="53"/>
        <v>46233</v>
      </c>
      <c r="Q585" s="391">
        <f t="shared" si="53"/>
        <v>46240</v>
      </c>
      <c r="R585" s="7"/>
    </row>
    <row r="586" spans="14:18" x14ac:dyDescent="0.2">
      <c r="N586" s="389">
        <f t="shared" si="49"/>
        <v>31</v>
      </c>
      <c r="O586" s="390">
        <f t="shared" ref="O586:O649" si="54">ROUND(P586/N586,0)</f>
        <v>1491</v>
      </c>
      <c r="P586" s="391">
        <f t="shared" si="53"/>
        <v>46234</v>
      </c>
      <c r="Q586" s="391">
        <f t="shared" si="53"/>
        <v>46241</v>
      </c>
      <c r="R586" s="7"/>
    </row>
    <row r="587" spans="14:18" x14ac:dyDescent="0.2">
      <c r="N587" s="389">
        <f t="shared" ref="N587:N650" si="55">DAY(P587)</f>
        <v>1</v>
      </c>
      <c r="O587" s="390">
        <f t="shared" si="54"/>
        <v>46235</v>
      </c>
      <c r="P587" s="391">
        <f t="shared" si="53"/>
        <v>46235</v>
      </c>
      <c r="Q587" s="391">
        <f t="shared" si="53"/>
        <v>46242</v>
      </c>
      <c r="R587" s="7"/>
    </row>
    <row r="588" spans="14:18" x14ac:dyDescent="0.2">
      <c r="N588" s="389">
        <f t="shared" si="55"/>
        <v>2</v>
      </c>
      <c r="O588" s="390">
        <f t="shared" si="54"/>
        <v>23118</v>
      </c>
      <c r="P588" s="391">
        <f t="shared" ref="P588:Q603" si="56">P587+1</f>
        <v>46236</v>
      </c>
      <c r="Q588" s="391">
        <f t="shared" si="56"/>
        <v>46243</v>
      </c>
      <c r="R588" s="7"/>
    </row>
    <row r="589" spans="14:18" x14ac:dyDescent="0.2">
      <c r="N589" s="389">
        <f t="shared" si="55"/>
        <v>3</v>
      </c>
      <c r="O589" s="390">
        <f t="shared" si="54"/>
        <v>15412</v>
      </c>
      <c r="P589" s="391">
        <f t="shared" si="56"/>
        <v>46237</v>
      </c>
      <c r="Q589" s="391">
        <f t="shared" si="56"/>
        <v>46244</v>
      </c>
      <c r="R589" s="7"/>
    </row>
    <row r="590" spans="14:18" x14ac:dyDescent="0.2">
      <c r="N590" s="389">
        <f t="shared" si="55"/>
        <v>4</v>
      </c>
      <c r="O590" s="390">
        <f t="shared" si="54"/>
        <v>11560</v>
      </c>
      <c r="P590" s="391">
        <f t="shared" si="56"/>
        <v>46238</v>
      </c>
      <c r="Q590" s="391">
        <f t="shared" si="56"/>
        <v>46245</v>
      </c>
      <c r="R590" s="7"/>
    </row>
    <row r="591" spans="14:18" x14ac:dyDescent="0.2">
      <c r="N591" s="389">
        <f t="shared" si="55"/>
        <v>5</v>
      </c>
      <c r="O591" s="390">
        <f t="shared" si="54"/>
        <v>9248</v>
      </c>
      <c r="P591" s="391">
        <f t="shared" si="56"/>
        <v>46239</v>
      </c>
      <c r="Q591" s="391">
        <f t="shared" si="56"/>
        <v>46246</v>
      </c>
      <c r="R591" s="7"/>
    </row>
    <row r="592" spans="14:18" x14ac:dyDescent="0.2">
      <c r="N592" s="389">
        <f t="shared" si="55"/>
        <v>6</v>
      </c>
      <c r="O592" s="390">
        <f t="shared" si="54"/>
        <v>7707</v>
      </c>
      <c r="P592" s="391">
        <f t="shared" si="56"/>
        <v>46240</v>
      </c>
      <c r="Q592" s="391">
        <f t="shared" si="56"/>
        <v>46247</v>
      </c>
      <c r="R592" s="7"/>
    </row>
    <row r="593" spans="14:18" x14ac:dyDescent="0.2">
      <c r="N593" s="389">
        <f t="shared" si="55"/>
        <v>7</v>
      </c>
      <c r="O593" s="390">
        <f t="shared" si="54"/>
        <v>6606</v>
      </c>
      <c r="P593" s="391">
        <f t="shared" si="56"/>
        <v>46241</v>
      </c>
      <c r="Q593" s="391">
        <f t="shared" si="56"/>
        <v>46248</v>
      </c>
      <c r="R593" s="7"/>
    </row>
    <row r="594" spans="14:18" x14ac:dyDescent="0.2">
      <c r="N594" s="389">
        <f t="shared" si="55"/>
        <v>8</v>
      </c>
      <c r="O594" s="390">
        <f t="shared" si="54"/>
        <v>5780</v>
      </c>
      <c r="P594" s="391">
        <f t="shared" si="56"/>
        <v>46242</v>
      </c>
      <c r="Q594" s="391">
        <f t="shared" si="56"/>
        <v>46249</v>
      </c>
      <c r="R594" s="7"/>
    </row>
    <row r="595" spans="14:18" x14ac:dyDescent="0.2">
      <c r="N595" s="389">
        <f t="shared" si="55"/>
        <v>9</v>
      </c>
      <c r="O595" s="390">
        <f t="shared" si="54"/>
        <v>5138</v>
      </c>
      <c r="P595" s="391">
        <f t="shared" si="56"/>
        <v>46243</v>
      </c>
      <c r="Q595" s="391">
        <f t="shared" si="56"/>
        <v>46250</v>
      </c>
      <c r="R595" s="7"/>
    </row>
    <row r="596" spans="14:18" x14ac:dyDescent="0.2">
      <c r="N596" s="389">
        <f t="shared" si="55"/>
        <v>10</v>
      </c>
      <c r="O596" s="390">
        <f t="shared" si="54"/>
        <v>4624</v>
      </c>
      <c r="P596" s="391">
        <f t="shared" si="56"/>
        <v>46244</v>
      </c>
      <c r="Q596" s="391">
        <f t="shared" si="56"/>
        <v>46251</v>
      </c>
      <c r="R596" s="7"/>
    </row>
    <row r="597" spans="14:18" x14ac:dyDescent="0.2">
      <c r="N597" s="389">
        <f t="shared" si="55"/>
        <v>11</v>
      </c>
      <c r="O597" s="390">
        <f t="shared" si="54"/>
        <v>4204</v>
      </c>
      <c r="P597" s="391">
        <f t="shared" si="56"/>
        <v>46245</v>
      </c>
      <c r="Q597" s="391">
        <f t="shared" si="56"/>
        <v>46252</v>
      </c>
      <c r="R597" s="7"/>
    </row>
    <row r="598" spans="14:18" x14ac:dyDescent="0.2">
      <c r="N598" s="389">
        <f t="shared" si="55"/>
        <v>12</v>
      </c>
      <c r="O598" s="390">
        <f t="shared" si="54"/>
        <v>3854</v>
      </c>
      <c r="P598" s="391">
        <f t="shared" si="56"/>
        <v>46246</v>
      </c>
      <c r="Q598" s="391">
        <f t="shared" si="56"/>
        <v>46253</v>
      </c>
      <c r="R598" s="7"/>
    </row>
    <row r="599" spans="14:18" x14ac:dyDescent="0.2">
      <c r="N599" s="389">
        <f t="shared" si="55"/>
        <v>13</v>
      </c>
      <c r="O599" s="390">
        <f t="shared" si="54"/>
        <v>3557</v>
      </c>
      <c r="P599" s="391">
        <f t="shared" si="56"/>
        <v>46247</v>
      </c>
      <c r="Q599" s="391">
        <f t="shared" si="56"/>
        <v>46254</v>
      </c>
      <c r="R599" s="7"/>
    </row>
    <row r="600" spans="14:18" x14ac:dyDescent="0.2">
      <c r="N600" s="389">
        <f t="shared" si="55"/>
        <v>14</v>
      </c>
      <c r="O600" s="390">
        <f t="shared" si="54"/>
        <v>3303</v>
      </c>
      <c r="P600" s="391">
        <f t="shared" si="56"/>
        <v>46248</v>
      </c>
      <c r="Q600" s="391">
        <f t="shared" si="56"/>
        <v>46255</v>
      </c>
      <c r="R600" s="7"/>
    </row>
    <row r="601" spans="14:18" x14ac:dyDescent="0.2">
      <c r="N601" s="389">
        <f t="shared" si="55"/>
        <v>15</v>
      </c>
      <c r="O601" s="390">
        <f t="shared" si="54"/>
        <v>3083</v>
      </c>
      <c r="P601" s="391">
        <f t="shared" si="56"/>
        <v>46249</v>
      </c>
      <c r="Q601" s="391">
        <f t="shared" si="56"/>
        <v>46256</v>
      </c>
      <c r="R601" s="7"/>
    </row>
    <row r="602" spans="14:18" x14ac:dyDescent="0.2">
      <c r="N602" s="389">
        <f t="shared" si="55"/>
        <v>16</v>
      </c>
      <c r="O602" s="390">
        <f t="shared" si="54"/>
        <v>2891</v>
      </c>
      <c r="P602" s="391">
        <f t="shared" si="56"/>
        <v>46250</v>
      </c>
      <c r="Q602" s="391">
        <f t="shared" si="56"/>
        <v>46257</v>
      </c>
      <c r="R602" s="7"/>
    </row>
    <row r="603" spans="14:18" x14ac:dyDescent="0.2">
      <c r="N603" s="389">
        <f t="shared" si="55"/>
        <v>17</v>
      </c>
      <c r="O603" s="390">
        <f t="shared" si="54"/>
        <v>2721</v>
      </c>
      <c r="P603" s="391">
        <f t="shared" si="56"/>
        <v>46251</v>
      </c>
      <c r="Q603" s="391">
        <f t="shared" si="56"/>
        <v>46258</v>
      </c>
      <c r="R603" s="7"/>
    </row>
    <row r="604" spans="14:18" x14ac:dyDescent="0.2">
      <c r="N604" s="389">
        <f t="shared" si="55"/>
        <v>18</v>
      </c>
      <c r="O604" s="390">
        <f t="shared" si="54"/>
        <v>2570</v>
      </c>
      <c r="P604" s="391">
        <f t="shared" ref="P604:Q619" si="57">P603+1</f>
        <v>46252</v>
      </c>
      <c r="Q604" s="391">
        <f t="shared" si="57"/>
        <v>46259</v>
      </c>
      <c r="R604" s="7"/>
    </row>
    <row r="605" spans="14:18" x14ac:dyDescent="0.2">
      <c r="N605" s="389">
        <f t="shared" si="55"/>
        <v>19</v>
      </c>
      <c r="O605" s="390">
        <f t="shared" si="54"/>
        <v>2434</v>
      </c>
      <c r="P605" s="391">
        <f t="shared" si="57"/>
        <v>46253</v>
      </c>
      <c r="Q605" s="391">
        <f t="shared" si="57"/>
        <v>46260</v>
      </c>
      <c r="R605" s="7"/>
    </row>
    <row r="606" spans="14:18" x14ac:dyDescent="0.2">
      <c r="N606" s="389">
        <f t="shared" si="55"/>
        <v>20</v>
      </c>
      <c r="O606" s="390">
        <f t="shared" si="54"/>
        <v>2313</v>
      </c>
      <c r="P606" s="391">
        <f t="shared" si="57"/>
        <v>46254</v>
      </c>
      <c r="Q606" s="391">
        <f t="shared" si="57"/>
        <v>46261</v>
      </c>
      <c r="R606" s="7"/>
    </row>
    <row r="607" spans="14:18" x14ac:dyDescent="0.2">
      <c r="N607" s="389">
        <f t="shared" si="55"/>
        <v>21</v>
      </c>
      <c r="O607" s="390">
        <f t="shared" si="54"/>
        <v>2203</v>
      </c>
      <c r="P607" s="391">
        <f t="shared" si="57"/>
        <v>46255</v>
      </c>
      <c r="Q607" s="391">
        <f t="shared" si="57"/>
        <v>46262</v>
      </c>
      <c r="R607" s="7"/>
    </row>
    <row r="608" spans="14:18" x14ac:dyDescent="0.2">
      <c r="N608" s="389">
        <f t="shared" si="55"/>
        <v>22</v>
      </c>
      <c r="O608" s="390">
        <f t="shared" si="54"/>
        <v>2103</v>
      </c>
      <c r="P608" s="391">
        <f t="shared" si="57"/>
        <v>46256</v>
      </c>
      <c r="Q608" s="391">
        <f t="shared" si="57"/>
        <v>46263</v>
      </c>
      <c r="R608" s="7"/>
    </row>
    <row r="609" spans="14:18" x14ac:dyDescent="0.2">
      <c r="N609" s="389">
        <f t="shared" si="55"/>
        <v>23</v>
      </c>
      <c r="O609" s="390">
        <f t="shared" si="54"/>
        <v>2011</v>
      </c>
      <c r="P609" s="391">
        <f t="shared" si="57"/>
        <v>46257</v>
      </c>
      <c r="Q609" s="391">
        <f t="shared" si="57"/>
        <v>46264</v>
      </c>
      <c r="R609" s="7"/>
    </row>
    <row r="610" spans="14:18" x14ac:dyDescent="0.2">
      <c r="N610" s="389">
        <f t="shared" si="55"/>
        <v>24</v>
      </c>
      <c r="O610" s="390">
        <f t="shared" si="54"/>
        <v>1927</v>
      </c>
      <c r="P610" s="391">
        <f t="shared" si="57"/>
        <v>46258</v>
      </c>
      <c r="Q610" s="391">
        <f t="shared" si="57"/>
        <v>46265</v>
      </c>
      <c r="R610" s="7"/>
    </row>
    <row r="611" spans="14:18" x14ac:dyDescent="0.2">
      <c r="N611" s="389">
        <f t="shared" si="55"/>
        <v>25</v>
      </c>
      <c r="O611" s="390">
        <f t="shared" si="54"/>
        <v>1850</v>
      </c>
      <c r="P611" s="391">
        <f t="shared" si="57"/>
        <v>46259</v>
      </c>
      <c r="Q611" s="391">
        <f t="shared" si="57"/>
        <v>46266</v>
      </c>
      <c r="R611" s="7"/>
    </row>
    <row r="612" spans="14:18" x14ac:dyDescent="0.2">
      <c r="N612" s="389">
        <f t="shared" si="55"/>
        <v>26</v>
      </c>
      <c r="O612" s="390">
        <f t="shared" si="54"/>
        <v>1779</v>
      </c>
      <c r="P612" s="391">
        <f t="shared" si="57"/>
        <v>46260</v>
      </c>
      <c r="Q612" s="391">
        <f t="shared" si="57"/>
        <v>46267</v>
      </c>
      <c r="R612" s="7"/>
    </row>
    <row r="613" spans="14:18" x14ac:dyDescent="0.2">
      <c r="N613" s="389">
        <f t="shared" si="55"/>
        <v>27</v>
      </c>
      <c r="O613" s="390">
        <f t="shared" si="54"/>
        <v>1713</v>
      </c>
      <c r="P613" s="391">
        <f t="shared" si="57"/>
        <v>46261</v>
      </c>
      <c r="Q613" s="391">
        <f t="shared" si="57"/>
        <v>46268</v>
      </c>
      <c r="R613" s="7"/>
    </row>
    <row r="614" spans="14:18" x14ac:dyDescent="0.2">
      <c r="N614" s="389">
        <f t="shared" si="55"/>
        <v>28</v>
      </c>
      <c r="O614" s="390">
        <f t="shared" si="54"/>
        <v>1652</v>
      </c>
      <c r="P614" s="391">
        <f t="shared" si="57"/>
        <v>46262</v>
      </c>
      <c r="Q614" s="391">
        <f t="shared" si="57"/>
        <v>46269</v>
      </c>
      <c r="R614" s="7"/>
    </row>
    <row r="615" spans="14:18" x14ac:dyDescent="0.2">
      <c r="N615" s="389">
        <f t="shared" si="55"/>
        <v>29</v>
      </c>
      <c r="O615" s="390">
        <f t="shared" si="54"/>
        <v>1595</v>
      </c>
      <c r="P615" s="391">
        <f t="shared" si="57"/>
        <v>46263</v>
      </c>
      <c r="Q615" s="391">
        <f t="shared" si="57"/>
        <v>46270</v>
      </c>
      <c r="R615" s="7"/>
    </row>
    <row r="616" spans="14:18" x14ac:dyDescent="0.2">
      <c r="N616" s="389">
        <f t="shared" si="55"/>
        <v>30</v>
      </c>
      <c r="O616" s="390">
        <f t="shared" si="54"/>
        <v>1542</v>
      </c>
      <c r="P616" s="391">
        <f t="shared" si="57"/>
        <v>46264</v>
      </c>
      <c r="Q616" s="391">
        <f t="shared" si="57"/>
        <v>46271</v>
      </c>
      <c r="R616" s="7"/>
    </row>
    <row r="617" spans="14:18" x14ac:dyDescent="0.2">
      <c r="N617" s="389">
        <f t="shared" si="55"/>
        <v>31</v>
      </c>
      <c r="O617" s="390">
        <f t="shared" si="54"/>
        <v>1492</v>
      </c>
      <c r="P617" s="391">
        <f t="shared" si="57"/>
        <v>46265</v>
      </c>
      <c r="Q617" s="391">
        <f t="shared" si="57"/>
        <v>46272</v>
      </c>
      <c r="R617" s="7"/>
    </row>
    <row r="618" spans="14:18" x14ac:dyDescent="0.2">
      <c r="N618" s="389">
        <f t="shared" si="55"/>
        <v>1</v>
      </c>
      <c r="O618" s="390">
        <f t="shared" si="54"/>
        <v>46266</v>
      </c>
      <c r="P618" s="391">
        <f t="shared" si="57"/>
        <v>46266</v>
      </c>
      <c r="Q618" s="391">
        <f t="shared" si="57"/>
        <v>46273</v>
      </c>
      <c r="R618" s="7"/>
    </row>
    <row r="619" spans="14:18" x14ac:dyDescent="0.2">
      <c r="N619" s="389">
        <f t="shared" si="55"/>
        <v>2</v>
      </c>
      <c r="O619" s="390">
        <f t="shared" si="54"/>
        <v>23134</v>
      </c>
      <c r="P619" s="391">
        <f t="shared" si="57"/>
        <v>46267</v>
      </c>
      <c r="Q619" s="391">
        <f t="shared" si="57"/>
        <v>46274</v>
      </c>
      <c r="R619" s="7"/>
    </row>
    <row r="620" spans="14:18" x14ac:dyDescent="0.2">
      <c r="N620" s="389">
        <f t="shared" si="55"/>
        <v>3</v>
      </c>
      <c r="O620" s="390">
        <f t="shared" si="54"/>
        <v>15423</v>
      </c>
      <c r="P620" s="391">
        <f t="shared" ref="P620:Q635" si="58">P619+1</f>
        <v>46268</v>
      </c>
      <c r="Q620" s="391">
        <f t="shared" si="58"/>
        <v>46275</v>
      </c>
      <c r="R620" s="7"/>
    </row>
    <row r="621" spans="14:18" x14ac:dyDescent="0.2">
      <c r="N621" s="389">
        <f t="shared" si="55"/>
        <v>4</v>
      </c>
      <c r="O621" s="390">
        <f t="shared" si="54"/>
        <v>11567</v>
      </c>
      <c r="P621" s="391">
        <f t="shared" si="58"/>
        <v>46269</v>
      </c>
      <c r="Q621" s="391">
        <f t="shared" si="58"/>
        <v>46276</v>
      </c>
      <c r="R621" s="7"/>
    </row>
    <row r="622" spans="14:18" x14ac:dyDescent="0.2">
      <c r="N622" s="389">
        <f t="shared" si="55"/>
        <v>5</v>
      </c>
      <c r="O622" s="390">
        <f t="shared" si="54"/>
        <v>9254</v>
      </c>
      <c r="P622" s="391">
        <f t="shared" si="58"/>
        <v>46270</v>
      </c>
      <c r="Q622" s="391">
        <f t="shared" si="58"/>
        <v>46277</v>
      </c>
      <c r="R622" s="7"/>
    </row>
    <row r="623" spans="14:18" x14ac:dyDescent="0.2">
      <c r="N623" s="389">
        <f t="shared" si="55"/>
        <v>6</v>
      </c>
      <c r="O623" s="390">
        <f t="shared" si="54"/>
        <v>7712</v>
      </c>
      <c r="P623" s="391">
        <f t="shared" si="58"/>
        <v>46271</v>
      </c>
      <c r="Q623" s="391">
        <f t="shared" si="58"/>
        <v>46278</v>
      </c>
      <c r="R623" s="7"/>
    </row>
    <row r="624" spans="14:18" x14ac:dyDescent="0.2">
      <c r="N624" s="389">
        <f t="shared" si="55"/>
        <v>7</v>
      </c>
      <c r="O624" s="390">
        <f t="shared" si="54"/>
        <v>6610</v>
      </c>
      <c r="P624" s="391">
        <f t="shared" si="58"/>
        <v>46272</v>
      </c>
      <c r="Q624" s="391">
        <f t="shared" si="58"/>
        <v>46279</v>
      </c>
      <c r="R624" s="7"/>
    </row>
    <row r="625" spans="14:18" x14ac:dyDescent="0.2">
      <c r="N625" s="389">
        <f t="shared" si="55"/>
        <v>8</v>
      </c>
      <c r="O625" s="390">
        <f t="shared" si="54"/>
        <v>5784</v>
      </c>
      <c r="P625" s="391">
        <f t="shared" si="58"/>
        <v>46273</v>
      </c>
      <c r="Q625" s="391">
        <f t="shared" si="58"/>
        <v>46280</v>
      </c>
      <c r="R625" s="7"/>
    </row>
    <row r="626" spans="14:18" x14ac:dyDescent="0.2">
      <c r="N626" s="389">
        <f t="shared" si="55"/>
        <v>9</v>
      </c>
      <c r="O626" s="390">
        <f t="shared" si="54"/>
        <v>5142</v>
      </c>
      <c r="P626" s="391">
        <f t="shared" si="58"/>
        <v>46274</v>
      </c>
      <c r="Q626" s="391">
        <f t="shared" si="58"/>
        <v>46281</v>
      </c>
      <c r="R626" s="7"/>
    </row>
    <row r="627" spans="14:18" x14ac:dyDescent="0.2">
      <c r="N627" s="389">
        <f t="shared" si="55"/>
        <v>10</v>
      </c>
      <c r="O627" s="390">
        <f t="shared" si="54"/>
        <v>4628</v>
      </c>
      <c r="P627" s="391">
        <f t="shared" si="58"/>
        <v>46275</v>
      </c>
      <c r="Q627" s="391">
        <f t="shared" si="58"/>
        <v>46282</v>
      </c>
      <c r="R627" s="7"/>
    </row>
    <row r="628" spans="14:18" x14ac:dyDescent="0.2">
      <c r="N628" s="389">
        <f t="shared" si="55"/>
        <v>11</v>
      </c>
      <c r="O628" s="390">
        <f t="shared" si="54"/>
        <v>4207</v>
      </c>
      <c r="P628" s="391">
        <f t="shared" si="58"/>
        <v>46276</v>
      </c>
      <c r="Q628" s="391">
        <f t="shared" si="58"/>
        <v>46283</v>
      </c>
      <c r="R628" s="7"/>
    </row>
    <row r="629" spans="14:18" x14ac:dyDescent="0.2">
      <c r="N629" s="389">
        <f t="shared" si="55"/>
        <v>12</v>
      </c>
      <c r="O629" s="390">
        <f t="shared" si="54"/>
        <v>3856</v>
      </c>
      <c r="P629" s="391">
        <f t="shared" si="58"/>
        <v>46277</v>
      </c>
      <c r="Q629" s="391">
        <f t="shared" si="58"/>
        <v>46284</v>
      </c>
      <c r="R629" s="7"/>
    </row>
    <row r="630" spans="14:18" x14ac:dyDescent="0.2">
      <c r="N630" s="389">
        <f t="shared" si="55"/>
        <v>13</v>
      </c>
      <c r="O630" s="390">
        <f t="shared" si="54"/>
        <v>3560</v>
      </c>
      <c r="P630" s="391">
        <f t="shared" si="58"/>
        <v>46278</v>
      </c>
      <c r="Q630" s="391">
        <f t="shared" si="58"/>
        <v>46285</v>
      </c>
      <c r="R630" s="7"/>
    </row>
    <row r="631" spans="14:18" x14ac:dyDescent="0.2">
      <c r="N631" s="389">
        <f t="shared" si="55"/>
        <v>14</v>
      </c>
      <c r="O631" s="390">
        <f t="shared" si="54"/>
        <v>3306</v>
      </c>
      <c r="P631" s="391">
        <f t="shared" si="58"/>
        <v>46279</v>
      </c>
      <c r="Q631" s="391">
        <f t="shared" si="58"/>
        <v>46286</v>
      </c>
      <c r="R631" s="7"/>
    </row>
    <row r="632" spans="14:18" x14ac:dyDescent="0.2">
      <c r="N632" s="389">
        <f t="shared" si="55"/>
        <v>15</v>
      </c>
      <c r="O632" s="390">
        <f t="shared" si="54"/>
        <v>3085</v>
      </c>
      <c r="P632" s="391">
        <f t="shared" si="58"/>
        <v>46280</v>
      </c>
      <c r="Q632" s="391">
        <f t="shared" si="58"/>
        <v>46287</v>
      </c>
      <c r="R632" s="7"/>
    </row>
    <row r="633" spans="14:18" x14ac:dyDescent="0.2">
      <c r="N633" s="389">
        <f t="shared" si="55"/>
        <v>16</v>
      </c>
      <c r="O633" s="390">
        <f t="shared" si="54"/>
        <v>2893</v>
      </c>
      <c r="P633" s="391">
        <f t="shared" si="58"/>
        <v>46281</v>
      </c>
      <c r="Q633" s="391">
        <f t="shared" si="58"/>
        <v>46288</v>
      </c>
      <c r="R633" s="7"/>
    </row>
    <row r="634" spans="14:18" x14ac:dyDescent="0.2">
      <c r="N634" s="389">
        <f t="shared" si="55"/>
        <v>17</v>
      </c>
      <c r="O634" s="390">
        <f t="shared" si="54"/>
        <v>2722</v>
      </c>
      <c r="P634" s="391">
        <f t="shared" si="58"/>
        <v>46282</v>
      </c>
      <c r="Q634" s="391">
        <f t="shared" si="58"/>
        <v>46289</v>
      </c>
      <c r="R634" s="7"/>
    </row>
    <row r="635" spans="14:18" x14ac:dyDescent="0.2">
      <c r="N635" s="389">
        <f t="shared" si="55"/>
        <v>18</v>
      </c>
      <c r="O635" s="390">
        <f t="shared" si="54"/>
        <v>2571</v>
      </c>
      <c r="P635" s="391">
        <f t="shared" si="58"/>
        <v>46283</v>
      </c>
      <c r="Q635" s="391">
        <f t="shared" si="58"/>
        <v>46290</v>
      </c>
      <c r="R635" s="7"/>
    </row>
    <row r="636" spans="14:18" x14ac:dyDescent="0.2">
      <c r="N636" s="389">
        <f t="shared" si="55"/>
        <v>19</v>
      </c>
      <c r="O636" s="390">
        <f t="shared" si="54"/>
        <v>2436</v>
      </c>
      <c r="P636" s="391">
        <f t="shared" ref="P636:Q651" si="59">P635+1</f>
        <v>46284</v>
      </c>
      <c r="Q636" s="391">
        <f t="shared" si="59"/>
        <v>46291</v>
      </c>
      <c r="R636" s="7"/>
    </row>
    <row r="637" spans="14:18" x14ac:dyDescent="0.2">
      <c r="N637" s="389">
        <f t="shared" si="55"/>
        <v>20</v>
      </c>
      <c r="O637" s="390">
        <f t="shared" si="54"/>
        <v>2314</v>
      </c>
      <c r="P637" s="391">
        <f t="shared" si="59"/>
        <v>46285</v>
      </c>
      <c r="Q637" s="391">
        <f t="shared" si="59"/>
        <v>46292</v>
      </c>
      <c r="R637" s="7"/>
    </row>
    <row r="638" spans="14:18" x14ac:dyDescent="0.2">
      <c r="N638" s="389">
        <f t="shared" si="55"/>
        <v>21</v>
      </c>
      <c r="O638" s="390">
        <f t="shared" si="54"/>
        <v>2204</v>
      </c>
      <c r="P638" s="391">
        <f t="shared" si="59"/>
        <v>46286</v>
      </c>
      <c r="Q638" s="391">
        <f t="shared" si="59"/>
        <v>46293</v>
      </c>
      <c r="R638" s="7"/>
    </row>
    <row r="639" spans="14:18" x14ac:dyDescent="0.2">
      <c r="N639" s="389">
        <f t="shared" si="55"/>
        <v>22</v>
      </c>
      <c r="O639" s="390">
        <f t="shared" si="54"/>
        <v>2104</v>
      </c>
      <c r="P639" s="391">
        <f t="shared" si="59"/>
        <v>46287</v>
      </c>
      <c r="Q639" s="391">
        <f t="shared" si="59"/>
        <v>46294</v>
      </c>
      <c r="R639" s="7"/>
    </row>
    <row r="640" spans="14:18" x14ac:dyDescent="0.2">
      <c r="N640" s="389">
        <f t="shared" si="55"/>
        <v>23</v>
      </c>
      <c r="O640" s="390">
        <f t="shared" si="54"/>
        <v>2013</v>
      </c>
      <c r="P640" s="391">
        <f t="shared" si="59"/>
        <v>46288</v>
      </c>
      <c r="Q640" s="391">
        <f t="shared" si="59"/>
        <v>46295</v>
      </c>
      <c r="R640" s="7"/>
    </row>
    <row r="641" spans="14:18" x14ac:dyDescent="0.2">
      <c r="N641" s="389">
        <f t="shared" si="55"/>
        <v>24</v>
      </c>
      <c r="O641" s="390">
        <f t="shared" si="54"/>
        <v>1929</v>
      </c>
      <c r="P641" s="391">
        <f t="shared" si="59"/>
        <v>46289</v>
      </c>
      <c r="Q641" s="391">
        <f t="shared" si="59"/>
        <v>46296</v>
      </c>
      <c r="R641" s="7"/>
    </row>
    <row r="642" spans="14:18" x14ac:dyDescent="0.2">
      <c r="N642" s="389">
        <f t="shared" si="55"/>
        <v>25</v>
      </c>
      <c r="O642" s="390">
        <f t="shared" si="54"/>
        <v>1852</v>
      </c>
      <c r="P642" s="391">
        <f t="shared" si="59"/>
        <v>46290</v>
      </c>
      <c r="Q642" s="391">
        <f t="shared" si="59"/>
        <v>46297</v>
      </c>
      <c r="R642" s="7"/>
    </row>
    <row r="643" spans="14:18" x14ac:dyDescent="0.2">
      <c r="N643" s="389">
        <f t="shared" si="55"/>
        <v>26</v>
      </c>
      <c r="O643" s="390">
        <f t="shared" si="54"/>
        <v>1780</v>
      </c>
      <c r="P643" s="391">
        <f t="shared" si="59"/>
        <v>46291</v>
      </c>
      <c r="Q643" s="391">
        <f t="shared" si="59"/>
        <v>46298</v>
      </c>
      <c r="R643" s="7"/>
    </row>
    <row r="644" spans="14:18" x14ac:dyDescent="0.2">
      <c r="N644" s="389">
        <f t="shared" si="55"/>
        <v>27</v>
      </c>
      <c r="O644" s="390">
        <f t="shared" si="54"/>
        <v>1715</v>
      </c>
      <c r="P644" s="391">
        <f t="shared" si="59"/>
        <v>46292</v>
      </c>
      <c r="Q644" s="391">
        <f t="shared" si="59"/>
        <v>46299</v>
      </c>
      <c r="R644" s="7"/>
    </row>
    <row r="645" spans="14:18" x14ac:dyDescent="0.2">
      <c r="N645" s="389">
        <f t="shared" si="55"/>
        <v>28</v>
      </c>
      <c r="O645" s="390">
        <f t="shared" si="54"/>
        <v>1653</v>
      </c>
      <c r="P645" s="391">
        <f t="shared" si="59"/>
        <v>46293</v>
      </c>
      <c r="Q645" s="391">
        <f t="shared" si="59"/>
        <v>46300</v>
      </c>
      <c r="R645" s="7"/>
    </row>
    <row r="646" spans="14:18" x14ac:dyDescent="0.2">
      <c r="N646" s="389">
        <f t="shared" si="55"/>
        <v>29</v>
      </c>
      <c r="O646" s="390">
        <f t="shared" si="54"/>
        <v>1596</v>
      </c>
      <c r="P646" s="391">
        <f t="shared" si="59"/>
        <v>46294</v>
      </c>
      <c r="Q646" s="391">
        <f t="shared" si="59"/>
        <v>46301</v>
      </c>
      <c r="R646" s="7"/>
    </row>
    <row r="647" spans="14:18" x14ac:dyDescent="0.2">
      <c r="N647" s="389">
        <f t="shared" si="55"/>
        <v>30</v>
      </c>
      <c r="O647" s="390">
        <f t="shared" si="54"/>
        <v>1543</v>
      </c>
      <c r="P647" s="391">
        <f t="shared" si="59"/>
        <v>46295</v>
      </c>
      <c r="Q647" s="391">
        <f t="shared" si="59"/>
        <v>46302</v>
      </c>
      <c r="R647" s="7"/>
    </row>
    <row r="648" spans="14:18" x14ac:dyDescent="0.2">
      <c r="N648" s="389">
        <f t="shared" si="55"/>
        <v>1</v>
      </c>
      <c r="O648" s="390">
        <f t="shared" si="54"/>
        <v>46296</v>
      </c>
      <c r="P648" s="391">
        <f t="shared" si="59"/>
        <v>46296</v>
      </c>
      <c r="Q648" s="391">
        <f t="shared" si="59"/>
        <v>46303</v>
      </c>
      <c r="R648" s="7"/>
    </row>
    <row r="649" spans="14:18" x14ac:dyDescent="0.2">
      <c r="N649" s="389">
        <f t="shared" si="55"/>
        <v>2</v>
      </c>
      <c r="O649" s="390">
        <f t="shared" si="54"/>
        <v>23149</v>
      </c>
      <c r="P649" s="391">
        <f t="shared" si="59"/>
        <v>46297</v>
      </c>
      <c r="Q649" s="391">
        <f t="shared" si="59"/>
        <v>46304</v>
      </c>
      <c r="R649" s="7"/>
    </row>
    <row r="650" spans="14:18" x14ac:dyDescent="0.2">
      <c r="N650" s="389">
        <f t="shared" si="55"/>
        <v>3</v>
      </c>
      <c r="O650" s="390">
        <f t="shared" ref="O650:O713" si="60">ROUND(P650/N650,0)</f>
        <v>15433</v>
      </c>
      <c r="P650" s="391">
        <f t="shared" si="59"/>
        <v>46298</v>
      </c>
      <c r="Q650" s="391">
        <f t="shared" si="59"/>
        <v>46305</v>
      </c>
      <c r="R650" s="7"/>
    </row>
    <row r="651" spans="14:18" x14ac:dyDescent="0.2">
      <c r="N651" s="389">
        <f t="shared" ref="N651:N714" si="61">DAY(P651)</f>
        <v>4</v>
      </c>
      <c r="O651" s="390">
        <f t="shared" si="60"/>
        <v>11575</v>
      </c>
      <c r="P651" s="391">
        <f t="shared" si="59"/>
        <v>46299</v>
      </c>
      <c r="Q651" s="391">
        <f t="shared" si="59"/>
        <v>46306</v>
      </c>
      <c r="R651" s="7"/>
    </row>
    <row r="652" spans="14:18" x14ac:dyDescent="0.2">
      <c r="N652" s="389">
        <f t="shared" si="61"/>
        <v>5</v>
      </c>
      <c r="O652" s="390">
        <f t="shared" si="60"/>
        <v>9260</v>
      </c>
      <c r="P652" s="391">
        <f t="shared" ref="P652:Q667" si="62">P651+1</f>
        <v>46300</v>
      </c>
      <c r="Q652" s="391">
        <f t="shared" si="62"/>
        <v>46307</v>
      </c>
      <c r="R652" s="7"/>
    </row>
    <row r="653" spans="14:18" x14ac:dyDescent="0.2">
      <c r="N653" s="389">
        <f t="shared" si="61"/>
        <v>6</v>
      </c>
      <c r="O653" s="390">
        <f t="shared" si="60"/>
        <v>7717</v>
      </c>
      <c r="P653" s="391">
        <f t="shared" si="62"/>
        <v>46301</v>
      </c>
      <c r="Q653" s="391">
        <f t="shared" si="62"/>
        <v>46308</v>
      </c>
      <c r="R653" s="7"/>
    </row>
    <row r="654" spans="14:18" x14ac:dyDescent="0.2">
      <c r="N654" s="389">
        <f t="shared" si="61"/>
        <v>7</v>
      </c>
      <c r="O654" s="390">
        <f t="shared" si="60"/>
        <v>6615</v>
      </c>
      <c r="P654" s="391">
        <f t="shared" si="62"/>
        <v>46302</v>
      </c>
      <c r="Q654" s="391">
        <f t="shared" si="62"/>
        <v>46309</v>
      </c>
      <c r="R654" s="7"/>
    </row>
    <row r="655" spans="14:18" x14ac:dyDescent="0.2">
      <c r="N655" s="389">
        <f t="shared" si="61"/>
        <v>8</v>
      </c>
      <c r="O655" s="390">
        <f t="shared" si="60"/>
        <v>5788</v>
      </c>
      <c r="P655" s="391">
        <f t="shared" si="62"/>
        <v>46303</v>
      </c>
      <c r="Q655" s="391">
        <f t="shared" si="62"/>
        <v>46310</v>
      </c>
      <c r="R655" s="7"/>
    </row>
    <row r="656" spans="14:18" x14ac:dyDescent="0.2">
      <c r="N656" s="389">
        <f t="shared" si="61"/>
        <v>9</v>
      </c>
      <c r="O656" s="390">
        <f t="shared" si="60"/>
        <v>5145</v>
      </c>
      <c r="P656" s="391">
        <f t="shared" si="62"/>
        <v>46304</v>
      </c>
      <c r="Q656" s="391">
        <f t="shared" si="62"/>
        <v>46311</v>
      </c>
      <c r="R656" s="7"/>
    </row>
    <row r="657" spans="14:18" x14ac:dyDescent="0.2">
      <c r="N657" s="389">
        <f t="shared" si="61"/>
        <v>10</v>
      </c>
      <c r="O657" s="390">
        <f t="shared" si="60"/>
        <v>4631</v>
      </c>
      <c r="P657" s="391">
        <f t="shared" si="62"/>
        <v>46305</v>
      </c>
      <c r="Q657" s="391">
        <f t="shared" si="62"/>
        <v>46312</v>
      </c>
      <c r="R657" s="7"/>
    </row>
    <row r="658" spans="14:18" x14ac:dyDescent="0.2">
      <c r="N658" s="389">
        <f t="shared" si="61"/>
        <v>11</v>
      </c>
      <c r="O658" s="390">
        <f t="shared" si="60"/>
        <v>4210</v>
      </c>
      <c r="P658" s="391">
        <f t="shared" si="62"/>
        <v>46306</v>
      </c>
      <c r="Q658" s="391">
        <f t="shared" si="62"/>
        <v>46313</v>
      </c>
      <c r="R658" s="7"/>
    </row>
    <row r="659" spans="14:18" x14ac:dyDescent="0.2">
      <c r="N659" s="389">
        <f t="shared" si="61"/>
        <v>12</v>
      </c>
      <c r="O659" s="390">
        <f t="shared" si="60"/>
        <v>3859</v>
      </c>
      <c r="P659" s="391">
        <f t="shared" si="62"/>
        <v>46307</v>
      </c>
      <c r="Q659" s="391">
        <f t="shared" si="62"/>
        <v>46314</v>
      </c>
      <c r="R659" s="7"/>
    </row>
    <row r="660" spans="14:18" x14ac:dyDescent="0.2">
      <c r="N660" s="389">
        <f t="shared" si="61"/>
        <v>13</v>
      </c>
      <c r="O660" s="390">
        <f t="shared" si="60"/>
        <v>3562</v>
      </c>
      <c r="P660" s="391">
        <f t="shared" si="62"/>
        <v>46308</v>
      </c>
      <c r="Q660" s="391">
        <f t="shared" si="62"/>
        <v>46315</v>
      </c>
      <c r="R660" s="7"/>
    </row>
    <row r="661" spans="14:18" x14ac:dyDescent="0.2">
      <c r="N661" s="389">
        <f t="shared" si="61"/>
        <v>14</v>
      </c>
      <c r="O661" s="390">
        <f t="shared" si="60"/>
        <v>3308</v>
      </c>
      <c r="P661" s="391">
        <f t="shared" si="62"/>
        <v>46309</v>
      </c>
      <c r="Q661" s="391">
        <f t="shared" si="62"/>
        <v>46316</v>
      </c>
      <c r="R661" s="7"/>
    </row>
    <row r="662" spans="14:18" x14ac:dyDescent="0.2">
      <c r="N662" s="389">
        <f t="shared" si="61"/>
        <v>15</v>
      </c>
      <c r="O662" s="390">
        <f t="shared" si="60"/>
        <v>3087</v>
      </c>
      <c r="P662" s="391">
        <f t="shared" si="62"/>
        <v>46310</v>
      </c>
      <c r="Q662" s="391">
        <f t="shared" si="62"/>
        <v>46317</v>
      </c>
      <c r="R662" s="7"/>
    </row>
    <row r="663" spans="14:18" x14ac:dyDescent="0.2">
      <c r="N663" s="389">
        <f t="shared" si="61"/>
        <v>16</v>
      </c>
      <c r="O663" s="390">
        <f t="shared" si="60"/>
        <v>2894</v>
      </c>
      <c r="P663" s="391">
        <f t="shared" si="62"/>
        <v>46311</v>
      </c>
      <c r="Q663" s="391">
        <f t="shared" si="62"/>
        <v>46318</v>
      </c>
      <c r="R663" s="7"/>
    </row>
    <row r="664" spans="14:18" x14ac:dyDescent="0.2">
      <c r="N664" s="389">
        <f t="shared" si="61"/>
        <v>17</v>
      </c>
      <c r="O664" s="390">
        <f t="shared" si="60"/>
        <v>2724</v>
      </c>
      <c r="P664" s="391">
        <f t="shared" si="62"/>
        <v>46312</v>
      </c>
      <c r="Q664" s="391">
        <f t="shared" si="62"/>
        <v>46319</v>
      </c>
      <c r="R664" s="7"/>
    </row>
    <row r="665" spans="14:18" x14ac:dyDescent="0.2">
      <c r="N665" s="389">
        <f t="shared" si="61"/>
        <v>18</v>
      </c>
      <c r="O665" s="390">
        <f t="shared" si="60"/>
        <v>2573</v>
      </c>
      <c r="P665" s="391">
        <f t="shared" si="62"/>
        <v>46313</v>
      </c>
      <c r="Q665" s="391">
        <f t="shared" si="62"/>
        <v>46320</v>
      </c>
      <c r="R665" s="7"/>
    </row>
    <row r="666" spans="14:18" x14ac:dyDescent="0.2">
      <c r="N666" s="389">
        <f t="shared" si="61"/>
        <v>19</v>
      </c>
      <c r="O666" s="390">
        <f t="shared" si="60"/>
        <v>2438</v>
      </c>
      <c r="P666" s="391">
        <f t="shared" si="62"/>
        <v>46314</v>
      </c>
      <c r="Q666" s="391">
        <f t="shared" si="62"/>
        <v>46321</v>
      </c>
      <c r="R666" s="7"/>
    </row>
    <row r="667" spans="14:18" x14ac:dyDescent="0.2">
      <c r="N667" s="389">
        <f t="shared" si="61"/>
        <v>20</v>
      </c>
      <c r="O667" s="390">
        <f t="shared" si="60"/>
        <v>2316</v>
      </c>
      <c r="P667" s="391">
        <f t="shared" si="62"/>
        <v>46315</v>
      </c>
      <c r="Q667" s="391">
        <f t="shared" si="62"/>
        <v>46322</v>
      </c>
      <c r="R667" s="7"/>
    </row>
    <row r="668" spans="14:18" x14ac:dyDescent="0.2">
      <c r="N668" s="389">
        <f t="shared" si="61"/>
        <v>21</v>
      </c>
      <c r="O668" s="390">
        <f t="shared" si="60"/>
        <v>2206</v>
      </c>
      <c r="P668" s="391">
        <f t="shared" ref="P668:Q683" si="63">P667+1</f>
        <v>46316</v>
      </c>
      <c r="Q668" s="391">
        <f t="shared" si="63"/>
        <v>46323</v>
      </c>
      <c r="R668" s="7"/>
    </row>
    <row r="669" spans="14:18" x14ac:dyDescent="0.2">
      <c r="N669" s="389">
        <f t="shared" si="61"/>
        <v>22</v>
      </c>
      <c r="O669" s="390">
        <f t="shared" si="60"/>
        <v>2105</v>
      </c>
      <c r="P669" s="391">
        <f t="shared" si="63"/>
        <v>46317</v>
      </c>
      <c r="Q669" s="391">
        <f t="shared" si="63"/>
        <v>46324</v>
      </c>
      <c r="R669" s="7"/>
    </row>
    <row r="670" spans="14:18" x14ac:dyDescent="0.2">
      <c r="N670" s="389">
        <f t="shared" si="61"/>
        <v>23</v>
      </c>
      <c r="O670" s="390">
        <f t="shared" si="60"/>
        <v>2014</v>
      </c>
      <c r="P670" s="391">
        <f t="shared" si="63"/>
        <v>46318</v>
      </c>
      <c r="Q670" s="391">
        <f t="shared" si="63"/>
        <v>46325</v>
      </c>
      <c r="R670" s="7"/>
    </row>
    <row r="671" spans="14:18" x14ac:dyDescent="0.2">
      <c r="N671" s="389">
        <f t="shared" si="61"/>
        <v>24</v>
      </c>
      <c r="O671" s="390">
        <f t="shared" si="60"/>
        <v>1930</v>
      </c>
      <c r="P671" s="391">
        <f t="shared" si="63"/>
        <v>46319</v>
      </c>
      <c r="Q671" s="391">
        <f t="shared" si="63"/>
        <v>46326</v>
      </c>
      <c r="R671" s="7"/>
    </row>
    <row r="672" spans="14:18" x14ac:dyDescent="0.2">
      <c r="N672" s="389">
        <f t="shared" si="61"/>
        <v>25</v>
      </c>
      <c r="O672" s="390">
        <f t="shared" si="60"/>
        <v>1853</v>
      </c>
      <c r="P672" s="391">
        <f t="shared" si="63"/>
        <v>46320</v>
      </c>
      <c r="Q672" s="391">
        <f t="shared" si="63"/>
        <v>46327</v>
      </c>
      <c r="R672" s="7"/>
    </row>
    <row r="673" spans="14:18" x14ac:dyDescent="0.2">
      <c r="N673" s="389">
        <f t="shared" si="61"/>
        <v>26</v>
      </c>
      <c r="O673" s="390">
        <f t="shared" si="60"/>
        <v>1782</v>
      </c>
      <c r="P673" s="391">
        <f t="shared" si="63"/>
        <v>46321</v>
      </c>
      <c r="Q673" s="391">
        <f t="shared" si="63"/>
        <v>46328</v>
      </c>
      <c r="R673" s="7"/>
    </row>
    <row r="674" spans="14:18" x14ac:dyDescent="0.2">
      <c r="N674" s="389">
        <f t="shared" si="61"/>
        <v>27</v>
      </c>
      <c r="O674" s="390">
        <f t="shared" si="60"/>
        <v>1716</v>
      </c>
      <c r="P674" s="391">
        <f t="shared" si="63"/>
        <v>46322</v>
      </c>
      <c r="Q674" s="391">
        <f t="shared" si="63"/>
        <v>46329</v>
      </c>
      <c r="R674" s="7"/>
    </row>
    <row r="675" spans="14:18" x14ac:dyDescent="0.2">
      <c r="N675" s="389">
        <f t="shared" si="61"/>
        <v>28</v>
      </c>
      <c r="O675" s="390">
        <f t="shared" si="60"/>
        <v>1654</v>
      </c>
      <c r="P675" s="391">
        <f t="shared" si="63"/>
        <v>46323</v>
      </c>
      <c r="Q675" s="391">
        <f t="shared" si="63"/>
        <v>46330</v>
      </c>
      <c r="R675" s="7"/>
    </row>
    <row r="676" spans="14:18" x14ac:dyDescent="0.2">
      <c r="N676" s="389">
        <f t="shared" si="61"/>
        <v>29</v>
      </c>
      <c r="O676" s="390">
        <f t="shared" si="60"/>
        <v>1597</v>
      </c>
      <c r="P676" s="391">
        <f t="shared" si="63"/>
        <v>46324</v>
      </c>
      <c r="Q676" s="391">
        <f t="shared" si="63"/>
        <v>46331</v>
      </c>
      <c r="R676" s="7"/>
    </row>
    <row r="677" spans="14:18" x14ac:dyDescent="0.2">
      <c r="N677" s="389">
        <f t="shared" si="61"/>
        <v>30</v>
      </c>
      <c r="O677" s="390">
        <f t="shared" si="60"/>
        <v>1544</v>
      </c>
      <c r="P677" s="391">
        <f t="shared" si="63"/>
        <v>46325</v>
      </c>
      <c r="Q677" s="391">
        <f t="shared" si="63"/>
        <v>46332</v>
      </c>
      <c r="R677" s="7"/>
    </row>
    <row r="678" spans="14:18" x14ac:dyDescent="0.2">
      <c r="N678" s="389">
        <f t="shared" si="61"/>
        <v>31</v>
      </c>
      <c r="O678" s="390">
        <f t="shared" si="60"/>
        <v>1494</v>
      </c>
      <c r="P678" s="391">
        <f t="shared" si="63"/>
        <v>46326</v>
      </c>
      <c r="Q678" s="391">
        <f t="shared" si="63"/>
        <v>46333</v>
      </c>
      <c r="R678" s="7"/>
    </row>
    <row r="679" spans="14:18" x14ac:dyDescent="0.2">
      <c r="N679" s="389">
        <f t="shared" si="61"/>
        <v>1</v>
      </c>
      <c r="O679" s="390">
        <f t="shared" si="60"/>
        <v>46327</v>
      </c>
      <c r="P679" s="391">
        <f t="shared" si="63"/>
        <v>46327</v>
      </c>
      <c r="Q679" s="391">
        <f t="shared" si="63"/>
        <v>46334</v>
      </c>
      <c r="R679" s="7"/>
    </row>
    <row r="680" spans="14:18" x14ac:dyDescent="0.2">
      <c r="N680" s="389">
        <f t="shared" si="61"/>
        <v>2</v>
      </c>
      <c r="O680" s="390">
        <f t="shared" si="60"/>
        <v>23164</v>
      </c>
      <c r="P680" s="391">
        <f t="shared" si="63"/>
        <v>46328</v>
      </c>
      <c r="Q680" s="391">
        <f t="shared" si="63"/>
        <v>46335</v>
      </c>
      <c r="R680" s="7"/>
    </row>
    <row r="681" spans="14:18" x14ac:dyDescent="0.2">
      <c r="N681" s="389">
        <f t="shared" si="61"/>
        <v>3</v>
      </c>
      <c r="O681" s="390">
        <f t="shared" si="60"/>
        <v>15443</v>
      </c>
      <c r="P681" s="391">
        <f t="shared" si="63"/>
        <v>46329</v>
      </c>
      <c r="Q681" s="391">
        <f t="shared" si="63"/>
        <v>46336</v>
      </c>
      <c r="R681" s="7"/>
    </row>
    <row r="682" spans="14:18" x14ac:dyDescent="0.2">
      <c r="N682" s="389">
        <f t="shared" si="61"/>
        <v>4</v>
      </c>
      <c r="O682" s="390">
        <f t="shared" si="60"/>
        <v>11583</v>
      </c>
      <c r="P682" s="391">
        <f t="shared" si="63"/>
        <v>46330</v>
      </c>
      <c r="Q682" s="391">
        <f t="shared" si="63"/>
        <v>46337</v>
      </c>
      <c r="R682" s="7"/>
    </row>
    <row r="683" spans="14:18" x14ac:dyDescent="0.2">
      <c r="N683" s="389">
        <f t="shared" si="61"/>
        <v>5</v>
      </c>
      <c r="O683" s="390">
        <f t="shared" si="60"/>
        <v>9266</v>
      </c>
      <c r="P683" s="391">
        <f t="shared" si="63"/>
        <v>46331</v>
      </c>
      <c r="Q683" s="391">
        <f t="shared" si="63"/>
        <v>46338</v>
      </c>
      <c r="R683" s="7"/>
    </row>
    <row r="684" spans="14:18" x14ac:dyDescent="0.2">
      <c r="N684" s="389">
        <f t="shared" si="61"/>
        <v>6</v>
      </c>
      <c r="O684" s="390">
        <f t="shared" si="60"/>
        <v>7722</v>
      </c>
      <c r="P684" s="391">
        <f t="shared" ref="P684:Q699" si="64">P683+1</f>
        <v>46332</v>
      </c>
      <c r="Q684" s="391">
        <f t="shared" si="64"/>
        <v>46339</v>
      </c>
      <c r="R684" s="7"/>
    </row>
    <row r="685" spans="14:18" x14ac:dyDescent="0.2">
      <c r="N685" s="389">
        <f t="shared" si="61"/>
        <v>7</v>
      </c>
      <c r="O685" s="390">
        <f t="shared" si="60"/>
        <v>6619</v>
      </c>
      <c r="P685" s="391">
        <f t="shared" si="64"/>
        <v>46333</v>
      </c>
      <c r="Q685" s="391">
        <f t="shared" si="64"/>
        <v>46340</v>
      </c>
      <c r="R685" s="7"/>
    </row>
    <row r="686" spans="14:18" x14ac:dyDescent="0.2">
      <c r="N686" s="389">
        <f t="shared" si="61"/>
        <v>8</v>
      </c>
      <c r="O686" s="390">
        <f t="shared" si="60"/>
        <v>5792</v>
      </c>
      <c r="P686" s="391">
        <f t="shared" si="64"/>
        <v>46334</v>
      </c>
      <c r="Q686" s="391">
        <f t="shared" si="64"/>
        <v>46341</v>
      </c>
      <c r="R686" s="7"/>
    </row>
    <row r="687" spans="14:18" x14ac:dyDescent="0.2">
      <c r="N687" s="389">
        <f t="shared" si="61"/>
        <v>9</v>
      </c>
      <c r="O687" s="390">
        <f t="shared" si="60"/>
        <v>5148</v>
      </c>
      <c r="P687" s="391">
        <f t="shared" si="64"/>
        <v>46335</v>
      </c>
      <c r="Q687" s="391">
        <f t="shared" si="64"/>
        <v>46342</v>
      </c>
      <c r="R687" s="7"/>
    </row>
    <row r="688" spans="14:18" x14ac:dyDescent="0.2">
      <c r="N688" s="389">
        <f t="shared" si="61"/>
        <v>10</v>
      </c>
      <c r="O688" s="390">
        <f t="shared" si="60"/>
        <v>4634</v>
      </c>
      <c r="P688" s="391">
        <f t="shared" si="64"/>
        <v>46336</v>
      </c>
      <c r="Q688" s="391">
        <f t="shared" si="64"/>
        <v>46343</v>
      </c>
      <c r="R688" s="7"/>
    </row>
    <row r="689" spans="14:18" x14ac:dyDescent="0.2">
      <c r="N689" s="389">
        <f t="shared" si="61"/>
        <v>11</v>
      </c>
      <c r="O689" s="390">
        <f t="shared" si="60"/>
        <v>4212</v>
      </c>
      <c r="P689" s="391">
        <f t="shared" si="64"/>
        <v>46337</v>
      </c>
      <c r="Q689" s="391">
        <f t="shared" si="64"/>
        <v>46344</v>
      </c>
      <c r="R689" s="7"/>
    </row>
    <row r="690" spans="14:18" x14ac:dyDescent="0.2">
      <c r="N690" s="389">
        <f t="shared" si="61"/>
        <v>12</v>
      </c>
      <c r="O690" s="390">
        <f t="shared" si="60"/>
        <v>3862</v>
      </c>
      <c r="P690" s="391">
        <f t="shared" si="64"/>
        <v>46338</v>
      </c>
      <c r="Q690" s="391">
        <f t="shared" si="64"/>
        <v>46345</v>
      </c>
      <c r="R690" s="7"/>
    </row>
    <row r="691" spans="14:18" x14ac:dyDescent="0.2">
      <c r="N691" s="389">
        <f t="shared" si="61"/>
        <v>13</v>
      </c>
      <c r="O691" s="390">
        <f t="shared" si="60"/>
        <v>3565</v>
      </c>
      <c r="P691" s="391">
        <f t="shared" si="64"/>
        <v>46339</v>
      </c>
      <c r="Q691" s="391">
        <f t="shared" si="64"/>
        <v>46346</v>
      </c>
      <c r="R691" s="7"/>
    </row>
    <row r="692" spans="14:18" x14ac:dyDescent="0.2">
      <c r="N692" s="389">
        <f t="shared" si="61"/>
        <v>14</v>
      </c>
      <c r="O692" s="390">
        <f t="shared" si="60"/>
        <v>3310</v>
      </c>
      <c r="P692" s="391">
        <f t="shared" si="64"/>
        <v>46340</v>
      </c>
      <c r="Q692" s="391">
        <f t="shared" si="64"/>
        <v>46347</v>
      </c>
      <c r="R692" s="7"/>
    </row>
    <row r="693" spans="14:18" x14ac:dyDescent="0.2">
      <c r="N693" s="389">
        <f t="shared" si="61"/>
        <v>15</v>
      </c>
      <c r="O693" s="390">
        <f t="shared" si="60"/>
        <v>3089</v>
      </c>
      <c r="P693" s="391">
        <f t="shared" si="64"/>
        <v>46341</v>
      </c>
      <c r="Q693" s="391">
        <f t="shared" si="64"/>
        <v>46348</v>
      </c>
      <c r="R693" s="7"/>
    </row>
    <row r="694" spans="14:18" x14ac:dyDescent="0.2">
      <c r="N694" s="389">
        <f t="shared" si="61"/>
        <v>16</v>
      </c>
      <c r="O694" s="390">
        <f t="shared" si="60"/>
        <v>2896</v>
      </c>
      <c r="P694" s="391">
        <f t="shared" si="64"/>
        <v>46342</v>
      </c>
      <c r="Q694" s="391">
        <f t="shared" si="64"/>
        <v>46349</v>
      </c>
      <c r="R694" s="7"/>
    </row>
    <row r="695" spans="14:18" x14ac:dyDescent="0.2">
      <c r="N695" s="389">
        <f t="shared" si="61"/>
        <v>17</v>
      </c>
      <c r="O695" s="390">
        <f t="shared" si="60"/>
        <v>2726</v>
      </c>
      <c r="P695" s="391">
        <f t="shared" si="64"/>
        <v>46343</v>
      </c>
      <c r="Q695" s="391">
        <f t="shared" si="64"/>
        <v>46350</v>
      </c>
      <c r="R695" s="7"/>
    </row>
    <row r="696" spans="14:18" x14ac:dyDescent="0.2">
      <c r="N696" s="389">
        <f t="shared" si="61"/>
        <v>18</v>
      </c>
      <c r="O696" s="390">
        <f t="shared" si="60"/>
        <v>2575</v>
      </c>
      <c r="P696" s="391">
        <f t="shared" si="64"/>
        <v>46344</v>
      </c>
      <c r="Q696" s="391">
        <f t="shared" si="64"/>
        <v>46351</v>
      </c>
      <c r="R696" s="7"/>
    </row>
    <row r="697" spans="14:18" x14ac:dyDescent="0.2">
      <c r="N697" s="389">
        <f t="shared" si="61"/>
        <v>19</v>
      </c>
      <c r="O697" s="390">
        <f t="shared" si="60"/>
        <v>2439</v>
      </c>
      <c r="P697" s="391">
        <f t="shared" si="64"/>
        <v>46345</v>
      </c>
      <c r="Q697" s="391">
        <f t="shared" si="64"/>
        <v>46352</v>
      </c>
      <c r="R697" s="7"/>
    </row>
    <row r="698" spans="14:18" x14ac:dyDescent="0.2">
      <c r="N698" s="389">
        <f t="shared" si="61"/>
        <v>20</v>
      </c>
      <c r="O698" s="390">
        <f t="shared" si="60"/>
        <v>2317</v>
      </c>
      <c r="P698" s="391">
        <f t="shared" si="64"/>
        <v>46346</v>
      </c>
      <c r="Q698" s="391">
        <f t="shared" si="64"/>
        <v>46353</v>
      </c>
      <c r="R698" s="7"/>
    </row>
    <row r="699" spans="14:18" x14ac:dyDescent="0.2">
      <c r="N699" s="389">
        <f t="shared" si="61"/>
        <v>21</v>
      </c>
      <c r="O699" s="390">
        <f t="shared" si="60"/>
        <v>2207</v>
      </c>
      <c r="P699" s="391">
        <f t="shared" si="64"/>
        <v>46347</v>
      </c>
      <c r="Q699" s="391">
        <f t="shared" si="64"/>
        <v>46354</v>
      </c>
      <c r="R699" s="7"/>
    </row>
    <row r="700" spans="14:18" x14ac:dyDescent="0.2">
      <c r="N700" s="389">
        <f t="shared" si="61"/>
        <v>22</v>
      </c>
      <c r="O700" s="390">
        <f t="shared" si="60"/>
        <v>2107</v>
      </c>
      <c r="P700" s="391">
        <f t="shared" ref="P700:Q715" si="65">P699+1</f>
        <v>46348</v>
      </c>
      <c r="Q700" s="391">
        <f t="shared" si="65"/>
        <v>46355</v>
      </c>
      <c r="R700" s="7"/>
    </row>
    <row r="701" spans="14:18" x14ac:dyDescent="0.2">
      <c r="N701" s="389">
        <f t="shared" si="61"/>
        <v>23</v>
      </c>
      <c r="O701" s="390">
        <f t="shared" si="60"/>
        <v>2015</v>
      </c>
      <c r="P701" s="391">
        <f t="shared" si="65"/>
        <v>46349</v>
      </c>
      <c r="Q701" s="391">
        <f t="shared" si="65"/>
        <v>46356</v>
      </c>
      <c r="R701" s="7"/>
    </row>
    <row r="702" spans="14:18" x14ac:dyDescent="0.2">
      <c r="N702" s="389">
        <f t="shared" si="61"/>
        <v>24</v>
      </c>
      <c r="O702" s="390">
        <f t="shared" si="60"/>
        <v>1931</v>
      </c>
      <c r="P702" s="391">
        <f t="shared" si="65"/>
        <v>46350</v>
      </c>
      <c r="Q702" s="391">
        <f t="shared" si="65"/>
        <v>46357</v>
      </c>
      <c r="R702" s="7"/>
    </row>
    <row r="703" spans="14:18" x14ac:dyDescent="0.2">
      <c r="N703" s="389">
        <f t="shared" si="61"/>
        <v>25</v>
      </c>
      <c r="O703" s="390">
        <f t="shared" si="60"/>
        <v>1854</v>
      </c>
      <c r="P703" s="391">
        <f t="shared" si="65"/>
        <v>46351</v>
      </c>
      <c r="Q703" s="391">
        <f t="shared" si="65"/>
        <v>46358</v>
      </c>
      <c r="R703" s="7"/>
    </row>
    <row r="704" spans="14:18" x14ac:dyDescent="0.2">
      <c r="N704" s="389">
        <f t="shared" si="61"/>
        <v>26</v>
      </c>
      <c r="O704" s="390">
        <f t="shared" si="60"/>
        <v>1783</v>
      </c>
      <c r="P704" s="391">
        <f t="shared" si="65"/>
        <v>46352</v>
      </c>
      <c r="Q704" s="391">
        <f t="shared" si="65"/>
        <v>46359</v>
      </c>
      <c r="R704" s="7"/>
    </row>
    <row r="705" spans="14:18" x14ac:dyDescent="0.2">
      <c r="N705" s="389">
        <f t="shared" si="61"/>
        <v>27</v>
      </c>
      <c r="O705" s="390">
        <f t="shared" si="60"/>
        <v>1717</v>
      </c>
      <c r="P705" s="391">
        <f t="shared" si="65"/>
        <v>46353</v>
      </c>
      <c r="Q705" s="391">
        <f t="shared" si="65"/>
        <v>46360</v>
      </c>
      <c r="R705" s="7"/>
    </row>
    <row r="706" spans="14:18" x14ac:dyDescent="0.2">
      <c r="N706" s="389">
        <f t="shared" si="61"/>
        <v>28</v>
      </c>
      <c r="O706" s="390">
        <f t="shared" si="60"/>
        <v>1656</v>
      </c>
      <c r="P706" s="391">
        <f t="shared" si="65"/>
        <v>46354</v>
      </c>
      <c r="Q706" s="391">
        <f t="shared" si="65"/>
        <v>46361</v>
      </c>
      <c r="R706" s="7"/>
    </row>
    <row r="707" spans="14:18" x14ac:dyDescent="0.2">
      <c r="N707" s="389">
        <f t="shared" si="61"/>
        <v>29</v>
      </c>
      <c r="O707" s="390">
        <f t="shared" si="60"/>
        <v>1598</v>
      </c>
      <c r="P707" s="391">
        <f t="shared" si="65"/>
        <v>46355</v>
      </c>
      <c r="Q707" s="391">
        <f t="shared" si="65"/>
        <v>46362</v>
      </c>
      <c r="R707" s="7"/>
    </row>
    <row r="708" spans="14:18" x14ac:dyDescent="0.2">
      <c r="N708" s="389">
        <f t="shared" si="61"/>
        <v>30</v>
      </c>
      <c r="O708" s="390">
        <f t="shared" si="60"/>
        <v>1545</v>
      </c>
      <c r="P708" s="391">
        <f t="shared" si="65"/>
        <v>46356</v>
      </c>
      <c r="Q708" s="391">
        <f t="shared" si="65"/>
        <v>46363</v>
      </c>
      <c r="R708" s="7"/>
    </row>
    <row r="709" spans="14:18" x14ac:dyDescent="0.2">
      <c r="N709" s="389">
        <f t="shared" si="61"/>
        <v>1</v>
      </c>
      <c r="O709" s="390">
        <f t="shared" si="60"/>
        <v>46357</v>
      </c>
      <c r="P709" s="391">
        <f t="shared" si="65"/>
        <v>46357</v>
      </c>
      <c r="Q709" s="391">
        <f t="shared" si="65"/>
        <v>46364</v>
      </c>
      <c r="R709" s="7"/>
    </row>
    <row r="710" spans="14:18" x14ac:dyDescent="0.2">
      <c r="N710" s="389">
        <f t="shared" si="61"/>
        <v>2</v>
      </c>
      <c r="O710" s="390">
        <f t="shared" si="60"/>
        <v>23179</v>
      </c>
      <c r="P710" s="391">
        <f t="shared" si="65"/>
        <v>46358</v>
      </c>
      <c r="Q710" s="391">
        <f t="shared" si="65"/>
        <v>46365</v>
      </c>
      <c r="R710" s="7"/>
    </row>
    <row r="711" spans="14:18" x14ac:dyDescent="0.2">
      <c r="N711" s="389">
        <f t="shared" si="61"/>
        <v>3</v>
      </c>
      <c r="O711" s="390">
        <f t="shared" si="60"/>
        <v>15453</v>
      </c>
      <c r="P711" s="391">
        <f t="shared" si="65"/>
        <v>46359</v>
      </c>
      <c r="Q711" s="391">
        <f t="shared" si="65"/>
        <v>46366</v>
      </c>
      <c r="R711" s="7"/>
    </row>
    <row r="712" spans="14:18" x14ac:dyDescent="0.2">
      <c r="N712" s="389">
        <f t="shared" si="61"/>
        <v>4</v>
      </c>
      <c r="O712" s="390">
        <f t="shared" si="60"/>
        <v>11590</v>
      </c>
      <c r="P712" s="391">
        <f t="shared" si="65"/>
        <v>46360</v>
      </c>
      <c r="Q712" s="391">
        <f t="shared" si="65"/>
        <v>46367</v>
      </c>
      <c r="R712" s="7"/>
    </row>
    <row r="713" spans="14:18" x14ac:dyDescent="0.2">
      <c r="N713" s="389">
        <f t="shared" si="61"/>
        <v>5</v>
      </c>
      <c r="O713" s="390">
        <f t="shared" si="60"/>
        <v>9272</v>
      </c>
      <c r="P713" s="391">
        <f t="shared" si="65"/>
        <v>46361</v>
      </c>
      <c r="Q713" s="391">
        <f t="shared" si="65"/>
        <v>46368</v>
      </c>
      <c r="R713" s="7"/>
    </row>
    <row r="714" spans="14:18" x14ac:dyDescent="0.2">
      <c r="N714" s="389">
        <f t="shared" si="61"/>
        <v>6</v>
      </c>
      <c r="O714" s="390">
        <f t="shared" ref="O714:O777" si="66">ROUND(P714/N714,0)</f>
        <v>7727</v>
      </c>
      <c r="P714" s="391">
        <f t="shared" si="65"/>
        <v>46362</v>
      </c>
      <c r="Q714" s="391">
        <f t="shared" si="65"/>
        <v>46369</v>
      </c>
      <c r="R714" s="7"/>
    </row>
    <row r="715" spans="14:18" x14ac:dyDescent="0.2">
      <c r="N715" s="389">
        <f t="shared" ref="N715:N778" si="67">DAY(P715)</f>
        <v>7</v>
      </c>
      <c r="O715" s="390">
        <f t="shared" si="66"/>
        <v>6623</v>
      </c>
      <c r="P715" s="391">
        <f t="shared" si="65"/>
        <v>46363</v>
      </c>
      <c r="Q715" s="391">
        <f t="shared" si="65"/>
        <v>46370</v>
      </c>
      <c r="R715" s="7"/>
    </row>
    <row r="716" spans="14:18" x14ac:dyDescent="0.2">
      <c r="N716" s="389">
        <f t="shared" si="67"/>
        <v>8</v>
      </c>
      <c r="O716" s="390">
        <f t="shared" si="66"/>
        <v>5796</v>
      </c>
      <c r="P716" s="391">
        <f t="shared" ref="P716:Q731" si="68">P715+1</f>
        <v>46364</v>
      </c>
      <c r="Q716" s="391">
        <f t="shared" si="68"/>
        <v>46371</v>
      </c>
      <c r="R716" s="7"/>
    </row>
    <row r="717" spans="14:18" x14ac:dyDescent="0.2">
      <c r="N717" s="389">
        <f t="shared" si="67"/>
        <v>9</v>
      </c>
      <c r="O717" s="390">
        <f t="shared" si="66"/>
        <v>5152</v>
      </c>
      <c r="P717" s="391">
        <f t="shared" si="68"/>
        <v>46365</v>
      </c>
      <c r="Q717" s="391">
        <f t="shared" si="68"/>
        <v>46372</v>
      </c>
      <c r="R717" s="7"/>
    </row>
    <row r="718" spans="14:18" x14ac:dyDescent="0.2">
      <c r="N718" s="389">
        <f t="shared" si="67"/>
        <v>10</v>
      </c>
      <c r="O718" s="390">
        <f t="shared" si="66"/>
        <v>4637</v>
      </c>
      <c r="P718" s="391">
        <f t="shared" si="68"/>
        <v>46366</v>
      </c>
      <c r="Q718" s="391">
        <f t="shared" si="68"/>
        <v>46373</v>
      </c>
      <c r="R718" s="7"/>
    </row>
    <row r="719" spans="14:18" x14ac:dyDescent="0.2">
      <c r="N719" s="389">
        <f t="shared" si="67"/>
        <v>11</v>
      </c>
      <c r="O719" s="390">
        <f t="shared" si="66"/>
        <v>4215</v>
      </c>
      <c r="P719" s="391">
        <f t="shared" si="68"/>
        <v>46367</v>
      </c>
      <c r="Q719" s="391">
        <f t="shared" si="68"/>
        <v>46374</v>
      </c>
      <c r="R719" s="7"/>
    </row>
    <row r="720" spans="14:18" x14ac:dyDescent="0.2">
      <c r="N720" s="389">
        <f t="shared" si="67"/>
        <v>12</v>
      </c>
      <c r="O720" s="390">
        <f t="shared" si="66"/>
        <v>3864</v>
      </c>
      <c r="P720" s="391">
        <f t="shared" si="68"/>
        <v>46368</v>
      </c>
      <c r="Q720" s="391">
        <f t="shared" si="68"/>
        <v>46375</v>
      </c>
      <c r="R720" s="7"/>
    </row>
    <row r="721" spans="14:18" x14ac:dyDescent="0.2">
      <c r="N721" s="389">
        <f t="shared" si="67"/>
        <v>13</v>
      </c>
      <c r="O721" s="390">
        <f t="shared" si="66"/>
        <v>3567</v>
      </c>
      <c r="P721" s="391">
        <f t="shared" si="68"/>
        <v>46369</v>
      </c>
      <c r="Q721" s="391">
        <f t="shared" si="68"/>
        <v>46376</v>
      </c>
      <c r="R721" s="7"/>
    </row>
    <row r="722" spans="14:18" x14ac:dyDescent="0.2">
      <c r="N722" s="389">
        <f t="shared" si="67"/>
        <v>14</v>
      </c>
      <c r="O722" s="390">
        <f t="shared" si="66"/>
        <v>3312</v>
      </c>
      <c r="P722" s="391">
        <f t="shared" si="68"/>
        <v>46370</v>
      </c>
      <c r="Q722" s="391">
        <f t="shared" si="68"/>
        <v>46377</v>
      </c>
      <c r="R722" s="7"/>
    </row>
    <row r="723" spans="14:18" x14ac:dyDescent="0.2">
      <c r="N723" s="389">
        <f t="shared" si="67"/>
        <v>15</v>
      </c>
      <c r="O723" s="390">
        <f t="shared" si="66"/>
        <v>3091</v>
      </c>
      <c r="P723" s="391">
        <f t="shared" si="68"/>
        <v>46371</v>
      </c>
      <c r="Q723" s="391">
        <f t="shared" si="68"/>
        <v>46378</v>
      </c>
      <c r="R723" s="7"/>
    </row>
    <row r="724" spans="14:18" x14ac:dyDescent="0.2">
      <c r="N724" s="389">
        <f t="shared" si="67"/>
        <v>16</v>
      </c>
      <c r="O724" s="390">
        <f t="shared" si="66"/>
        <v>2898</v>
      </c>
      <c r="P724" s="391">
        <f t="shared" si="68"/>
        <v>46372</v>
      </c>
      <c r="Q724" s="391">
        <f t="shared" si="68"/>
        <v>46379</v>
      </c>
      <c r="R724" s="7"/>
    </row>
    <row r="725" spans="14:18" x14ac:dyDescent="0.2">
      <c r="N725" s="389">
        <f t="shared" si="67"/>
        <v>17</v>
      </c>
      <c r="O725" s="390">
        <f t="shared" si="66"/>
        <v>2728</v>
      </c>
      <c r="P725" s="391">
        <f t="shared" si="68"/>
        <v>46373</v>
      </c>
      <c r="Q725" s="391">
        <f t="shared" si="68"/>
        <v>46380</v>
      </c>
      <c r="R725" s="7"/>
    </row>
    <row r="726" spans="14:18" x14ac:dyDescent="0.2">
      <c r="N726" s="389">
        <f t="shared" si="67"/>
        <v>18</v>
      </c>
      <c r="O726" s="390">
        <f t="shared" si="66"/>
        <v>2576</v>
      </c>
      <c r="P726" s="391">
        <f t="shared" si="68"/>
        <v>46374</v>
      </c>
      <c r="Q726" s="391">
        <f t="shared" si="68"/>
        <v>46381</v>
      </c>
      <c r="R726" s="7"/>
    </row>
    <row r="727" spans="14:18" x14ac:dyDescent="0.2">
      <c r="N727" s="389">
        <f t="shared" si="67"/>
        <v>19</v>
      </c>
      <c r="O727" s="390">
        <f t="shared" si="66"/>
        <v>2441</v>
      </c>
      <c r="P727" s="391">
        <f t="shared" si="68"/>
        <v>46375</v>
      </c>
      <c r="Q727" s="391">
        <f t="shared" si="68"/>
        <v>46382</v>
      </c>
      <c r="R727" s="7"/>
    </row>
    <row r="728" spans="14:18" x14ac:dyDescent="0.2">
      <c r="N728" s="389">
        <f t="shared" si="67"/>
        <v>20</v>
      </c>
      <c r="O728" s="390">
        <f t="shared" si="66"/>
        <v>2319</v>
      </c>
      <c r="P728" s="391">
        <f t="shared" si="68"/>
        <v>46376</v>
      </c>
      <c r="Q728" s="391">
        <f t="shared" si="68"/>
        <v>46383</v>
      </c>
      <c r="R728" s="7"/>
    </row>
    <row r="729" spans="14:18" x14ac:dyDescent="0.2">
      <c r="N729" s="389">
        <f t="shared" si="67"/>
        <v>21</v>
      </c>
      <c r="O729" s="390">
        <f t="shared" si="66"/>
        <v>2208</v>
      </c>
      <c r="P729" s="391">
        <f t="shared" si="68"/>
        <v>46377</v>
      </c>
      <c r="Q729" s="391">
        <f t="shared" si="68"/>
        <v>46384</v>
      </c>
      <c r="R729" s="7"/>
    </row>
    <row r="730" spans="14:18" x14ac:dyDescent="0.2">
      <c r="N730" s="389">
        <f t="shared" si="67"/>
        <v>22</v>
      </c>
      <c r="O730" s="390">
        <f t="shared" si="66"/>
        <v>2108</v>
      </c>
      <c r="P730" s="391">
        <f t="shared" si="68"/>
        <v>46378</v>
      </c>
      <c r="Q730" s="391">
        <f t="shared" si="68"/>
        <v>46385</v>
      </c>
      <c r="R730" s="7"/>
    </row>
    <row r="731" spans="14:18" x14ac:dyDescent="0.2">
      <c r="N731" s="389">
        <f t="shared" si="67"/>
        <v>23</v>
      </c>
      <c r="O731" s="390">
        <f t="shared" si="66"/>
        <v>2016</v>
      </c>
      <c r="P731" s="391">
        <f t="shared" si="68"/>
        <v>46379</v>
      </c>
      <c r="Q731" s="391">
        <f t="shared" si="68"/>
        <v>46386</v>
      </c>
      <c r="R731" s="7"/>
    </row>
    <row r="732" spans="14:18" x14ac:dyDescent="0.2">
      <c r="N732" s="389">
        <f t="shared" si="67"/>
        <v>24</v>
      </c>
      <c r="O732" s="390">
        <f t="shared" si="66"/>
        <v>1933</v>
      </c>
      <c r="P732" s="391">
        <f t="shared" ref="P732:Q747" si="69">P731+1</f>
        <v>46380</v>
      </c>
      <c r="Q732" s="391">
        <f t="shared" si="69"/>
        <v>46387</v>
      </c>
      <c r="R732" s="7"/>
    </row>
    <row r="733" spans="14:18" x14ac:dyDescent="0.2">
      <c r="N733" s="389">
        <f t="shared" si="67"/>
        <v>25</v>
      </c>
      <c r="O733" s="390">
        <f t="shared" si="66"/>
        <v>1855</v>
      </c>
      <c r="P733" s="391">
        <f t="shared" si="69"/>
        <v>46381</v>
      </c>
      <c r="Q733" s="391">
        <f t="shared" si="69"/>
        <v>46388</v>
      </c>
      <c r="R733" s="7"/>
    </row>
    <row r="734" spans="14:18" x14ac:dyDescent="0.2">
      <c r="N734" s="389">
        <f t="shared" si="67"/>
        <v>26</v>
      </c>
      <c r="O734" s="390">
        <f t="shared" si="66"/>
        <v>1784</v>
      </c>
      <c r="P734" s="391">
        <f t="shared" si="69"/>
        <v>46382</v>
      </c>
      <c r="Q734" s="391">
        <f t="shared" si="69"/>
        <v>46389</v>
      </c>
      <c r="R734" s="7"/>
    </row>
    <row r="735" spans="14:18" x14ac:dyDescent="0.2">
      <c r="N735" s="389">
        <f t="shared" si="67"/>
        <v>27</v>
      </c>
      <c r="O735" s="390">
        <f t="shared" si="66"/>
        <v>1718</v>
      </c>
      <c r="P735" s="391">
        <f t="shared" si="69"/>
        <v>46383</v>
      </c>
      <c r="Q735" s="391">
        <f t="shared" si="69"/>
        <v>46390</v>
      </c>
      <c r="R735" s="7"/>
    </row>
    <row r="736" spans="14:18" x14ac:dyDescent="0.2">
      <c r="N736" s="389">
        <f t="shared" si="67"/>
        <v>28</v>
      </c>
      <c r="O736" s="390">
        <f t="shared" si="66"/>
        <v>1657</v>
      </c>
      <c r="P736" s="391">
        <f t="shared" si="69"/>
        <v>46384</v>
      </c>
      <c r="Q736" s="391">
        <f t="shared" si="69"/>
        <v>46391</v>
      </c>
      <c r="R736" s="7"/>
    </row>
    <row r="737" spans="14:18" x14ac:dyDescent="0.2">
      <c r="N737" s="389">
        <f t="shared" si="67"/>
        <v>29</v>
      </c>
      <c r="O737" s="390">
        <f t="shared" si="66"/>
        <v>1599</v>
      </c>
      <c r="P737" s="391">
        <f t="shared" si="69"/>
        <v>46385</v>
      </c>
      <c r="Q737" s="391">
        <f t="shared" si="69"/>
        <v>46392</v>
      </c>
      <c r="R737" s="7"/>
    </row>
    <row r="738" spans="14:18" x14ac:dyDescent="0.2">
      <c r="N738" s="389">
        <f t="shared" si="67"/>
        <v>30</v>
      </c>
      <c r="O738" s="390">
        <f t="shared" si="66"/>
        <v>1546</v>
      </c>
      <c r="P738" s="391">
        <f t="shared" si="69"/>
        <v>46386</v>
      </c>
      <c r="Q738" s="391">
        <f t="shared" si="69"/>
        <v>46393</v>
      </c>
      <c r="R738" s="7"/>
    </row>
    <row r="739" spans="14:18" x14ac:dyDescent="0.2">
      <c r="N739" s="389">
        <f t="shared" si="67"/>
        <v>31</v>
      </c>
      <c r="O739" s="390">
        <f t="shared" si="66"/>
        <v>1496</v>
      </c>
      <c r="P739" s="391">
        <f t="shared" si="69"/>
        <v>46387</v>
      </c>
      <c r="Q739" s="391">
        <f t="shared" si="69"/>
        <v>46394</v>
      </c>
      <c r="R739" s="7"/>
    </row>
    <row r="740" spans="14:18" x14ac:dyDescent="0.2">
      <c r="N740" s="389">
        <f t="shared" si="67"/>
        <v>1</v>
      </c>
      <c r="O740" s="390">
        <f t="shared" si="66"/>
        <v>46388</v>
      </c>
      <c r="P740" s="391">
        <f t="shared" si="69"/>
        <v>46388</v>
      </c>
      <c r="Q740" s="391">
        <f t="shared" si="69"/>
        <v>46395</v>
      </c>
      <c r="R740" s="7"/>
    </row>
    <row r="741" spans="14:18" x14ac:dyDescent="0.2">
      <c r="N741" s="389">
        <f t="shared" si="67"/>
        <v>2</v>
      </c>
      <c r="O741" s="390">
        <f t="shared" si="66"/>
        <v>23195</v>
      </c>
      <c r="P741" s="391">
        <f t="shared" si="69"/>
        <v>46389</v>
      </c>
      <c r="Q741" s="391">
        <f t="shared" si="69"/>
        <v>46396</v>
      </c>
      <c r="R741" s="7"/>
    </row>
    <row r="742" spans="14:18" x14ac:dyDescent="0.2">
      <c r="N742" s="389">
        <f t="shared" si="67"/>
        <v>3</v>
      </c>
      <c r="O742" s="390">
        <f t="shared" si="66"/>
        <v>15463</v>
      </c>
      <c r="P742" s="391">
        <f t="shared" si="69"/>
        <v>46390</v>
      </c>
      <c r="Q742" s="391">
        <f t="shared" si="69"/>
        <v>46397</v>
      </c>
      <c r="R742" s="7"/>
    </row>
    <row r="743" spans="14:18" x14ac:dyDescent="0.2">
      <c r="N743" s="389">
        <f t="shared" si="67"/>
        <v>4</v>
      </c>
      <c r="O743" s="390">
        <f t="shared" si="66"/>
        <v>11598</v>
      </c>
      <c r="P743" s="391">
        <f t="shared" si="69"/>
        <v>46391</v>
      </c>
      <c r="Q743" s="391">
        <f t="shared" si="69"/>
        <v>46398</v>
      </c>
      <c r="R743" s="7"/>
    </row>
    <row r="744" spans="14:18" x14ac:dyDescent="0.2">
      <c r="N744" s="389">
        <f t="shared" si="67"/>
        <v>5</v>
      </c>
      <c r="O744" s="390">
        <f t="shared" si="66"/>
        <v>9278</v>
      </c>
      <c r="P744" s="391">
        <f t="shared" si="69"/>
        <v>46392</v>
      </c>
      <c r="Q744" s="391">
        <f t="shared" si="69"/>
        <v>46399</v>
      </c>
      <c r="R744" s="7"/>
    </row>
    <row r="745" spans="14:18" x14ac:dyDescent="0.2">
      <c r="N745" s="389">
        <f t="shared" si="67"/>
        <v>6</v>
      </c>
      <c r="O745" s="390">
        <f t="shared" si="66"/>
        <v>7732</v>
      </c>
      <c r="P745" s="391">
        <f t="shared" si="69"/>
        <v>46393</v>
      </c>
      <c r="Q745" s="391">
        <f t="shared" si="69"/>
        <v>46400</v>
      </c>
      <c r="R745" s="7"/>
    </row>
    <row r="746" spans="14:18" x14ac:dyDescent="0.2">
      <c r="N746" s="389">
        <f t="shared" si="67"/>
        <v>7</v>
      </c>
      <c r="O746" s="390">
        <f t="shared" si="66"/>
        <v>6628</v>
      </c>
      <c r="P746" s="391">
        <f t="shared" si="69"/>
        <v>46394</v>
      </c>
      <c r="Q746" s="391">
        <f t="shared" si="69"/>
        <v>46401</v>
      </c>
      <c r="R746" s="7"/>
    </row>
    <row r="747" spans="14:18" x14ac:dyDescent="0.2">
      <c r="N747" s="389">
        <f t="shared" si="67"/>
        <v>8</v>
      </c>
      <c r="O747" s="390">
        <f t="shared" si="66"/>
        <v>5799</v>
      </c>
      <c r="P747" s="391">
        <f t="shared" si="69"/>
        <v>46395</v>
      </c>
      <c r="Q747" s="391">
        <f t="shared" si="69"/>
        <v>46402</v>
      </c>
      <c r="R747" s="7"/>
    </row>
    <row r="748" spans="14:18" x14ac:dyDescent="0.2">
      <c r="N748" s="389">
        <f t="shared" si="67"/>
        <v>9</v>
      </c>
      <c r="O748" s="390">
        <f t="shared" si="66"/>
        <v>5155</v>
      </c>
      <c r="P748" s="391">
        <f t="shared" ref="P748:Q763" si="70">P747+1</f>
        <v>46396</v>
      </c>
      <c r="Q748" s="391">
        <f t="shared" si="70"/>
        <v>46403</v>
      </c>
      <c r="R748" s="7"/>
    </row>
    <row r="749" spans="14:18" x14ac:dyDescent="0.2">
      <c r="N749" s="389">
        <f t="shared" si="67"/>
        <v>10</v>
      </c>
      <c r="O749" s="390">
        <f t="shared" si="66"/>
        <v>4640</v>
      </c>
      <c r="P749" s="391">
        <f t="shared" si="70"/>
        <v>46397</v>
      </c>
      <c r="Q749" s="391">
        <f t="shared" si="70"/>
        <v>46404</v>
      </c>
      <c r="R749" s="7"/>
    </row>
    <row r="750" spans="14:18" x14ac:dyDescent="0.2">
      <c r="N750" s="389">
        <f t="shared" si="67"/>
        <v>11</v>
      </c>
      <c r="O750" s="390">
        <f t="shared" si="66"/>
        <v>4218</v>
      </c>
      <c r="P750" s="391">
        <f t="shared" si="70"/>
        <v>46398</v>
      </c>
      <c r="Q750" s="391">
        <f t="shared" si="70"/>
        <v>46405</v>
      </c>
      <c r="R750" s="7"/>
    </row>
    <row r="751" spans="14:18" x14ac:dyDescent="0.2">
      <c r="N751" s="389">
        <f t="shared" si="67"/>
        <v>12</v>
      </c>
      <c r="O751" s="390">
        <f t="shared" si="66"/>
        <v>3867</v>
      </c>
      <c r="P751" s="391">
        <f t="shared" si="70"/>
        <v>46399</v>
      </c>
      <c r="Q751" s="391">
        <f t="shared" si="70"/>
        <v>46406</v>
      </c>
      <c r="R751" s="7"/>
    </row>
    <row r="752" spans="14:18" x14ac:dyDescent="0.2">
      <c r="N752" s="389">
        <f t="shared" si="67"/>
        <v>13</v>
      </c>
      <c r="O752" s="390">
        <f t="shared" si="66"/>
        <v>3569</v>
      </c>
      <c r="P752" s="391">
        <f t="shared" si="70"/>
        <v>46400</v>
      </c>
      <c r="Q752" s="391">
        <f t="shared" si="70"/>
        <v>46407</v>
      </c>
      <c r="R752" s="7"/>
    </row>
    <row r="753" spans="14:18" x14ac:dyDescent="0.2">
      <c r="N753" s="389">
        <f t="shared" si="67"/>
        <v>14</v>
      </c>
      <c r="O753" s="390">
        <f t="shared" si="66"/>
        <v>3314</v>
      </c>
      <c r="P753" s="391">
        <f t="shared" si="70"/>
        <v>46401</v>
      </c>
      <c r="Q753" s="391">
        <f t="shared" si="70"/>
        <v>46408</v>
      </c>
      <c r="R753" s="7"/>
    </row>
    <row r="754" spans="14:18" x14ac:dyDescent="0.2">
      <c r="N754" s="389">
        <f t="shared" si="67"/>
        <v>15</v>
      </c>
      <c r="O754" s="390">
        <f t="shared" si="66"/>
        <v>3093</v>
      </c>
      <c r="P754" s="391">
        <f t="shared" si="70"/>
        <v>46402</v>
      </c>
      <c r="Q754" s="391">
        <f t="shared" si="70"/>
        <v>46409</v>
      </c>
      <c r="R754" s="7"/>
    </row>
    <row r="755" spans="14:18" x14ac:dyDescent="0.2">
      <c r="N755" s="389">
        <f t="shared" si="67"/>
        <v>16</v>
      </c>
      <c r="O755" s="390">
        <f t="shared" si="66"/>
        <v>2900</v>
      </c>
      <c r="P755" s="391">
        <f t="shared" si="70"/>
        <v>46403</v>
      </c>
      <c r="Q755" s="391">
        <f t="shared" si="70"/>
        <v>46410</v>
      </c>
      <c r="R755" s="7"/>
    </row>
    <row r="756" spans="14:18" x14ac:dyDescent="0.2">
      <c r="N756" s="389">
        <f t="shared" si="67"/>
        <v>17</v>
      </c>
      <c r="O756" s="390">
        <f t="shared" si="66"/>
        <v>2730</v>
      </c>
      <c r="P756" s="391">
        <f t="shared" si="70"/>
        <v>46404</v>
      </c>
      <c r="Q756" s="391">
        <f t="shared" si="70"/>
        <v>46411</v>
      </c>
      <c r="R756" s="7"/>
    </row>
    <row r="757" spans="14:18" x14ac:dyDescent="0.2">
      <c r="N757" s="389">
        <f t="shared" si="67"/>
        <v>18</v>
      </c>
      <c r="O757" s="390">
        <f t="shared" si="66"/>
        <v>2578</v>
      </c>
      <c r="P757" s="391">
        <f t="shared" si="70"/>
        <v>46405</v>
      </c>
      <c r="Q757" s="391">
        <f t="shared" si="70"/>
        <v>46412</v>
      </c>
      <c r="R757" s="7"/>
    </row>
    <row r="758" spans="14:18" x14ac:dyDescent="0.2">
      <c r="N758" s="389">
        <f t="shared" si="67"/>
        <v>19</v>
      </c>
      <c r="O758" s="390">
        <f t="shared" si="66"/>
        <v>2442</v>
      </c>
      <c r="P758" s="391">
        <f t="shared" si="70"/>
        <v>46406</v>
      </c>
      <c r="Q758" s="391">
        <f t="shared" si="70"/>
        <v>46413</v>
      </c>
      <c r="R758" s="7"/>
    </row>
    <row r="759" spans="14:18" x14ac:dyDescent="0.2">
      <c r="N759" s="389">
        <f t="shared" si="67"/>
        <v>20</v>
      </c>
      <c r="O759" s="390">
        <f t="shared" si="66"/>
        <v>2320</v>
      </c>
      <c r="P759" s="391">
        <f t="shared" si="70"/>
        <v>46407</v>
      </c>
      <c r="Q759" s="391">
        <f t="shared" si="70"/>
        <v>46414</v>
      </c>
      <c r="R759" s="7"/>
    </row>
    <row r="760" spans="14:18" x14ac:dyDescent="0.2">
      <c r="N760" s="389">
        <f t="shared" si="67"/>
        <v>21</v>
      </c>
      <c r="O760" s="390">
        <f t="shared" si="66"/>
        <v>2210</v>
      </c>
      <c r="P760" s="391">
        <f t="shared" si="70"/>
        <v>46408</v>
      </c>
      <c r="Q760" s="391">
        <f t="shared" si="70"/>
        <v>46415</v>
      </c>
      <c r="R760" s="7"/>
    </row>
    <row r="761" spans="14:18" x14ac:dyDescent="0.2">
      <c r="N761" s="389">
        <f t="shared" si="67"/>
        <v>22</v>
      </c>
      <c r="O761" s="390">
        <f t="shared" si="66"/>
        <v>2110</v>
      </c>
      <c r="P761" s="391">
        <f t="shared" si="70"/>
        <v>46409</v>
      </c>
      <c r="Q761" s="391">
        <f t="shared" si="70"/>
        <v>46416</v>
      </c>
      <c r="R761" s="7"/>
    </row>
    <row r="762" spans="14:18" x14ac:dyDescent="0.2">
      <c r="N762" s="389">
        <f t="shared" si="67"/>
        <v>23</v>
      </c>
      <c r="O762" s="390">
        <f t="shared" si="66"/>
        <v>2018</v>
      </c>
      <c r="P762" s="391">
        <f t="shared" si="70"/>
        <v>46410</v>
      </c>
      <c r="Q762" s="391">
        <f t="shared" si="70"/>
        <v>46417</v>
      </c>
      <c r="R762" s="7"/>
    </row>
    <row r="763" spans="14:18" x14ac:dyDescent="0.2">
      <c r="N763" s="389">
        <f t="shared" si="67"/>
        <v>24</v>
      </c>
      <c r="O763" s="390">
        <f t="shared" si="66"/>
        <v>1934</v>
      </c>
      <c r="P763" s="391">
        <f t="shared" si="70"/>
        <v>46411</v>
      </c>
      <c r="Q763" s="391">
        <f t="shared" si="70"/>
        <v>46418</v>
      </c>
      <c r="R763" s="7"/>
    </row>
    <row r="764" spans="14:18" x14ac:dyDescent="0.2">
      <c r="N764" s="389">
        <f t="shared" si="67"/>
        <v>25</v>
      </c>
      <c r="O764" s="390">
        <f t="shared" si="66"/>
        <v>1856</v>
      </c>
      <c r="P764" s="391">
        <f t="shared" ref="P764:Q779" si="71">P763+1</f>
        <v>46412</v>
      </c>
      <c r="Q764" s="391">
        <f t="shared" si="71"/>
        <v>46419</v>
      </c>
      <c r="R764" s="7"/>
    </row>
    <row r="765" spans="14:18" x14ac:dyDescent="0.2">
      <c r="N765" s="389">
        <f t="shared" si="67"/>
        <v>26</v>
      </c>
      <c r="O765" s="390">
        <f t="shared" si="66"/>
        <v>1785</v>
      </c>
      <c r="P765" s="391">
        <f t="shared" si="71"/>
        <v>46413</v>
      </c>
      <c r="Q765" s="391">
        <f t="shared" si="71"/>
        <v>46420</v>
      </c>
      <c r="R765" s="7"/>
    </row>
    <row r="766" spans="14:18" x14ac:dyDescent="0.2">
      <c r="N766" s="389">
        <f t="shared" si="67"/>
        <v>27</v>
      </c>
      <c r="O766" s="390">
        <f t="shared" si="66"/>
        <v>1719</v>
      </c>
      <c r="P766" s="391">
        <f t="shared" si="71"/>
        <v>46414</v>
      </c>
      <c r="Q766" s="391">
        <f t="shared" si="71"/>
        <v>46421</v>
      </c>
      <c r="R766" s="7"/>
    </row>
    <row r="767" spans="14:18" x14ac:dyDescent="0.2">
      <c r="N767" s="389">
        <f t="shared" si="67"/>
        <v>28</v>
      </c>
      <c r="O767" s="390">
        <f t="shared" si="66"/>
        <v>1658</v>
      </c>
      <c r="P767" s="391">
        <f t="shared" si="71"/>
        <v>46415</v>
      </c>
      <c r="Q767" s="391">
        <f t="shared" si="71"/>
        <v>46422</v>
      </c>
      <c r="R767" s="7"/>
    </row>
    <row r="768" spans="14:18" x14ac:dyDescent="0.2">
      <c r="N768" s="389">
        <f t="shared" si="67"/>
        <v>29</v>
      </c>
      <c r="O768" s="390">
        <f t="shared" si="66"/>
        <v>1601</v>
      </c>
      <c r="P768" s="391">
        <f t="shared" si="71"/>
        <v>46416</v>
      </c>
      <c r="Q768" s="391">
        <f t="shared" si="71"/>
        <v>46423</v>
      </c>
      <c r="R768" s="7"/>
    </row>
    <row r="769" spans="14:18" x14ac:dyDescent="0.2">
      <c r="N769" s="389">
        <f t="shared" si="67"/>
        <v>30</v>
      </c>
      <c r="O769" s="390">
        <f t="shared" si="66"/>
        <v>1547</v>
      </c>
      <c r="P769" s="391">
        <f t="shared" si="71"/>
        <v>46417</v>
      </c>
      <c r="Q769" s="391">
        <f t="shared" si="71"/>
        <v>46424</v>
      </c>
      <c r="R769" s="7"/>
    </row>
    <row r="770" spans="14:18" x14ac:dyDescent="0.2">
      <c r="N770" s="389">
        <f t="shared" si="67"/>
        <v>31</v>
      </c>
      <c r="O770" s="390">
        <f t="shared" si="66"/>
        <v>1497</v>
      </c>
      <c r="P770" s="391">
        <f t="shared" si="71"/>
        <v>46418</v>
      </c>
      <c r="Q770" s="391">
        <f t="shared" si="71"/>
        <v>46425</v>
      </c>
      <c r="R770" s="7"/>
    </row>
    <row r="771" spans="14:18" x14ac:dyDescent="0.2">
      <c r="N771" s="389">
        <f t="shared" si="67"/>
        <v>1</v>
      </c>
      <c r="O771" s="390">
        <f t="shared" si="66"/>
        <v>46419</v>
      </c>
      <c r="P771" s="391">
        <f t="shared" si="71"/>
        <v>46419</v>
      </c>
      <c r="Q771" s="391">
        <f t="shared" si="71"/>
        <v>46426</v>
      </c>
      <c r="R771" s="7"/>
    </row>
    <row r="772" spans="14:18" x14ac:dyDescent="0.2">
      <c r="N772" s="389">
        <f t="shared" si="67"/>
        <v>2</v>
      </c>
      <c r="O772" s="390">
        <f t="shared" si="66"/>
        <v>23210</v>
      </c>
      <c r="P772" s="391">
        <f t="shared" si="71"/>
        <v>46420</v>
      </c>
      <c r="Q772" s="391">
        <f t="shared" si="71"/>
        <v>46427</v>
      </c>
      <c r="R772" s="7"/>
    </row>
    <row r="773" spans="14:18" x14ac:dyDescent="0.2">
      <c r="N773" s="389">
        <f t="shared" si="67"/>
        <v>3</v>
      </c>
      <c r="O773" s="390">
        <f t="shared" si="66"/>
        <v>15474</v>
      </c>
      <c r="P773" s="391">
        <f t="shared" si="71"/>
        <v>46421</v>
      </c>
      <c r="Q773" s="391">
        <f t="shared" si="71"/>
        <v>46428</v>
      </c>
      <c r="R773" s="7"/>
    </row>
    <row r="774" spans="14:18" x14ac:dyDescent="0.2">
      <c r="N774" s="389">
        <f t="shared" si="67"/>
        <v>4</v>
      </c>
      <c r="O774" s="390">
        <f t="shared" si="66"/>
        <v>11606</v>
      </c>
      <c r="P774" s="391">
        <f t="shared" si="71"/>
        <v>46422</v>
      </c>
      <c r="Q774" s="391">
        <f t="shared" si="71"/>
        <v>46429</v>
      </c>
      <c r="R774" s="7"/>
    </row>
    <row r="775" spans="14:18" x14ac:dyDescent="0.2">
      <c r="N775" s="389">
        <f t="shared" si="67"/>
        <v>5</v>
      </c>
      <c r="O775" s="390">
        <f t="shared" si="66"/>
        <v>9285</v>
      </c>
      <c r="P775" s="391">
        <f t="shared" si="71"/>
        <v>46423</v>
      </c>
      <c r="Q775" s="391">
        <f t="shared" si="71"/>
        <v>46430</v>
      </c>
      <c r="R775" s="7"/>
    </row>
    <row r="776" spans="14:18" x14ac:dyDescent="0.2">
      <c r="N776" s="389">
        <f t="shared" si="67"/>
        <v>6</v>
      </c>
      <c r="O776" s="390">
        <f t="shared" si="66"/>
        <v>7737</v>
      </c>
      <c r="P776" s="391">
        <f t="shared" si="71"/>
        <v>46424</v>
      </c>
      <c r="Q776" s="391">
        <f t="shared" si="71"/>
        <v>46431</v>
      </c>
      <c r="R776" s="7"/>
    </row>
    <row r="777" spans="14:18" x14ac:dyDescent="0.2">
      <c r="N777" s="389">
        <f t="shared" si="67"/>
        <v>7</v>
      </c>
      <c r="O777" s="390">
        <f t="shared" si="66"/>
        <v>6632</v>
      </c>
      <c r="P777" s="391">
        <f t="shared" si="71"/>
        <v>46425</v>
      </c>
      <c r="Q777" s="391">
        <f t="shared" si="71"/>
        <v>46432</v>
      </c>
      <c r="R777" s="7"/>
    </row>
    <row r="778" spans="14:18" x14ac:dyDescent="0.2">
      <c r="N778" s="389">
        <f t="shared" si="67"/>
        <v>8</v>
      </c>
      <c r="O778" s="390">
        <f t="shared" ref="O778:O841" si="72">ROUND(P778/N778,0)</f>
        <v>5803</v>
      </c>
      <c r="P778" s="391">
        <f t="shared" si="71"/>
        <v>46426</v>
      </c>
      <c r="Q778" s="391">
        <f t="shared" si="71"/>
        <v>46433</v>
      </c>
      <c r="R778" s="7"/>
    </row>
    <row r="779" spans="14:18" x14ac:dyDescent="0.2">
      <c r="N779" s="389">
        <f t="shared" ref="N779:N842" si="73">DAY(P779)</f>
        <v>9</v>
      </c>
      <c r="O779" s="390">
        <f t="shared" si="72"/>
        <v>5159</v>
      </c>
      <c r="P779" s="391">
        <f t="shared" si="71"/>
        <v>46427</v>
      </c>
      <c r="Q779" s="391">
        <f t="shared" si="71"/>
        <v>46434</v>
      </c>
      <c r="R779" s="7"/>
    </row>
    <row r="780" spans="14:18" x14ac:dyDescent="0.2">
      <c r="N780" s="389">
        <f t="shared" si="73"/>
        <v>10</v>
      </c>
      <c r="O780" s="390">
        <f t="shared" si="72"/>
        <v>4643</v>
      </c>
      <c r="P780" s="391">
        <f t="shared" ref="P780:Q795" si="74">P779+1</f>
        <v>46428</v>
      </c>
      <c r="Q780" s="391">
        <f t="shared" si="74"/>
        <v>46435</v>
      </c>
      <c r="R780" s="7"/>
    </row>
    <row r="781" spans="14:18" x14ac:dyDescent="0.2">
      <c r="N781" s="389">
        <f t="shared" si="73"/>
        <v>11</v>
      </c>
      <c r="O781" s="390">
        <f t="shared" si="72"/>
        <v>4221</v>
      </c>
      <c r="P781" s="391">
        <f t="shared" si="74"/>
        <v>46429</v>
      </c>
      <c r="Q781" s="391">
        <f t="shared" si="74"/>
        <v>46436</v>
      </c>
      <c r="R781" s="7"/>
    </row>
    <row r="782" spans="14:18" x14ac:dyDescent="0.2">
      <c r="N782" s="389">
        <f t="shared" si="73"/>
        <v>12</v>
      </c>
      <c r="O782" s="390">
        <f t="shared" si="72"/>
        <v>3869</v>
      </c>
      <c r="P782" s="391">
        <f t="shared" si="74"/>
        <v>46430</v>
      </c>
      <c r="Q782" s="391">
        <f t="shared" si="74"/>
        <v>46437</v>
      </c>
      <c r="R782" s="7"/>
    </row>
    <row r="783" spans="14:18" x14ac:dyDescent="0.2">
      <c r="N783" s="389">
        <f t="shared" si="73"/>
        <v>13</v>
      </c>
      <c r="O783" s="390">
        <f t="shared" si="72"/>
        <v>3572</v>
      </c>
      <c r="P783" s="391">
        <f t="shared" si="74"/>
        <v>46431</v>
      </c>
      <c r="Q783" s="391">
        <f t="shared" si="74"/>
        <v>46438</v>
      </c>
      <c r="R783" s="7"/>
    </row>
    <row r="784" spans="14:18" x14ac:dyDescent="0.2">
      <c r="N784" s="389">
        <f t="shared" si="73"/>
        <v>14</v>
      </c>
      <c r="O784" s="390">
        <f t="shared" si="72"/>
        <v>3317</v>
      </c>
      <c r="P784" s="391">
        <f t="shared" si="74"/>
        <v>46432</v>
      </c>
      <c r="Q784" s="391">
        <f t="shared" si="74"/>
        <v>46439</v>
      </c>
      <c r="R784" s="7"/>
    </row>
    <row r="785" spans="14:18" x14ac:dyDescent="0.2">
      <c r="N785" s="389">
        <f t="shared" si="73"/>
        <v>15</v>
      </c>
      <c r="O785" s="390">
        <f t="shared" si="72"/>
        <v>3096</v>
      </c>
      <c r="P785" s="391">
        <f t="shared" si="74"/>
        <v>46433</v>
      </c>
      <c r="Q785" s="391">
        <f t="shared" si="74"/>
        <v>46440</v>
      </c>
      <c r="R785" s="7"/>
    </row>
    <row r="786" spans="14:18" x14ac:dyDescent="0.2">
      <c r="N786" s="389">
        <f t="shared" si="73"/>
        <v>16</v>
      </c>
      <c r="O786" s="390">
        <f t="shared" si="72"/>
        <v>2902</v>
      </c>
      <c r="P786" s="391">
        <f t="shared" si="74"/>
        <v>46434</v>
      </c>
      <c r="Q786" s="391">
        <f t="shared" si="74"/>
        <v>46441</v>
      </c>
      <c r="R786" s="7"/>
    </row>
    <row r="787" spans="14:18" x14ac:dyDescent="0.2">
      <c r="N787" s="389">
        <f t="shared" si="73"/>
        <v>17</v>
      </c>
      <c r="O787" s="390">
        <f t="shared" si="72"/>
        <v>2731</v>
      </c>
      <c r="P787" s="391">
        <f t="shared" si="74"/>
        <v>46435</v>
      </c>
      <c r="Q787" s="391">
        <f t="shared" si="74"/>
        <v>46442</v>
      </c>
      <c r="R787" s="7"/>
    </row>
    <row r="788" spans="14:18" x14ac:dyDescent="0.2">
      <c r="N788" s="389">
        <f t="shared" si="73"/>
        <v>18</v>
      </c>
      <c r="O788" s="390">
        <f t="shared" si="72"/>
        <v>2580</v>
      </c>
      <c r="P788" s="391">
        <f t="shared" si="74"/>
        <v>46436</v>
      </c>
      <c r="Q788" s="391">
        <f t="shared" si="74"/>
        <v>46443</v>
      </c>
      <c r="R788" s="7"/>
    </row>
    <row r="789" spans="14:18" x14ac:dyDescent="0.2">
      <c r="N789" s="389">
        <f t="shared" si="73"/>
        <v>19</v>
      </c>
      <c r="O789" s="390">
        <f t="shared" si="72"/>
        <v>2444</v>
      </c>
      <c r="P789" s="391">
        <f t="shared" si="74"/>
        <v>46437</v>
      </c>
      <c r="Q789" s="391">
        <f t="shared" si="74"/>
        <v>46444</v>
      </c>
      <c r="R789" s="7"/>
    </row>
    <row r="790" spans="14:18" x14ac:dyDescent="0.2">
      <c r="N790" s="389">
        <f t="shared" si="73"/>
        <v>20</v>
      </c>
      <c r="O790" s="390">
        <f t="shared" si="72"/>
        <v>2322</v>
      </c>
      <c r="P790" s="391">
        <f t="shared" si="74"/>
        <v>46438</v>
      </c>
      <c r="Q790" s="391">
        <f t="shared" si="74"/>
        <v>46445</v>
      </c>
      <c r="R790" s="7"/>
    </row>
    <row r="791" spans="14:18" x14ac:dyDescent="0.2">
      <c r="N791" s="389">
        <f t="shared" si="73"/>
        <v>21</v>
      </c>
      <c r="O791" s="390">
        <f t="shared" si="72"/>
        <v>2211</v>
      </c>
      <c r="P791" s="391">
        <f t="shared" si="74"/>
        <v>46439</v>
      </c>
      <c r="Q791" s="391">
        <f t="shared" si="74"/>
        <v>46446</v>
      </c>
      <c r="R791" s="7"/>
    </row>
    <row r="792" spans="14:18" x14ac:dyDescent="0.2">
      <c r="N792" s="389">
        <f t="shared" si="73"/>
        <v>22</v>
      </c>
      <c r="O792" s="390">
        <f t="shared" si="72"/>
        <v>2111</v>
      </c>
      <c r="P792" s="391">
        <f t="shared" si="74"/>
        <v>46440</v>
      </c>
      <c r="Q792" s="391">
        <f t="shared" si="74"/>
        <v>46447</v>
      </c>
      <c r="R792" s="7"/>
    </row>
    <row r="793" spans="14:18" x14ac:dyDescent="0.2">
      <c r="N793" s="389">
        <f t="shared" si="73"/>
        <v>23</v>
      </c>
      <c r="O793" s="390">
        <f t="shared" si="72"/>
        <v>2019</v>
      </c>
      <c r="P793" s="391">
        <f t="shared" si="74"/>
        <v>46441</v>
      </c>
      <c r="Q793" s="391">
        <f t="shared" si="74"/>
        <v>46448</v>
      </c>
      <c r="R793" s="7"/>
    </row>
    <row r="794" spans="14:18" x14ac:dyDescent="0.2">
      <c r="N794" s="389">
        <f t="shared" si="73"/>
        <v>24</v>
      </c>
      <c r="O794" s="390">
        <f t="shared" si="72"/>
        <v>1935</v>
      </c>
      <c r="P794" s="391">
        <f t="shared" si="74"/>
        <v>46442</v>
      </c>
      <c r="Q794" s="391">
        <f t="shared" si="74"/>
        <v>46449</v>
      </c>
      <c r="R794" s="7"/>
    </row>
    <row r="795" spans="14:18" x14ac:dyDescent="0.2">
      <c r="N795" s="389">
        <f t="shared" si="73"/>
        <v>25</v>
      </c>
      <c r="O795" s="390">
        <f t="shared" si="72"/>
        <v>1858</v>
      </c>
      <c r="P795" s="391">
        <f t="shared" si="74"/>
        <v>46443</v>
      </c>
      <c r="Q795" s="391">
        <f t="shared" si="74"/>
        <v>46450</v>
      </c>
      <c r="R795" s="7"/>
    </row>
    <row r="796" spans="14:18" x14ac:dyDescent="0.2">
      <c r="N796" s="389">
        <f t="shared" si="73"/>
        <v>26</v>
      </c>
      <c r="O796" s="390">
        <f t="shared" si="72"/>
        <v>1786</v>
      </c>
      <c r="P796" s="391">
        <f t="shared" ref="P796:Q811" si="75">P795+1</f>
        <v>46444</v>
      </c>
      <c r="Q796" s="391">
        <f t="shared" si="75"/>
        <v>46451</v>
      </c>
      <c r="R796" s="7"/>
    </row>
    <row r="797" spans="14:18" x14ac:dyDescent="0.2">
      <c r="N797" s="389">
        <f t="shared" si="73"/>
        <v>27</v>
      </c>
      <c r="O797" s="390">
        <f t="shared" si="72"/>
        <v>1720</v>
      </c>
      <c r="P797" s="391">
        <f t="shared" si="75"/>
        <v>46445</v>
      </c>
      <c r="Q797" s="391">
        <f t="shared" si="75"/>
        <v>46452</v>
      </c>
      <c r="R797" s="7"/>
    </row>
    <row r="798" spans="14:18" x14ac:dyDescent="0.2">
      <c r="N798" s="389">
        <f t="shared" si="73"/>
        <v>28</v>
      </c>
      <c r="O798" s="390">
        <f t="shared" si="72"/>
        <v>1659</v>
      </c>
      <c r="P798" s="391">
        <f t="shared" si="75"/>
        <v>46446</v>
      </c>
      <c r="Q798" s="391">
        <f t="shared" si="75"/>
        <v>46453</v>
      </c>
      <c r="R798" s="7"/>
    </row>
    <row r="799" spans="14:18" x14ac:dyDescent="0.2">
      <c r="N799" s="389">
        <f t="shared" si="73"/>
        <v>1</v>
      </c>
      <c r="O799" s="390">
        <f t="shared" si="72"/>
        <v>46447</v>
      </c>
      <c r="P799" s="391">
        <f t="shared" si="75"/>
        <v>46447</v>
      </c>
      <c r="Q799" s="391">
        <f t="shared" si="75"/>
        <v>46454</v>
      </c>
      <c r="R799" s="7"/>
    </row>
    <row r="800" spans="14:18" x14ac:dyDescent="0.2">
      <c r="N800" s="389">
        <f t="shared" si="73"/>
        <v>2</v>
      </c>
      <c r="O800" s="390">
        <f t="shared" si="72"/>
        <v>23224</v>
      </c>
      <c r="P800" s="391">
        <f t="shared" si="75"/>
        <v>46448</v>
      </c>
      <c r="Q800" s="391">
        <f t="shared" si="75"/>
        <v>46455</v>
      </c>
      <c r="R800" s="7"/>
    </row>
    <row r="801" spans="14:18" x14ac:dyDescent="0.2">
      <c r="N801" s="389">
        <f t="shared" si="73"/>
        <v>3</v>
      </c>
      <c r="O801" s="390">
        <f t="shared" si="72"/>
        <v>15483</v>
      </c>
      <c r="P801" s="391">
        <f t="shared" si="75"/>
        <v>46449</v>
      </c>
      <c r="Q801" s="391">
        <f t="shared" si="75"/>
        <v>46456</v>
      </c>
      <c r="R801" s="7"/>
    </row>
    <row r="802" spans="14:18" x14ac:dyDescent="0.2">
      <c r="N802" s="389">
        <f t="shared" si="73"/>
        <v>4</v>
      </c>
      <c r="O802" s="390">
        <f t="shared" si="72"/>
        <v>11613</v>
      </c>
      <c r="P802" s="391">
        <f t="shared" si="75"/>
        <v>46450</v>
      </c>
      <c r="Q802" s="391">
        <f t="shared" si="75"/>
        <v>46457</v>
      </c>
      <c r="R802" s="7"/>
    </row>
    <row r="803" spans="14:18" x14ac:dyDescent="0.2">
      <c r="N803" s="389">
        <f t="shared" si="73"/>
        <v>5</v>
      </c>
      <c r="O803" s="390">
        <f t="shared" si="72"/>
        <v>9290</v>
      </c>
      <c r="P803" s="391">
        <f t="shared" si="75"/>
        <v>46451</v>
      </c>
      <c r="Q803" s="391">
        <f t="shared" si="75"/>
        <v>46458</v>
      </c>
      <c r="R803" s="7"/>
    </row>
    <row r="804" spans="14:18" x14ac:dyDescent="0.2">
      <c r="N804" s="389">
        <f t="shared" si="73"/>
        <v>6</v>
      </c>
      <c r="O804" s="390">
        <f t="shared" si="72"/>
        <v>7742</v>
      </c>
      <c r="P804" s="391">
        <f t="shared" si="75"/>
        <v>46452</v>
      </c>
      <c r="Q804" s="391">
        <f t="shared" si="75"/>
        <v>46459</v>
      </c>
      <c r="R804" s="7"/>
    </row>
    <row r="805" spans="14:18" x14ac:dyDescent="0.2">
      <c r="N805" s="389">
        <f t="shared" si="73"/>
        <v>7</v>
      </c>
      <c r="O805" s="390">
        <f t="shared" si="72"/>
        <v>6636</v>
      </c>
      <c r="P805" s="391">
        <f t="shared" si="75"/>
        <v>46453</v>
      </c>
      <c r="Q805" s="391">
        <f t="shared" si="75"/>
        <v>46460</v>
      </c>
      <c r="R805" s="7"/>
    </row>
    <row r="806" spans="14:18" x14ac:dyDescent="0.2">
      <c r="N806" s="389">
        <f t="shared" si="73"/>
        <v>8</v>
      </c>
      <c r="O806" s="390">
        <f t="shared" si="72"/>
        <v>5807</v>
      </c>
      <c r="P806" s="391">
        <f t="shared" si="75"/>
        <v>46454</v>
      </c>
      <c r="Q806" s="391">
        <f t="shared" si="75"/>
        <v>46461</v>
      </c>
      <c r="R806" s="7"/>
    </row>
    <row r="807" spans="14:18" x14ac:dyDescent="0.2">
      <c r="N807" s="389">
        <f t="shared" si="73"/>
        <v>9</v>
      </c>
      <c r="O807" s="390">
        <f t="shared" si="72"/>
        <v>5162</v>
      </c>
      <c r="P807" s="391">
        <f t="shared" si="75"/>
        <v>46455</v>
      </c>
      <c r="Q807" s="391">
        <f t="shared" si="75"/>
        <v>46462</v>
      </c>
      <c r="R807" s="7"/>
    </row>
    <row r="808" spans="14:18" x14ac:dyDescent="0.2">
      <c r="N808" s="389">
        <f t="shared" si="73"/>
        <v>10</v>
      </c>
      <c r="O808" s="390">
        <f t="shared" si="72"/>
        <v>4646</v>
      </c>
      <c r="P808" s="391">
        <f t="shared" si="75"/>
        <v>46456</v>
      </c>
      <c r="Q808" s="391">
        <f t="shared" si="75"/>
        <v>46463</v>
      </c>
      <c r="R808" s="7"/>
    </row>
    <row r="809" spans="14:18" x14ac:dyDescent="0.2">
      <c r="N809" s="389">
        <f t="shared" si="73"/>
        <v>11</v>
      </c>
      <c r="O809" s="390">
        <f t="shared" si="72"/>
        <v>4223</v>
      </c>
      <c r="P809" s="391">
        <f t="shared" si="75"/>
        <v>46457</v>
      </c>
      <c r="Q809" s="391">
        <f t="shared" si="75"/>
        <v>46464</v>
      </c>
      <c r="R809" s="7"/>
    </row>
    <row r="810" spans="14:18" x14ac:dyDescent="0.2">
      <c r="N810" s="389">
        <f t="shared" si="73"/>
        <v>12</v>
      </c>
      <c r="O810" s="390">
        <f t="shared" si="72"/>
        <v>3872</v>
      </c>
      <c r="P810" s="391">
        <f t="shared" si="75"/>
        <v>46458</v>
      </c>
      <c r="Q810" s="391">
        <f t="shared" si="75"/>
        <v>46465</v>
      </c>
      <c r="R810" s="7"/>
    </row>
    <row r="811" spans="14:18" x14ac:dyDescent="0.2">
      <c r="N811" s="389">
        <f t="shared" si="73"/>
        <v>13</v>
      </c>
      <c r="O811" s="390">
        <f t="shared" si="72"/>
        <v>3574</v>
      </c>
      <c r="P811" s="391">
        <f t="shared" si="75"/>
        <v>46459</v>
      </c>
      <c r="Q811" s="391">
        <f t="shared" si="75"/>
        <v>46466</v>
      </c>
      <c r="R811" s="7"/>
    </row>
    <row r="812" spans="14:18" x14ac:dyDescent="0.2">
      <c r="N812" s="389">
        <f t="shared" si="73"/>
        <v>14</v>
      </c>
      <c r="O812" s="390">
        <f t="shared" si="72"/>
        <v>3319</v>
      </c>
      <c r="P812" s="391">
        <f t="shared" ref="P812:Q827" si="76">P811+1</f>
        <v>46460</v>
      </c>
      <c r="Q812" s="391">
        <f t="shared" si="76"/>
        <v>46467</v>
      </c>
      <c r="R812" s="7"/>
    </row>
    <row r="813" spans="14:18" x14ac:dyDescent="0.2">
      <c r="N813" s="389">
        <f t="shared" si="73"/>
        <v>15</v>
      </c>
      <c r="O813" s="390">
        <f t="shared" si="72"/>
        <v>3097</v>
      </c>
      <c r="P813" s="391">
        <f t="shared" si="76"/>
        <v>46461</v>
      </c>
      <c r="Q813" s="391">
        <f t="shared" si="76"/>
        <v>46468</v>
      </c>
      <c r="R813" s="7"/>
    </row>
    <row r="814" spans="14:18" x14ac:dyDescent="0.2">
      <c r="N814" s="389">
        <f t="shared" si="73"/>
        <v>16</v>
      </c>
      <c r="O814" s="390">
        <f t="shared" si="72"/>
        <v>2904</v>
      </c>
      <c r="P814" s="391">
        <f t="shared" si="76"/>
        <v>46462</v>
      </c>
      <c r="Q814" s="391">
        <f t="shared" si="76"/>
        <v>46469</v>
      </c>
      <c r="R814" s="7"/>
    </row>
    <row r="815" spans="14:18" x14ac:dyDescent="0.2">
      <c r="N815" s="389">
        <f t="shared" si="73"/>
        <v>17</v>
      </c>
      <c r="O815" s="390">
        <f t="shared" si="72"/>
        <v>2733</v>
      </c>
      <c r="P815" s="391">
        <f t="shared" si="76"/>
        <v>46463</v>
      </c>
      <c r="Q815" s="391">
        <f t="shared" si="76"/>
        <v>46470</v>
      </c>
      <c r="R815" s="7"/>
    </row>
    <row r="816" spans="14:18" x14ac:dyDescent="0.2">
      <c r="N816" s="389">
        <f t="shared" si="73"/>
        <v>18</v>
      </c>
      <c r="O816" s="390">
        <f t="shared" si="72"/>
        <v>2581</v>
      </c>
      <c r="P816" s="391">
        <f t="shared" si="76"/>
        <v>46464</v>
      </c>
      <c r="Q816" s="391">
        <f t="shared" si="76"/>
        <v>46471</v>
      </c>
      <c r="R816" s="7"/>
    </row>
    <row r="817" spans="14:18" x14ac:dyDescent="0.2">
      <c r="N817" s="389">
        <f t="shared" si="73"/>
        <v>19</v>
      </c>
      <c r="O817" s="390">
        <f t="shared" si="72"/>
        <v>2446</v>
      </c>
      <c r="P817" s="391">
        <f t="shared" si="76"/>
        <v>46465</v>
      </c>
      <c r="Q817" s="391">
        <f t="shared" si="76"/>
        <v>46472</v>
      </c>
      <c r="R817" s="7"/>
    </row>
    <row r="818" spans="14:18" x14ac:dyDescent="0.2">
      <c r="N818" s="389">
        <f t="shared" si="73"/>
        <v>20</v>
      </c>
      <c r="O818" s="390">
        <f t="shared" si="72"/>
        <v>2323</v>
      </c>
      <c r="P818" s="391">
        <f t="shared" si="76"/>
        <v>46466</v>
      </c>
      <c r="Q818" s="391">
        <f t="shared" si="76"/>
        <v>46473</v>
      </c>
      <c r="R818" s="7"/>
    </row>
    <row r="819" spans="14:18" x14ac:dyDescent="0.2">
      <c r="N819" s="389">
        <f t="shared" si="73"/>
        <v>21</v>
      </c>
      <c r="O819" s="390">
        <f t="shared" si="72"/>
        <v>2213</v>
      </c>
      <c r="P819" s="391">
        <f t="shared" si="76"/>
        <v>46467</v>
      </c>
      <c r="Q819" s="391">
        <f t="shared" si="76"/>
        <v>46474</v>
      </c>
      <c r="R819" s="7"/>
    </row>
    <row r="820" spans="14:18" x14ac:dyDescent="0.2">
      <c r="N820" s="389">
        <f t="shared" si="73"/>
        <v>22</v>
      </c>
      <c r="O820" s="390">
        <f t="shared" si="72"/>
        <v>2112</v>
      </c>
      <c r="P820" s="391">
        <f t="shared" si="76"/>
        <v>46468</v>
      </c>
      <c r="Q820" s="391">
        <f t="shared" si="76"/>
        <v>46475</v>
      </c>
      <c r="R820" s="7"/>
    </row>
    <row r="821" spans="14:18" x14ac:dyDescent="0.2">
      <c r="N821" s="389">
        <f t="shared" si="73"/>
        <v>23</v>
      </c>
      <c r="O821" s="390">
        <f t="shared" si="72"/>
        <v>2020</v>
      </c>
      <c r="P821" s="391">
        <f t="shared" si="76"/>
        <v>46469</v>
      </c>
      <c r="Q821" s="391">
        <f t="shared" si="76"/>
        <v>46476</v>
      </c>
      <c r="R821" s="7"/>
    </row>
    <row r="822" spans="14:18" x14ac:dyDescent="0.2">
      <c r="N822" s="389">
        <f t="shared" si="73"/>
        <v>24</v>
      </c>
      <c r="O822" s="390">
        <f t="shared" si="72"/>
        <v>1936</v>
      </c>
      <c r="P822" s="391">
        <f t="shared" si="76"/>
        <v>46470</v>
      </c>
      <c r="Q822" s="391">
        <f t="shared" si="76"/>
        <v>46477</v>
      </c>
      <c r="R822" s="7"/>
    </row>
    <row r="823" spans="14:18" x14ac:dyDescent="0.2">
      <c r="N823" s="389">
        <f t="shared" si="73"/>
        <v>25</v>
      </c>
      <c r="O823" s="390">
        <f t="shared" si="72"/>
        <v>1859</v>
      </c>
      <c r="P823" s="391">
        <f t="shared" si="76"/>
        <v>46471</v>
      </c>
      <c r="Q823" s="391">
        <f t="shared" si="76"/>
        <v>46478</v>
      </c>
      <c r="R823" s="7"/>
    </row>
    <row r="824" spans="14:18" x14ac:dyDescent="0.2">
      <c r="N824" s="389">
        <f t="shared" si="73"/>
        <v>26</v>
      </c>
      <c r="O824" s="390">
        <f t="shared" si="72"/>
        <v>1787</v>
      </c>
      <c r="P824" s="391">
        <f t="shared" si="76"/>
        <v>46472</v>
      </c>
      <c r="Q824" s="391">
        <f t="shared" si="76"/>
        <v>46479</v>
      </c>
      <c r="R824" s="7"/>
    </row>
    <row r="825" spans="14:18" x14ac:dyDescent="0.2">
      <c r="N825" s="389">
        <f t="shared" si="73"/>
        <v>27</v>
      </c>
      <c r="O825" s="390">
        <f t="shared" si="72"/>
        <v>1721</v>
      </c>
      <c r="P825" s="391">
        <f t="shared" si="76"/>
        <v>46473</v>
      </c>
      <c r="Q825" s="391">
        <f t="shared" si="76"/>
        <v>46480</v>
      </c>
      <c r="R825" s="7"/>
    </row>
    <row r="826" spans="14:18" x14ac:dyDescent="0.2">
      <c r="N826" s="389">
        <f t="shared" si="73"/>
        <v>28</v>
      </c>
      <c r="O826" s="390">
        <f t="shared" si="72"/>
        <v>1660</v>
      </c>
      <c r="P826" s="391">
        <f t="shared" si="76"/>
        <v>46474</v>
      </c>
      <c r="Q826" s="391">
        <f t="shared" si="76"/>
        <v>46481</v>
      </c>
      <c r="R826" s="7"/>
    </row>
    <row r="827" spans="14:18" x14ac:dyDescent="0.2">
      <c r="N827" s="389">
        <f t="shared" si="73"/>
        <v>29</v>
      </c>
      <c r="O827" s="390">
        <f t="shared" si="72"/>
        <v>1603</v>
      </c>
      <c r="P827" s="391">
        <f t="shared" si="76"/>
        <v>46475</v>
      </c>
      <c r="Q827" s="391">
        <f t="shared" si="76"/>
        <v>46482</v>
      </c>
      <c r="R827" s="7"/>
    </row>
    <row r="828" spans="14:18" x14ac:dyDescent="0.2">
      <c r="N828" s="389">
        <f t="shared" si="73"/>
        <v>30</v>
      </c>
      <c r="O828" s="390">
        <f t="shared" si="72"/>
        <v>1549</v>
      </c>
      <c r="P828" s="391">
        <f t="shared" ref="P828:Q843" si="77">P827+1</f>
        <v>46476</v>
      </c>
      <c r="Q828" s="391">
        <f t="shared" si="77"/>
        <v>46483</v>
      </c>
      <c r="R828" s="7"/>
    </row>
    <row r="829" spans="14:18" x14ac:dyDescent="0.2">
      <c r="N829" s="389">
        <f t="shared" si="73"/>
        <v>31</v>
      </c>
      <c r="O829" s="390">
        <f t="shared" si="72"/>
        <v>1499</v>
      </c>
      <c r="P829" s="391">
        <f t="shared" si="77"/>
        <v>46477</v>
      </c>
      <c r="Q829" s="391">
        <f t="shared" si="77"/>
        <v>46484</v>
      </c>
      <c r="R829" s="7"/>
    </row>
    <row r="830" spans="14:18" x14ac:dyDescent="0.2">
      <c r="N830" s="389">
        <f t="shared" si="73"/>
        <v>1</v>
      </c>
      <c r="O830" s="390">
        <f t="shared" si="72"/>
        <v>46478</v>
      </c>
      <c r="P830" s="391">
        <f t="shared" si="77"/>
        <v>46478</v>
      </c>
      <c r="Q830" s="391">
        <f t="shared" si="77"/>
        <v>46485</v>
      </c>
      <c r="R830" s="7"/>
    </row>
    <row r="831" spans="14:18" x14ac:dyDescent="0.2">
      <c r="N831" s="389">
        <f t="shared" si="73"/>
        <v>2</v>
      </c>
      <c r="O831" s="390">
        <f t="shared" si="72"/>
        <v>23240</v>
      </c>
      <c r="P831" s="391">
        <f t="shared" si="77"/>
        <v>46479</v>
      </c>
      <c r="Q831" s="391">
        <f t="shared" si="77"/>
        <v>46486</v>
      </c>
      <c r="R831" s="7"/>
    </row>
    <row r="832" spans="14:18" x14ac:dyDescent="0.2">
      <c r="N832" s="389">
        <f t="shared" si="73"/>
        <v>3</v>
      </c>
      <c r="O832" s="390">
        <f t="shared" si="72"/>
        <v>15493</v>
      </c>
      <c r="P832" s="391">
        <f t="shared" si="77"/>
        <v>46480</v>
      </c>
      <c r="Q832" s="391">
        <f t="shared" si="77"/>
        <v>46487</v>
      </c>
      <c r="R832" s="7"/>
    </row>
    <row r="833" spans="14:18" x14ac:dyDescent="0.2">
      <c r="N833" s="389">
        <f t="shared" si="73"/>
        <v>4</v>
      </c>
      <c r="O833" s="390">
        <f t="shared" si="72"/>
        <v>11620</v>
      </c>
      <c r="P833" s="391">
        <f t="shared" si="77"/>
        <v>46481</v>
      </c>
      <c r="Q833" s="391">
        <f t="shared" si="77"/>
        <v>46488</v>
      </c>
      <c r="R833" s="7"/>
    </row>
    <row r="834" spans="14:18" x14ac:dyDescent="0.2">
      <c r="N834" s="389">
        <f t="shared" si="73"/>
        <v>5</v>
      </c>
      <c r="O834" s="390">
        <f t="shared" si="72"/>
        <v>9296</v>
      </c>
      <c r="P834" s="391">
        <f t="shared" si="77"/>
        <v>46482</v>
      </c>
      <c r="Q834" s="391">
        <f t="shared" si="77"/>
        <v>46489</v>
      </c>
      <c r="R834" s="7"/>
    </row>
    <row r="835" spans="14:18" x14ac:dyDescent="0.2">
      <c r="N835" s="389">
        <f t="shared" si="73"/>
        <v>6</v>
      </c>
      <c r="O835" s="390">
        <f t="shared" si="72"/>
        <v>7747</v>
      </c>
      <c r="P835" s="391">
        <f t="shared" si="77"/>
        <v>46483</v>
      </c>
      <c r="Q835" s="391">
        <f t="shared" si="77"/>
        <v>46490</v>
      </c>
      <c r="R835" s="7"/>
    </row>
    <row r="836" spans="14:18" x14ac:dyDescent="0.2">
      <c r="N836" s="389">
        <f t="shared" si="73"/>
        <v>7</v>
      </c>
      <c r="O836" s="390">
        <f t="shared" si="72"/>
        <v>6641</v>
      </c>
      <c r="P836" s="391">
        <f t="shared" si="77"/>
        <v>46484</v>
      </c>
      <c r="Q836" s="391">
        <f t="shared" si="77"/>
        <v>46491</v>
      </c>
      <c r="R836" s="7"/>
    </row>
    <row r="837" spans="14:18" x14ac:dyDescent="0.2">
      <c r="N837" s="389">
        <f t="shared" si="73"/>
        <v>8</v>
      </c>
      <c r="O837" s="390">
        <f t="shared" si="72"/>
        <v>5811</v>
      </c>
      <c r="P837" s="391">
        <f t="shared" si="77"/>
        <v>46485</v>
      </c>
      <c r="Q837" s="391">
        <f t="shared" si="77"/>
        <v>46492</v>
      </c>
      <c r="R837" s="7"/>
    </row>
    <row r="838" spans="14:18" x14ac:dyDescent="0.2">
      <c r="N838" s="389">
        <f t="shared" si="73"/>
        <v>9</v>
      </c>
      <c r="O838" s="390">
        <f t="shared" si="72"/>
        <v>5165</v>
      </c>
      <c r="P838" s="391">
        <f t="shared" si="77"/>
        <v>46486</v>
      </c>
      <c r="Q838" s="391">
        <f t="shared" si="77"/>
        <v>46493</v>
      </c>
      <c r="R838" s="7"/>
    </row>
    <row r="839" spans="14:18" x14ac:dyDescent="0.2">
      <c r="N839" s="389">
        <f t="shared" si="73"/>
        <v>10</v>
      </c>
      <c r="O839" s="390">
        <f t="shared" si="72"/>
        <v>4649</v>
      </c>
      <c r="P839" s="391">
        <f t="shared" si="77"/>
        <v>46487</v>
      </c>
      <c r="Q839" s="391">
        <f t="shared" si="77"/>
        <v>46494</v>
      </c>
      <c r="R839" s="7"/>
    </row>
    <row r="840" spans="14:18" x14ac:dyDescent="0.2">
      <c r="N840" s="389">
        <f t="shared" si="73"/>
        <v>11</v>
      </c>
      <c r="O840" s="390">
        <f t="shared" si="72"/>
        <v>4226</v>
      </c>
      <c r="P840" s="391">
        <f t="shared" si="77"/>
        <v>46488</v>
      </c>
      <c r="Q840" s="391">
        <f t="shared" si="77"/>
        <v>46495</v>
      </c>
      <c r="R840" s="7"/>
    </row>
    <row r="841" spans="14:18" x14ac:dyDescent="0.2">
      <c r="N841" s="389">
        <f t="shared" si="73"/>
        <v>12</v>
      </c>
      <c r="O841" s="390">
        <f t="shared" si="72"/>
        <v>3874</v>
      </c>
      <c r="P841" s="391">
        <f t="shared" si="77"/>
        <v>46489</v>
      </c>
      <c r="Q841" s="391">
        <f t="shared" si="77"/>
        <v>46496</v>
      </c>
      <c r="R841" s="7"/>
    </row>
    <row r="842" spans="14:18" x14ac:dyDescent="0.2">
      <c r="N842" s="389">
        <f t="shared" si="73"/>
        <v>13</v>
      </c>
      <c r="O842" s="390">
        <f t="shared" ref="O842:O905" si="78">ROUND(P842/N842,0)</f>
        <v>3576</v>
      </c>
      <c r="P842" s="391">
        <f t="shared" si="77"/>
        <v>46490</v>
      </c>
      <c r="Q842" s="391">
        <f t="shared" si="77"/>
        <v>46497</v>
      </c>
      <c r="R842" s="7"/>
    </row>
    <row r="843" spans="14:18" x14ac:dyDescent="0.2">
      <c r="N843" s="389">
        <f t="shared" ref="N843:N906" si="79">DAY(P843)</f>
        <v>14</v>
      </c>
      <c r="O843" s="390">
        <f t="shared" si="78"/>
        <v>3321</v>
      </c>
      <c r="P843" s="391">
        <f t="shared" si="77"/>
        <v>46491</v>
      </c>
      <c r="Q843" s="391">
        <f t="shared" si="77"/>
        <v>46498</v>
      </c>
      <c r="R843" s="7"/>
    </row>
    <row r="844" spans="14:18" x14ac:dyDescent="0.2">
      <c r="N844" s="389">
        <f t="shared" si="79"/>
        <v>15</v>
      </c>
      <c r="O844" s="390">
        <f t="shared" si="78"/>
        <v>3099</v>
      </c>
      <c r="P844" s="391">
        <f t="shared" ref="P844:Q859" si="80">P843+1</f>
        <v>46492</v>
      </c>
      <c r="Q844" s="391">
        <f t="shared" si="80"/>
        <v>46499</v>
      </c>
      <c r="R844" s="7"/>
    </row>
    <row r="845" spans="14:18" x14ac:dyDescent="0.2">
      <c r="N845" s="389">
        <f t="shared" si="79"/>
        <v>16</v>
      </c>
      <c r="O845" s="390">
        <f t="shared" si="78"/>
        <v>2906</v>
      </c>
      <c r="P845" s="391">
        <f t="shared" si="80"/>
        <v>46493</v>
      </c>
      <c r="Q845" s="391">
        <f t="shared" si="80"/>
        <v>46500</v>
      </c>
      <c r="R845" s="7"/>
    </row>
    <row r="846" spans="14:18" x14ac:dyDescent="0.2">
      <c r="N846" s="389">
        <f t="shared" si="79"/>
        <v>17</v>
      </c>
      <c r="O846" s="390">
        <f t="shared" si="78"/>
        <v>2735</v>
      </c>
      <c r="P846" s="391">
        <f t="shared" si="80"/>
        <v>46494</v>
      </c>
      <c r="Q846" s="391">
        <f t="shared" si="80"/>
        <v>46501</v>
      </c>
      <c r="R846" s="7"/>
    </row>
    <row r="847" spans="14:18" x14ac:dyDescent="0.2">
      <c r="N847" s="389">
        <f t="shared" si="79"/>
        <v>18</v>
      </c>
      <c r="O847" s="390">
        <f t="shared" si="78"/>
        <v>2583</v>
      </c>
      <c r="P847" s="391">
        <f t="shared" si="80"/>
        <v>46495</v>
      </c>
      <c r="Q847" s="391">
        <f t="shared" si="80"/>
        <v>46502</v>
      </c>
      <c r="R847" s="7"/>
    </row>
    <row r="848" spans="14:18" x14ac:dyDescent="0.2">
      <c r="N848" s="389">
        <f t="shared" si="79"/>
        <v>19</v>
      </c>
      <c r="O848" s="390">
        <f t="shared" si="78"/>
        <v>2447</v>
      </c>
      <c r="P848" s="391">
        <f t="shared" si="80"/>
        <v>46496</v>
      </c>
      <c r="Q848" s="391">
        <f t="shared" si="80"/>
        <v>46503</v>
      </c>
      <c r="R848" s="7"/>
    </row>
    <row r="849" spans="14:18" x14ac:dyDescent="0.2">
      <c r="N849" s="389">
        <f t="shared" si="79"/>
        <v>20</v>
      </c>
      <c r="O849" s="390">
        <f t="shared" si="78"/>
        <v>2325</v>
      </c>
      <c r="P849" s="391">
        <f t="shared" si="80"/>
        <v>46497</v>
      </c>
      <c r="Q849" s="391">
        <f t="shared" si="80"/>
        <v>46504</v>
      </c>
      <c r="R849" s="7"/>
    </row>
    <row r="850" spans="14:18" x14ac:dyDescent="0.2">
      <c r="N850" s="389">
        <f t="shared" si="79"/>
        <v>21</v>
      </c>
      <c r="O850" s="390">
        <f t="shared" si="78"/>
        <v>2214</v>
      </c>
      <c r="P850" s="391">
        <f t="shared" si="80"/>
        <v>46498</v>
      </c>
      <c r="Q850" s="391">
        <f t="shared" si="80"/>
        <v>46505</v>
      </c>
      <c r="R850" s="7"/>
    </row>
    <row r="851" spans="14:18" x14ac:dyDescent="0.2">
      <c r="N851" s="389">
        <f t="shared" si="79"/>
        <v>22</v>
      </c>
      <c r="O851" s="390">
        <f t="shared" si="78"/>
        <v>2114</v>
      </c>
      <c r="P851" s="391">
        <f t="shared" si="80"/>
        <v>46499</v>
      </c>
      <c r="Q851" s="391">
        <f t="shared" si="80"/>
        <v>46506</v>
      </c>
      <c r="R851" s="7"/>
    </row>
    <row r="852" spans="14:18" x14ac:dyDescent="0.2">
      <c r="N852" s="389">
        <f t="shared" si="79"/>
        <v>23</v>
      </c>
      <c r="O852" s="390">
        <f t="shared" si="78"/>
        <v>2022</v>
      </c>
      <c r="P852" s="391">
        <f t="shared" si="80"/>
        <v>46500</v>
      </c>
      <c r="Q852" s="391">
        <f t="shared" si="80"/>
        <v>46507</v>
      </c>
      <c r="R852" s="7"/>
    </row>
    <row r="853" spans="14:18" x14ac:dyDescent="0.2">
      <c r="N853" s="389">
        <f t="shared" si="79"/>
        <v>24</v>
      </c>
      <c r="O853" s="390">
        <f t="shared" si="78"/>
        <v>1938</v>
      </c>
      <c r="P853" s="391">
        <f t="shared" si="80"/>
        <v>46501</v>
      </c>
      <c r="Q853" s="391">
        <f t="shared" si="80"/>
        <v>46508</v>
      </c>
      <c r="R853" s="7"/>
    </row>
    <row r="854" spans="14:18" x14ac:dyDescent="0.2">
      <c r="N854" s="389">
        <f t="shared" si="79"/>
        <v>25</v>
      </c>
      <c r="O854" s="390">
        <f t="shared" si="78"/>
        <v>1860</v>
      </c>
      <c r="P854" s="391">
        <f t="shared" si="80"/>
        <v>46502</v>
      </c>
      <c r="Q854" s="391">
        <f t="shared" si="80"/>
        <v>46509</v>
      </c>
      <c r="R854" s="7"/>
    </row>
    <row r="855" spans="14:18" x14ac:dyDescent="0.2">
      <c r="N855" s="389">
        <f t="shared" si="79"/>
        <v>26</v>
      </c>
      <c r="O855" s="390">
        <f t="shared" si="78"/>
        <v>1789</v>
      </c>
      <c r="P855" s="391">
        <f t="shared" si="80"/>
        <v>46503</v>
      </c>
      <c r="Q855" s="391">
        <f t="shared" si="80"/>
        <v>46510</v>
      </c>
      <c r="R855" s="7"/>
    </row>
    <row r="856" spans="14:18" x14ac:dyDescent="0.2">
      <c r="N856" s="389">
        <f t="shared" si="79"/>
        <v>27</v>
      </c>
      <c r="O856" s="390">
        <f t="shared" si="78"/>
        <v>1722</v>
      </c>
      <c r="P856" s="391">
        <f t="shared" si="80"/>
        <v>46504</v>
      </c>
      <c r="Q856" s="391">
        <f t="shared" si="80"/>
        <v>46511</v>
      </c>
      <c r="R856" s="7"/>
    </row>
    <row r="857" spans="14:18" x14ac:dyDescent="0.2">
      <c r="N857" s="389">
        <f t="shared" si="79"/>
        <v>28</v>
      </c>
      <c r="O857" s="390">
        <f t="shared" si="78"/>
        <v>1661</v>
      </c>
      <c r="P857" s="391">
        <f t="shared" si="80"/>
        <v>46505</v>
      </c>
      <c r="Q857" s="391">
        <f t="shared" si="80"/>
        <v>46512</v>
      </c>
      <c r="R857" s="7"/>
    </row>
    <row r="858" spans="14:18" x14ac:dyDescent="0.2">
      <c r="N858" s="389">
        <f t="shared" si="79"/>
        <v>29</v>
      </c>
      <c r="O858" s="390">
        <f t="shared" si="78"/>
        <v>1604</v>
      </c>
      <c r="P858" s="391">
        <f t="shared" si="80"/>
        <v>46506</v>
      </c>
      <c r="Q858" s="391">
        <f t="shared" si="80"/>
        <v>46513</v>
      </c>
      <c r="R858" s="7"/>
    </row>
    <row r="859" spans="14:18" x14ac:dyDescent="0.2">
      <c r="N859" s="389">
        <f t="shared" si="79"/>
        <v>30</v>
      </c>
      <c r="O859" s="390">
        <f t="shared" si="78"/>
        <v>1550</v>
      </c>
      <c r="P859" s="391">
        <f t="shared" si="80"/>
        <v>46507</v>
      </c>
      <c r="Q859" s="391">
        <f t="shared" si="80"/>
        <v>46514</v>
      </c>
      <c r="R859" s="7"/>
    </row>
    <row r="860" spans="14:18" x14ac:dyDescent="0.2">
      <c r="N860" s="389">
        <f t="shared" si="79"/>
        <v>1</v>
      </c>
      <c r="O860" s="390">
        <f t="shared" si="78"/>
        <v>46508</v>
      </c>
      <c r="P860" s="391">
        <f t="shared" ref="P860:Q875" si="81">P859+1</f>
        <v>46508</v>
      </c>
      <c r="Q860" s="391">
        <f t="shared" si="81"/>
        <v>46515</v>
      </c>
      <c r="R860" s="7"/>
    </row>
    <row r="861" spans="14:18" x14ac:dyDescent="0.2">
      <c r="N861" s="389">
        <f t="shared" si="79"/>
        <v>2</v>
      </c>
      <c r="O861" s="390">
        <f t="shared" si="78"/>
        <v>23255</v>
      </c>
      <c r="P861" s="391">
        <f t="shared" si="81"/>
        <v>46509</v>
      </c>
      <c r="Q861" s="391">
        <f t="shared" si="81"/>
        <v>46516</v>
      </c>
      <c r="R861" s="7"/>
    </row>
    <row r="862" spans="14:18" x14ac:dyDescent="0.2">
      <c r="N862" s="389">
        <f t="shared" si="79"/>
        <v>3</v>
      </c>
      <c r="O862" s="390">
        <f t="shared" si="78"/>
        <v>15503</v>
      </c>
      <c r="P862" s="391">
        <f t="shared" si="81"/>
        <v>46510</v>
      </c>
      <c r="Q862" s="391">
        <f t="shared" si="81"/>
        <v>46517</v>
      </c>
      <c r="R862" s="7"/>
    </row>
    <row r="863" spans="14:18" x14ac:dyDescent="0.2">
      <c r="N863" s="389">
        <f t="shared" si="79"/>
        <v>4</v>
      </c>
      <c r="O863" s="390">
        <f t="shared" si="78"/>
        <v>11628</v>
      </c>
      <c r="P863" s="391">
        <f t="shared" si="81"/>
        <v>46511</v>
      </c>
      <c r="Q863" s="391">
        <f t="shared" si="81"/>
        <v>46518</v>
      </c>
      <c r="R863" s="7"/>
    </row>
    <row r="864" spans="14:18" x14ac:dyDescent="0.2">
      <c r="N864" s="389">
        <f t="shared" si="79"/>
        <v>5</v>
      </c>
      <c r="O864" s="390">
        <f t="shared" si="78"/>
        <v>9302</v>
      </c>
      <c r="P864" s="391">
        <f t="shared" si="81"/>
        <v>46512</v>
      </c>
      <c r="Q864" s="391">
        <f t="shared" si="81"/>
        <v>46519</v>
      </c>
      <c r="R864" s="7"/>
    </row>
    <row r="865" spans="14:18" x14ac:dyDescent="0.2">
      <c r="N865" s="389">
        <f t="shared" si="79"/>
        <v>6</v>
      </c>
      <c r="O865" s="390">
        <f t="shared" si="78"/>
        <v>7752</v>
      </c>
      <c r="P865" s="391">
        <f t="shared" si="81"/>
        <v>46513</v>
      </c>
      <c r="Q865" s="391">
        <f t="shared" si="81"/>
        <v>46520</v>
      </c>
      <c r="R865" s="7"/>
    </row>
    <row r="866" spans="14:18" x14ac:dyDescent="0.2">
      <c r="N866" s="389">
        <f t="shared" si="79"/>
        <v>7</v>
      </c>
      <c r="O866" s="390">
        <f t="shared" si="78"/>
        <v>6645</v>
      </c>
      <c r="P866" s="391">
        <f t="shared" si="81"/>
        <v>46514</v>
      </c>
      <c r="Q866" s="391">
        <f t="shared" si="81"/>
        <v>46521</v>
      </c>
      <c r="R866" s="7"/>
    </row>
    <row r="867" spans="14:18" x14ac:dyDescent="0.2">
      <c r="N867" s="389">
        <f t="shared" si="79"/>
        <v>8</v>
      </c>
      <c r="O867" s="390">
        <f t="shared" si="78"/>
        <v>5814</v>
      </c>
      <c r="P867" s="391">
        <f t="shared" si="81"/>
        <v>46515</v>
      </c>
      <c r="Q867" s="391">
        <f t="shared" si="81"/>
        <v>46522</v>
      </c>
      <c r="R867" s="7"/>
    </row>
    <row r="868" spans="14:18" x14ac:dyDescent="0.2">
      <c r="N868" s="389">
        <f t="shared" si="79"/>
        <v>9</v>
      </c>
      <c r="O868" s="390">
        <f t="shared" si="78"/>
        <v>5168</v>
      </c>
      <c r="P868" s="391">
        <f t="shared" si="81"/>
        <v>46516</v>
      </c>
      <c r="Q868" s="391">
        <f t="shared" si="81"/>
        <v>46523</v>
      </c>
      <c r="R868" s="7"/>
    </row>
    <row r="869" spans="14:18" x14ac:dyDescent="0.2">
      <c r="N869" s="389">
        <f t="shared" si="79"/>
        <v>10</v>
      </c>
      <c r="O869" s="390">
        <f t="shared" si="78"/>
        <v>4652</v>
      </c>
      <c r="P869" s="391">
        <f t="shared" si="81"/>
        <v>46517</v>
      </c>
      <c r="Q869" s="391">
        <f t="shared" si="81"/>
        <v>46524</v>
      </c>
      <c r="R869" s="7"/>
    </row>
    <row r="870" spans="14:18" x14ac:dyDescent="0.2">
      <c r="N870" s="389">
        <f t="shared" si="79"/>
        <v>11</v>
      </c>
      <c r="O870" s="390">
        <f t="shared" si="78"/>
        <v>4229</v>
      </c>
      <c r="P870" s="391">
        <f t="shared" si="81"/>
        <v>46518</v>
      </c>
      <c r="Q870" s="391">
        <f t="shared" si="81"/>
        <v>46525</v>
      </c>
      <c r="R870" s="7"/>
    </row>
    <row r="871" spans="14:18" x14ac:dyDescent="0.2">
      <c r="N871" s="389">
        <f t="shared" si="79"/>
        <v>12</v>
      </c>
      <c r="O871" s="390">
        <f t="shared" si="78"/>
        <v>3877</v>
      </c>
      <c r="P871" s="391">
        <f t="shared" si="81"/>
        <v>46519</v>
      </c>
      <c r="Q871" s="391">
        <f t="shared" si="81"/>
        <v>46526</v>
      </c>
      <c r="R871" s="7"/>
    </row>
    <row r="872" spans="14:18" x14ac:dyDescent="0.2">
      <c r="N872" s="389">
        <f t="shared" si="79"/>
        <v>13</v>
      </c>
      <c r="O872" s="390">
        <f t="shared" si="78"/>
        <v>3578</v>
      </c>
      <c r="P872" s="391">
        <f t="shared" si="81"/>
        <v>46520</v>
      </c>
      <c r="Q872" s="391">
        <f t="shared" si="81"/>
        <v>46527</v>
      </c>
      <c r="R872" s="7"/>
    </row>
    <row r="873" spans="14:18" x14ac:dyDescent="0.2">
      <c r="N873" s="389">
        <f t="shared" si="79"/>
        <v>14</v>
      </c>
      <c r="O873" s="390">
        <f t="shared" si="78"/>
        <v>3323</v>
      </c>
      <c r="P873" s="391">
        <f t="shared" si="81"/>
        <v>46521</v>
      </c>
      <c r="Q873" s="391">
        <f t="shared" si="81"/>
        <v>46528</v>
      </c>
      <c r="R873" s="7"/>
    </row>
    <row r="874" spans="14:18" x14ac:dyDescent="0.2">
      <c r="N874" s="389">
        <f t="shared" si="79"/>
        <v>15</v>
      </c>
      <c r="O874" s="390">
        <f t="shared" si="78"/>
        <v>3101</v>
      </c>
      <c r="P874" s="391">
        <f t="shared" si="81"/>
        <v>46522</v>
      </c>
      <c r="Q874" s="391">
        <f t="shared" si="81"/>
        <v>46529</v>
      </c>
      <c r="R874" s="7"/>
    </row>
    <row r="875" spans="14:18" x14ac:dyDescent="0.2">
      <c r="N875" s="389">
        <f t="shared" si="79"/>
        <v>16</v>
      </c>
      <c r="O875" s="390">
        <f t="shared" si="78"/>
        <v>2908</v>
      </c>
      <c r="P875" s="391">
        <f t="shared" si="81"/>
        <v>46523</v>
      </c>
      <c r="Q875" s="391">
        <f t="shared" si="81"/>
        <v>46530</v>
      </c>
      <c r="R875" s="7"/>
    </row>
    <row r="876" spans="14:18" x14ac:dyDescent="0.2">
      <c r="N876" s="389">
        <f t="shared" si="79"/>
        <v>17</v>
      </c>
      <c r="O876" s="390">
        <f t="shared" si="78"/>
        <v>2737</v>
      </c>
      <c r="P876" s="391">
        <f t="shared" ref="P876:Q891" si="82">P875+1</f>
        <v>46524</v>
      </c>
      <c r="Q876" s="391">
        <f t="shared" si="82"/>
        <v>46531</v>
      </c>
      <c r="R876" s="7"/>
    </row>
    <row r="877" spans="14:18" x14ac:dyDescent="0.2">
      <c r="N877" s="389">
        <f t="shared" si="79"/>
        <v>18</v>
      </c>
      <c r="O877" s="390">
        <f t="shared" si="78"/>
        <v>2585</v>
      </c>
      <c r="P877" s="391">
        <f t="shared" si="82"/>
        <v>46525</v>
      </c>
      <c r="Q877" s="391">
        <f t="shared" si="82"/>
        <v>46532</v>
      </c>
      <c r="R877" s="7"/>
    </row>
    <row r="878" spans="14:18" x14ac:dyDescent="0.2">
      <c r="N878" s="389">
        <f t="shared" si="79"/>
        <v>19</v>
      </c>
      <c r="O878" s="390">
        <f t="shared" si="78"/>
        <v>2449</v>
      </c>
      <c r="P878" s="391">
        <f t="shared" si="82"/>
        <v>46526</v>
      </c>
      <c r="Q878" s="391">
        <f t="shared" si="82"/>
        <v>46533</v>
      </c>
      <c r="R878" s="7"/>
    </row>
    <row r="879" spans="14:18" x14ac:dyDescent="0.2">
      <c r="N879" s="389">
        <f t="shared" si="79"/>
        <v>20</v>
      </c>
      <c r="O879" s="390">
        <f t="shared" si="78"/>
        <v>2326</v>
      </c>
      <c r="P879" s="391">
        <f t="shared" si="82"/>
        <v>46527</v>
      </c>
      <c r="Q879" s="391">
        <f t="shared" si="82"/>
        <v>46534</v>
      </c>
      <c r="R879" s="7"/>
    </row>
    <row r="880" spans="14:18" x14ac:dyDescent="0.2">
      <c r="N880" s="389">
        <f t="shared" si="79"/>
        <v>21</v>
      </c>
      <c r="O880" s="390">
        <f t="shared" si="78"/>
        <v>2216</v>
      </c>
      <c r="P880" s="391">
        <f t="shared" si="82"/>
        <v>46528</v>
      </c>
      <c r="Q880" s="391">
        <f t="shared" si="82"/>
        <v>46535</v>
      </c>
      <c r="R880" s="7"/>
    </row>
    <row r="881" spans="14:18" x14ac:dyDescent="0.2">
      <c r="N881" s="389">
        <f t="shared" si="79"/>
        <v>22</v>
      </c>
      <c r="O881" s="390">
        <f t="shared" si="78"/>
        <v>2115</v>
      </c>
      <c r="P881" s="391">
        <f t="shared" si="82"/>
        <v>46529</v>
      </c>
      <c r="Q881" s="391">
        <f t="shared" si="82"/>
        <v>46536</v>
      </c>
      <c r="R881" s="7"/>
    </row>
    <row r="882" spans="14:18" x14ac:dyDescent="0.2">
      <c r="N882" s="389">
        <f t="shared" si="79"/>
        <v>23</v>
      </c>
      <c r="O882" s="390">
        <f t="shared" si="78"/>
        <v>2023</v>
      </c>
      <c r="P882" s="391">
        <f t="shared" si="82"/>
        <v>46530</v>
      </c>
      <c r="Q882" s="391">
        <f t="shared" si="82"/>
        <v>46537</v>
      </c>
      <c r="R882" s="7"/>
    </row>
    <row r="883" spans="14:18" x14ac:dyDescent="0.2">
      <c r="N883" s="389">
        <f t="shared" si="79"/>
        <v>24</v>
      </c>
      <c r="O883" s="390">
        <f t="shared" si="78"/>
        <v>1939</v>
      </c>
      <c r="P883" s="391">
        <f t="shared" si="82"/>
        <v>46531</v>
      </c>
      <c r="Q883" s="391">
        <f t="shared" si="82"/>
        <v>46538</v>
      </c>
      <c r="R883" s="7"/>
    </row>
    <row r="884" spans="14:18" x14ac:dyDescent="0.2">
      <c r="N884" s="389">
        <f t="shared" si="79"/>
        <v>25</v>
      </c>
      <c r="O884" s="390">
        <f t="shared" si="78"/>
        <v>1861</v>
      </c>
      <c r="P884" s="391">
        <f t="shared" si="82"/>
        <v>46532</v>
      </c>
      <c r="Q884" s="391">
        <f t="shared" si="82"/>
        <v>46539</v>
      </c>
      <c r="R884" s="7"/>
    </row>
    <row r="885" spans="14:18" x14ac:dyDescent="0.2">
      <c r="N885" s="389">
        <f t="shared" si="79"/>
        <v>26</v>
      </c>
      <c r="O885" s="390">
        <f t="shared" si="78"/>
        <v>1790</v>
      </c>
      <c r="P885" s="391">
        <f t="shared" si="82"/>
        <v>46533</v>
      </c>
      <c r="Q885" s="391">
        <f t="shared" si="82"/>
        <v>46540</v>
      </c>
      <c r="R885" s="7"/>
    </row>
    <row r="886" spans="14:18" x14ac:dyDescent="0.2">
      <c r="N886" s="389">
        <f t="shared" si="79"/>
        <v>27</v>
      </c>
      <c r="O886" s="390">
        <f t="shared" si="78"/>
        <v>1723</v>
      </c>
      <c r="P886" s="391">
        <f t="shared" si="82"/>
        <v>46534</v>
      </c>
      <c r="Q886" s="391">
        <f t="shared" si="82"/>
        <v>46541</v>
      </c>
      <c r="R886" s="7"/>
    </row>
    <row r="887" spans="14:18" x14ac:dyDescent="0.2">
      <c r="N887" s="389">
        <f t="shared" si="79"/>
        <v>28</v>
      </c>
      <c r="O887" s="390">
        <f t="shared" si="78"/>
        <v>1662</v>
      </c>
      <c r="P887" s="391">
        <f t="shared" si="82"/>
        <v>46535</v>
      </c>
      <c r="Q887" s="391">
        <f t="shared" si="82"/>
        <v>46542</v>
      </c>
      <c r="R887" s="7"/>
    </row>
    <row r="888" spans="14:18" x14ac:dyDescent="0.2">
      <c r="N888" s="389">
        <f t="shared" si="79"/>
        <v>29</v>
      </c>
      <c r="O888" s="390">
        <f t="shared" si="78"/>
        <v>1605</v>
      </c>
      <c r="P888" s="391">
        <f t="shared" si="82"/>
        <v>46536</v>
      </c>
      <c r="Q888" s="391">
        <f t="shared" si="82"/>
        <v>46543</v>
      </c>
      <c r="R888" s="7"/>
    </row>
    <row r="889" spans="14:18" x14ac:dyDescent="0.2">
      <c r="N889" s="389">
        <f t="shared" si="79"/>
        <v>30</v>
      </c>
      <c r="O889" s="390">
        <f t="shared" si="78"/>
        <v>1551</v>
      </c>
      <c r="P889" s="391">
        <f t="shared" si="82"/>
        <v>46537</v>
      </c>
      <c r="Q889" s="391">
        <f t="shared" si="82"/>
        <v>46544</v>
      </c>
      <c r="R889" s="7"/>
    </row>
    <row r="890" spans="14:18" x14ac:dyDescent="0.2">
      <c r="N890" s="389">
        <f t="shared" si="79"/>
        <v>31</v>
      </c>
      <c r="O890" s="390">
        <f t="shared" si="78"/>
        <v>1501</v>
      </c>
      <c r="P890" s="391">
        <f t="shared" si="82"/>
        <v>46538</v>
      </c>
      <c r="Q890" s="391">
        <f t="shared" si="82"/>
        <v>46545</v>
      </c>
      <c r="R890" s="7"/>
    </row>
    <row r="891" spans="14:18" x14ac:dyDescent="0.2">
      <c r="N891" s="389">
        <f t="shared" si="79"/>
        <v>1</v>
      </c>
      <c r="O891" s="390">
        <f t="shared" si="78"/>
        <v>46539</v>
      </c>
      <c r="P891" s="391">
        <f t="shared" si="82"/>
        <v>46539</v>
      </c>
      <c r="Q891" s="391">
        <f t="shared" si="82"/>
        <v>46546</v>
      </c>
      <c r="R891" s="7"/>
    </row>
    <row r="892" spans="14:18" x14ac:dyDescent="0.2">
      <c r="N892" s="389">
        <f t="shared" si="79"/>
        <v>2</v>
      </c>
      <c r="O892" s="390">
        <f t="shared" si="78"/>
        <v>23270</v>
      </c>
      <c r="P892" s="391">
        <f t="shared" ref="P892:Q907" si="83">P891+1</f>
        <v>46540</v>
      </c>
      <c r="Q892" s="391">
        <f t="shared" si="83"/>
        <v>46547</v>
      </c>
      <c r="R892" s="7"/>
    </row>
    <row r="893" spans="14:18" x14ac:dyDescent="0.2">
      <c r="N893" s="389">
        <f t="shared" si="79"/>
        <v>3</v>
      </c>
      <c r="O893" s="390">
        <f t="shared" si="78"/>
        <v>15514</v>
      </c>
      <c r="P893" s="391">
        <f t="shared" si="83"/>
        <v>46541</v>
      </c>
      <c r="Q893" s="391">
        <f t="shared" si="83"/>
        <v>46548</v>
      </c>
      <c r="R893" s="7"/>
    </row>
    <row r="894" spans="14:18" x14ac:dyDescent="0.2">
      <c r="N894" s="389">
        <f t="shared" si="79"/>
        <v>4</v>
      </c>
      <c r="O894" s="390">
        <f t="shared" si="78"/>
        <v>11636</v>
      </c>
      <c r="P894" s="391">
        <f t="shared" si="83"/>
        <v>46542</v>
      </c>
      <c r="Q894" s="391">
        <f t="shared" si="83"/>
        <v>46549</v>
      </c>
      <c r="R894" s="7"/>
    </row>
    <row r="895" spans="14:18" x14ac:dyDescent="0.2">
      <c r="N895" s="389">
        <f t="shared" si="79"/>
        <v>5</v>
      </c>
      <c r="O895" s="390">
        <f t="shared" si="78"/>
        <v>9309</v>
      </c>
      <c r="P895" s="391">
        <f t="shared" si="83"/>
        <v>46543</v>
      </c>
      <c r="Q895" s="391">
        <f t="shared" si="83"/>
        <v>46550</v>
      </c>
      <c r="R895" s="7"/>
    </row>
    <row r="896" spans="14:18" x14ac:dyDescent="0.2">
      <c r="N896" s="389">
        <f t="shared" si="79"/>
        <v>6</v>
      </c>
      <c r="O896" s="390">
        <f t="shared" si="78"/>
        <v>7757</v>
      </c>
      <c r="P896" s="391">
        <f t="shared" si="83"/>
        <v>46544</v>
      </c>
      <c r="Q896" s="391">
        <f t="shared" si="83"/>
        <v>46551</v>
      </c>
      <c r="R896" s="7"/>
    </row>
    <row r="897" spans="14:18" x14ac:dyDescent="0.2">
      <c r="N897" s="389">
        <f t="shared" si="79"/>
        <v>7</v>
      </c>
      <c r="O897" s="390">
        <f t="shared" si="78"/>
        <v>6649</v>
      </c>
      <c r="P897" s="391">
        <f t="shared" si="83"/>
        <v>46545</v>
      </c>
      <c r="Q897" s="391">
        <f t="shared" si="83"/>
        <v>46552</v>
      </c>
      <c r="R897" s="7"/>
    </row>
    <row r="898" spans="14:18" x14ac:dyDescent="0.2">
      <c r="N898" s="389">
        <f t="shared" si="79"/>
        <v>8</v>
      </c>
      <c r="O898" s="390">
        <f t="shared" si="78"/>
        <v>5818</v>
      </c>
      <c r="P898" s="391">
        <f t="shared" si="83"/>
        <v>46546</v>
      </c>
      <c r="Q898" s="391">
        <f t="shared" si="83"/>
        <v>46553</v>
      </c>
      <c r="R898" s="7"/>
    </row>
    <row r="899" spans="14:18" x14ac:dyDescent="0.2">
      <c r="N899" s="389">
        <f t="shared" si="79"/>
        <v>9</v>
      </c>
      <c r="O899" s="390">
        <f t="shared" si="78"/>
        <v>5172</v>
      </c>
      <c r="P899" s="391">
        <f t="shared" si="83"/>
        <v>46547</v>
      </c>
      <c r="Q899" s="391">
        <f t="shared" si="83"/>
        <v>46554</v>
      </c>
      <c r="R899" s="7"/>
    </row>
    <row r="900" spans="14:18" x14ac:dyDescent="0.2">
      <c r="N900" s="389">
        <f t="shared" si="79"/>
        <v>10</v>
      </c>
      <c r="O900" s="390">
        <f t="shared" si="78"/>
        <v>4655</v>
      </c>
      <c r="P900" s="391">
        <f t="shared" si="83"/>
        <v>46548</v>
      </c>
      <c r="Q900" s="391">
        <f t="shared" si="83"/>
        <v>46555</v>
      </c>
      <c r="R900" s="7"/>
    </row>
    <row r="901" spans="14:18" x14ac:dyDescent="0.2">
      <c r="N901" s="389">
        <f t="shared" si="79"/>
        <v>11</v>
      </c>
      <c r="O901" s="390">
        <f t="shared" si="78"/>
        <v>4232</v>
      </c>
      <c r="P901" s="391">
        <f t="shared" si="83"/>
        <v>46549</v>
      </c>
      <c r="Q901" s="391">
        <f t="shared" si="83"/>
        <v>46556</v>
      </c>
      <c r="R901" s="7"/>
    </row>
    <row r="902" spans="14:18" x14ac:dyDescent="0.2">
      <c r="N902" s="389">
        <f t="shared" si="79"/>
        <v>12</v>
      </c>
      <c r="O902" s="390">
        <f t="shared" si="78"/>
        <v>3879</v>
      </c>
      <c r="P902" s="391">
        <f t="shared" si="83"/>
        <v>46550</v>
      </c>
      <c r="Q902" s="391">
        <f t="shared" si="83"/>
        <v>46557</v>
      </c>
      <c r="R902" s="7"/>
    </row>
    <row r="903" spans="14:18" x14ac:dyDescent="0.2">
      <c r="N903" s="389">
        <f t="shared" si="79"/>
        <v>13</v>
      </c>
      <c r="O903" s="390">
        <f t="shared" si="78"/>
        <v>3581</v>
      </c>
      <c r="P903" s="391">
        <f t="shared" si="83"/>
        <v>46551</v>
      </c>
      <c r="Q903" s="391">
        <f t="shared" si="83"/>
        <v>46558</v>
      </c>
      <c r="R903" s="7"/>
    </row>
    <row r="904" spans="14:18" x14ac:dyDescent="0.2">
      <c r="N904" s="389">
        <f t="shared" si="79"/>
        <v>14</v>
      </c>
      <c r="O904" s="390">
        <f t="shared" si="78"/>
        <v>3325</v>
      </c>
      <c r="P904" s="391">
        <f t="shared" si="83"/>
        <v>46552</v>
      </c>
      <c r="Q904" s="391">
        <f t="shared" si="83"/>
        <v>46559</v>
      </c>
      <c r="R904" s="7"/>
    </row>
    <row r="905" spans="14:18" x14ac:dyDescent="0.2">
      <c r="N905" s="389">
        <f t="shared" si="79"/>
        <v>15</v>
      </c>
      <c r="O905" s="390">
        <f t="shared" si="78"/>
        <v>3104</v>
      </c>
      <c r="P905" s="391">
        <f t="shared" si="83"/>
        <v>46553</v>
      </c>
      <c r="Q905" s="391">
        <f t="shared" si="83"/>
        <v>46560</v>
      </c>
      <c r="R905" s="7"/>
    </row>
    <row r="906" spans="14:18" x14ac:dyDescent="0.2">
      <c r="N906" s="389">
        <f t="shared" si="79"/>
        <v>16</v>
      </c>
      <c r="O906" s="390">
        <f t="shared" ref="O906:O969" si="84">ROUND(P906/N906,0)</f>
        <v>2910</v>
      </c>
      <c r="P906" s="391">
        <f t="shared" si="83"/>
        <v>46554</v>
      </c>
      <c r="Q906" s="391">
        <f t="shared" si="83"/>
        <v>46561</v>
      </c>
      <c r="R906" s="7"/>
    </row>
    <row r="907" spans="14:18" x14ac:dyDescent="0.2">
      <c r="N907" s="389">
        <f t="shared" ref="N907:N970" si="85">DAY(P907)</f>
        <v>17</v>
      </c>
      <c r="O907" s="390">
        <f t="shared" si="84"/>
        <v>2739</v>
      </c>
      <c r="P907" s="391">
        <f t="shared" si="83"/>
        <v>46555</v>
      </c>
      <c r="Q907" s="391">
        <f t="shared" si="83"/>
        <v>46562</v>
      </c>
      <c r="R907" s="7"/>
    </row>
    <row r="908" spans="14:18" x14ac:dyDescent="0.2">
      <c r="N908" s="389">
        <f t="shared" si="85"/>
        <v>18</v>
      </c>
      <c r="O908" s="390">
        <f t="shared" si="84"/>
        <v>2586</v>
      </c>
      <c r="P908" s="391">
        <f t="shared" ref="P908:Q923" si="86">P907+1</f>
        <v>46556</v>
      </c>
      <c r="Q908" s="391">
        <f t="shared" si="86"/>
        <v>46563</v>
      </c>
      <c r="R908" s="7"/>
    </row>
    <row r="909" spans="14:18" x14ac:dyDescent="0.2">
      <c r="N909" s="389">
        <f t="shared" si="85"/>
        <v>19</v>
      </c>
      <c r="O909" s="390">
        <f t="shared" si="84"/>
        <v>2450</v>
      </c>
      <c r="P909" s="391">
        <f t="shared" si="86"/>
        <v>46557</v>
      </c>
      <c r="Q909" s="391">
        <f t="shared" si="86"/>
        <v>46564</v>
      </c>
      <c r="R909" s="7"/>
    </row>
    <row r="910" spans="14:18" x14ac:dyDescent="0.2">
      <c r="N910" s="389">
        <f t="shared" si="85"/>
        <v>20</v>
      </c>
      <c r="O910" s="390">
        <f t="shared" si="84"/>
        <v>2328</v>
      </c>
      <c r="P910" s="391">
        <f t="shared" si="86"/>
        <v>46558</v>
      </c>
      <c r="Q910" s="391">
        <f t="shared" si="86"/>
        <v>46565</v>
      </c>
      <c r="R910" s="7"/>
    </row>
    <row r="911" spans="14:18" x14ac:dyDescent="0.2">
      <c r="N911" s="389">
        <f t="shared" si="85"/>
        <v>21</v>
      </c>
      <c r="O911" s="390">
        <f t="shared" si="84"/>
        <v>2217</v>
      </c>
      <c r="P911" s="391">
        <f t="shared" si="86"/>
        <v>46559</v>
      </c>
      <c r="Q911" s="391">
        <f t="shared" si="86"/>
        <v>46566</v>
      </c>
      <c r="R911" s="7"/>
    </row>
    <row r="912" spans="14:18" x14ac:dyDescent="0.2">
      <c r="N912" s="389">
        <f t="shared" si="85"/>
        <v>22</v>
      </c>
      <c r="O912" s="390">
        <f t="shared" si="84"/>
        <v>2116</v>
      </c>
      <c r="P912" s="391">
        <f t="shared" si="86"/>
        <v>46560</v>
      </c>
      <c r="Q912" s="391">
        <f t="shared" si="86"/>
        <v>46567</v>
      </c>
      <c r="R912" s="7"/>
    </row>
    <row r="913" spans="14:18" x14ac:dyDescent="0.2">
      <c r="N913" s="389">
        <f t="shared" si="85"/>
        <v>23</v>
      </c>
      <c r="O913" s="390">
        <f t="shared" si="84"/>
        <v>2024</v>
      </c>
      <c r="P913" s="391">
        <f t="shared" si="86"/>
        <v>46561</v>
      </c>
      <c r="Q913" s="391">
        <f t="shared" si="86"/>
        <v>46568</v>
      </c>
      <c r="R913" s="7"/>
    </row>
    <row r="914" spans="14:18" x14ac:dyDescent="0.2">
      <c r="N914" s="389">
        <f t="shared" si="85"/>
        <v>24</v>
      </c>
      <c r="O914" s="390">
        <f t="shared" si="84"/>
        <v>1940</v>
      </c>
      <c r="P914" s="391">
        <f t="shared" si="86"/>
        <v>46562</v>
      </c>
      <c r="Q914" s="391">
        <f t="shared" si="86"/>
        <v>46569</v>
      </c>
      <c r="R914" s="7"/>
    </row>
    <row r="915" spans="14:18" x14ac:dyDescent="0.2">
      <c r="N915" s="389">
        <f t="shared" si="85"/>
        <v>25</v>
      </c>
      <c r="O915" s="390">
        <f t="shared" si="84"/>
        <v>1863</v>
      </c>
      <c r="P915" s="391">
        <f t="shared" si="86"/>
        <v>46563</v>
      </c>
      <c r="Q915" s="391">
        <f t="shared" si="86"/>
        <v>46570</v>
      </c>
      <c r="R915" s="7"/>
    </row>
    <row r="916" spans="14:18" x14ac:dyDescent="0.2">
      <c r="N916" s="389">
        <f t="shared" si="85"/>
        <v>26</v>
      </c>
      <c r="O916" s="390">
        <f t="shared" si="84"/>
        <v>1791</v>
      </c>
      <c r="P916" s="391">
        <f t="shared" si="86"/>
        <v>46564</v>
      </c>
      <c r="Q916" s="391">
        <f t="shared" si="86"/>
        <v>46571</v>
      </c>
      <c r="R916" s="7"/>
    </row>
    <row r="917" spans="14:18" x14ac:dyDescent="0.2">
      <c r="N917" s="389">
        <f t="shared" si="85"/>
        <v>27</v>
      </c>
      <c r="O917" s="390">
        <f t="shared" si="84"/>
        <v>1725</v>
      </c>
      <c r="P917" s="391">
        <f t="shared" si="86"/>
        <v>46565</v>
      </c>
      <c r="Q917" s="391">
        <f t="shared" si="86"/>
        <v>46572</v>
      </c>
      <c r="R917" s="7"/>
    </row>
    <row r="918" spans="14:18" x14ac:dyDescent="0.2">
      <c r="N918" s="389">
        <f t="shared" si="85"/>
        <v>28</v>
      </c>
      <c r="O918" s="390">
        <f t="shared" si="84"/>
        <v>1663</v>
      </c>
      <c r="P918" s="391">
        <f t="shared" si="86"/>
        <v>46566</v>
      </c>
      <c r="Q918" s="391">
        <f t="shared" si="86"/>
        <v>46573</v>
      </c>
      <c r="R918" s="7"/>
    </row>
    <row r="919" spans="14:18" x14ac:dyDescent="0.2">
      <c r="N919" s="389">
        <f t="shared" si="85"/>
        <v>29</v>
      </c>
      <c r="O919" s="390">
        <f t="shared" si="84"/>
        <v>1606</v>
      </c>
      <c r="P919" s="391">
        <f t="shared" si="86"/>
        <v>46567</v>
      </c>
      <c r="Q919" s="391">
        <f t="shared" si="86"/>
        <v>46574</v>
      </c>
      <c r="R919" s="7"/>
    </row>
    <row r="920" spans="14:18" x14ac:dyDescent="0.2">
      <c r="N920" s="389">
        <f t="shared" si="85"/>
        <v>30</v>
      </c>
      <c r="O920" s="390">
        <f t="shared" si="84"/>
        <v>1552</v>
      </c>
      <c r="P920" s="391">
        <f t="shared" si="86"/>
        <v>46568</v>
      </c>
      <c r="Q920" s="391">
        <f t="shared" si="86"/>
        <v>46575</v>
      </c>
      <c r="R920" s="7"/>
    </row>
    <row r="921" spans="14:18" x14ac:dyDescent="0.2">
      <c r="N921" s="389">
        <f t="shared" si="85"/>
        <v>1</v>
      </c>
      <c r="O921" s="390">
        <f t="shared" si="84"/>
        <v>46569</v>
      </c>
      <c r="P921" s="391">
        <f t="shared" si="86"/>
        <v>46569</v>
      </c>
      <c r="Q921" s="391">
        <f t="shared" si="86"/>
        <v>46576</v>
      </c>
      <c r="R921" s="7"/>
    </row>
    <row r="922" spans="14:18" x14ac:dyDescent="0.2">
      <c r="N922" s="389">
        <f t="shared" si="85"/>
        <v>2</v>
      </c>
      <c r="O922" s="390">
        <f t="shared" si="84"/>
        <v>23285</v>
      </c>
      <c r="P922" s="391">
        <f t="shared" si="86"/>
        <v>46570</v>
      </c>
      <c r="Q922" s="391">
        <f t="shared" si="86"/>
        <v>46577</v>
      </c>
      <c r="R922" s="7"/>
    </row>
    <row r="923" spans="14:18" x14ac:dyDescent="0.2">
      <c r="N923" s="389">
        <f t="shared" si="85"/>
        <v>3</v>
      </c>
      <c r="O923" s="390">
        <f t="shared" si="84"/>
        <v>15524</v>
      </c>
      <c r="P923" s="391">
        <f t="shared" si="86"/>
        <v>46571</v>
      </c>
      <c r="Q923" s="391">
        <f t="shared" si="86"/>
        <v>46578</v>
      </c>
      <c r="R923" s="7"/>
    </row>
    <row r="924" spans="14:18" x14ac:dyDescent="0.2">
      <c r="N924" s="389">
        <f t="shared" si="85"/>
        <v>4</v>
      </c>
      <c r="O924" s="390">
        <f t="shared" si="84"/>
        <v>11643</v>
      </c>
      <c r="P924" s="391">
        <f t="shared" ref="P924:Q939" si="87">P923+1</f>
        <v>46572</v>
      </c>
      <c r="Q924" s="391">
        <f t="shared" si="87"/>
        <v>46579</v>
      </c>
      <c r="R924" s="7"/>
    </row>
    <row r="925" spans="14:18" x14ac:dyDescent="0.2">
      <c r="N925" s="389">
        <f t="shared" si="85"/>
        <v>5</v>
      </c>
      <c r="O925" s="390">
        <f t="shared" si="84"/>
        <v>9315</v>
      </c>
      <c r="P925" s="391">
        <f t="shared" si="87"/>
        <v>46573</v>
      </c>
      <c r="Q925" s="391">
        <f t="shared" si="87"/>
        <v>46580</v>
      </c>
      <c r="R925" s="7"/>
    </row>
    <row r="926" spans="14:18" x14ac:dyDescent="0.2">
      <c r="N926" s="389">
        <f t="shared" si="85"/>
        <v>6</v>
      </c>
      <c r="O926" s="390">
        <f t="shared" si="84"/>
        <v>7762</v>
      </c>
      <c r="P926" s="391">
        <f t="shared" si="87"/>
        <v>46574</v>
      </c>
      <c r="Q926" s="391">
        <f t="shared" si="87"/>
        <v>46581</v>
      </c>
      <c r="R926" s="7"/>
    </row>
    <row r="927" spans="14:18" x14ac:dyDescent="0.2">
      <c r="N927" s="389">
        <f t="shared" si="85"/>
        <v>7</v>
      </c>
      <c r="O927" s="390">
        <f t="shared" si="84"/>
        <v>6654</v>
      </c>
      <c r="P927" s="391">
        <f t="shared" si="87"/>
        <v>46575</v>
      </c>
      <c r="Q927" s="391">
        <f t="shared" si="87"/>
        <v>46582</v>
      </c>
      <c r="R927" s="7"/>
    </row>
    <row r="928" spans="14:18" x14ac:dyDescent="0.2">
      <c r="N928" s="389">
        <f t="shared" si="85"/>
        <v>8</v>
      </c>
      <c r="O928" s="390">
        <f t="shared" si="84"/>
        <v>5822</v>
      </c>
      <c r="P928" s="391">
        <f t="shared" si="87"/>
        <v>46576</v>
      </c>
      <c r="Q928" s="391">
        <f t="shared" si="87"/>
        <v>46583</v>
      </c>
      <c r="R928" s="7"/>
    </row>
    <row r="929" spans="14:18" x14ac:dyDescent="0.2">
      <c r="N929" s="389">
        <f t="shared" si="85"/>
        <v>9</v>
      </c>
      <c r="O929" s="390">
        <f t="shared" si="84"/>
        <v>5175</v>
      </c>
      <c r="P929" s="391">
        <f t="shared" si="87"/>
        <v>46577</v>
      </c>
      <c r="Q929" s="391">
        <f t="shared" si="87"/>
        <v>46584</v>
      </c>
      <c r="R929" s="7"/>
    </row>
    <row r="930" spans="14:18" x14ac:dyDescent="0.2">
      <c r="N930" s="389">
        <f t="shared" si="85"/>
        <v>10</v>
      </c>
      <c r="O930" s="390">
        <f t="shared" si="84"/>
        <v>4658</v>
      </c>
      <c r="P930" s="391">
        <f t="shared" si="87"/>
        <v>46578</v>
      </c>
      <c r="Q930" s="391">
        <f t="shared" si="87"/>
        <v>46585</v>
      </c>
      <c r="R930" s="7"/>
    </row>
    <row r="931" spans="14:18" x14ac:dyDescent="0.2">
      <c r="N931" s="389">
        <f t="shared" si="85"/>
        <v>11</v>
      </c>
      <c r="O931" s="390">
        <f t="shared" si="84"/>
        <v>4234</v>
      </c>
      <c r="P931" s="391">
        <f t="shared" si="87"/>
        <v>46579</v>
      </c>
      <c r="Q931" s="391">
        <f t="shared" si="87"/>
        <v>46586</v>
      </c>
      <c r="R931" s="7"/>
    </row>
    <row r="932" spans="14:18" x14ac:dyDescent="0.2">
      <c r="N932" s="389">
        <f t="shared" si="85"/>
        <v>12</v>
      </c>
      <c r="O932" s="390">
        <f t="shared" si="84"/>
        <v>3882</v>
      </c>
      <c r="P932" s="391">
        <f t="shared" si="87"/>
        <v>46580</v>
      </c>
      <c r="Q932" s="391">
        <f t="shared" si="87"/>
        <v>46587</v>
      </c>
      <c r="R932" s="7"/>
    </row>
    <row r="933" spans="14:18" x14ac:dyDescent="0.2">
      <c r="N933" s="389">
        <f t="shared" si="85"/>
        <v>13</v>
      </c>
      <c r="O933" s="390">
        <f t="shared" si="84"/>
        <v>3583</v>
      </c>
      <c r="P933" s="391">
        <f t="shared" si="87"/>
        <v>46581</v>
      </c>
      <c r="Q933" s="391">
        <f t="shared" si="87"/>
        <v>46588</v>
      </c>
      <c r="R933" s="7"/>
    </row>
    <row r="934" spans="14:18" x14ac:dyDescent="0.2">
      <c r="N934" s="389">
        <f t="shared" si="85"/>
        <v>14</v>
      </c>
      <c r="O934" s="390">
        <f t="shared" si="84"/>
        <v>3327</v>
      </c>
      <c r="P934" s="391">
        <f t="shared" si="87"/>
        <v>46582</v>
      </c>
      <c r="Q934" s="391">
        <f t="shared" si="87"/>
        <v>46589</v>
      </c>
      <c r="R934" s="7"/>
    </row>
    <row r="935" spans="14:18" x14ac:dyDescent="0.2">
      <c r="N935" s="389">
        <f t="shared" si="85"/>
        <v>15</v>
      </c>
      <c r="O935" s="390">
        <f t="shared" si="84"/>
        <v>3106</v>
      </c>
      <c r="P935" s="391">
        <f t="shared" si="87"/>
        <v>46583</v>
      </c>
      <c r="Q935" s="391">
        <f t="shared" si="87"/>
        <v>46590</v>
      </c>
      <c r="R935" s="7"/>
    </row>
    <row r="936" spans="14:18" x14ac:dyDescent="0.2">
      <c r="N936" s="389">
        <f t="shared" si="85"/>
        <v>16</v>
      </c>
      <c r="O936" s="390">
        <f t="shared" si="84"/>
        <v>2912</v>
      </c>
      <c r="P936" s="391">
        <f t="shared" si="87"/>
        <v>46584</v>
      </c>
      <c r="Q936" s="391">
        <f t="shared" si="87"/>
        <v>46591</v>
      </c>
      <c r="R936" s="7"/>
    </row>
    <row r="937" spans="14:18" x14ac:dyDescent="0.2">
      <c r="N937" s="389">
        <f t="shared" si="85"/>
        <v>17</v>
      </c>
      <c r="O937" s="390">
        <f t="shared" si="84"/>
        <v>2740</v>
      </c>
      <c r="P937" s="391">
        <f t="shared" si="87"/>
        <v>46585</v>
      </c>
      <c r="Q937" s="391">
        <f t="shared" si="87"/>
        <v>46592</v>
      </c>
      <c r="R937" s="7"/>
    </row>
    <row r="938" spans="14:18" x14ac:dyDescent="0.2">
      <c r="N938" s="389">
        <f t="shared" si="85"/>
        <v>18</v>
      </c>
      <c r="O938" s="390">
        <f t="shared" si="84"/>
        <v>2588</v>
      </c>
      <c r="P938" s="391">
        <f t="shared" si="87"/>
        <v>46586</v>
      </c>
      <c r="Q938" s="391">
        <f t="shared" si="87"/>
        <v>46593</v>
      </c>
      <c r="R938" s="7"/>
    </row>
    <row r="939" spans="14:18" x14ac:dyDescent="0.2">
      <c r="N939" s="389">
        <f t="shared" si="85"/>
        <v>19</v>
      </c>
      <c r="O939" s="390">
        <f t="shared" si="84"/>
        <v>2452</v>
      </c>
      <c r="P939" s="391">
        <f t="shared" si="87"/>
        <v>46587</v>
      </c>
      <c r="Q939" s="391">
        <f t="shared" si="87"/>
        <v>46594</v>
      </c>
      <c r="R939" s="7"/>
    </row>
    <row r="940" spans="14:18" x14ac:dyDescent="0.2">
      <c r="N940" s="389">
        <f t="shared" si="85"/>
        <v>20</v>
      </c>
      <c r="O940" s="390">
        <f t="shared" si="84"/>
        <v>2329</v>
      </c>
      <c r="P940" s="391">
        <f t="shared" ref="P940:Q955" si="88">P939+1</f>
        <v>46588</v>
      </c>
      <c r="Q940" s="391">
        <f t="shared" si="88"/>
        <v>46595</v>
      </c>
      <c r="R940" s="7"/>
    </row>
    <row r="941" spans="14:18" x14ac:dyDescent="0.2">
      <c r="N941" s="389">
        <f t="shared" si="85"/>
        <v>21</v>
      </c>
      <c r="O941" s="390">
        <f t="shared" si="84"/>
        <v>2219</v>
      </c>
      <c r="P941" s="391">
        <f t="shared" si="88"/>
        <v>46589</v>
      </c>
      <c r="Q941" s="391">
        <f t="shared" si="88"/>
        <v>46596</v>
      </c>
      <c r="R941" s="7"/>
    </row>
    <row r="942" spans="14:18" x14ac:dyDescent="0.2">
      <c r="N942" s="389">
        <f t="shared" si="85"/>
        <v>22</v>
      </c>
      <c r="O942" s="390">
        <f t="shared" si="84"/>
        <v>2118</v>
      </c>
      <c r="P942" s="391">
        <f t="shared" si="88"/>
        <v>46590</v>
      </c>
      <c r="Q942" s="391">
        <f t="shared" si="88"/>
        <v>46597</v>
      </c>
      <c r="R942" s="7"/>
    </row>
    <row r="943" spans="14:18" x14ac:dyDescent="0.2">
      <c r="N943" s="389">
        <f t="shared" si="85"/>
        <v>23</v>
      </c>
      <c r="O943" s="390">
        <f t="shared" si="84"/>
        <v>2026</v>
      </c>
      <c r="P943" s="391">
        <f t="shared" si="88"/>
        <v>46591</v>
      </c>
      <c r="Q943" s="391">
        <f t="shared" si="88"/>
        <v>46598</v>
      </c>
      <c r="R943" s="7"/>
    </row>
    <row r="944" spans="14:18" x14ac:dyDescent="0.2">
      <c r="N944" s="389">
        <f t="shared" si="85"/>
        <v>24</v>
      </c>
      <c r="O944" s="390">
        <f t="shared" si="84"/>
        <v>1941</v>
      </c>
      <c r="P944" s="391">
        <f t="shared" si="88"/>
        <v>46592</v>
      </c>
      <c r="Q944" s="391">
        <f t="shared" si="88"/>
        <v>46599</v>
      </c>
      <c r="R944" s="7"/>
    </row>
    <row r="945" spans="14:18" x14ac:dyDescent="0.2">
      <c r="N945" s="389">
        <f t="shared" si="85"/>
        <v>25</v>
      </c>
      <c r="O945" s="390">
        <f t="shared" si="84"/>
        <v>1864</v>
      </c>
      <c r="P945" s="391">
        <f t="shared" si="88"/>
        <v>46593</v>
      </c>
      <c r="Q945" s="391">
        <f t="shared" si="88"/>
        <v>46600</v>
      </c>
      <c r="R945" s="7"/>
    </row>
    <row r="946" spans="14:18" x14ac:dyDescent="0.2">
      <c r="N946" s="389">
        <f t="shared" si="85"/>
        <v>26</v>
      </c>
      <c r="O946" s="390">
        <f t="shared" si="84"/>
        <v>1792</v>
      </c>
      <c r="P946" s="391">
        <f t="shared" si="88"/>
        <v>46594</v>
      </c>
      <c r="Q946" s="391">
        <f t="shared" si="88"/>
        <v>46601</v>
      </c>
      <c r="R946" s="7"/>
    </row>
    <row r="947" spans="14:18" x14ac:dyDescent="0.2">
      <c r="N947" s="389">
        <f t="shared" si="85"/>
        <v>27</v>
      </c>
      <c r="O947" s="390">
        <f t="shared" si="84"/>
        <v>1726</v>
      </c>
      <c r="P947" s="391">
        <f t="shared" si="88"/>
        <v>46595</v>
      </c>
      <c r="Q947" s="391">
        <f t="shared" si="88"/>
        <v>46602</v>
      </c>
      <c r="R947" s="7"/>
    </row>
    <row r="948" spans="14:18" x14ac:dyDescent="0.2">
      <c r="N948" s="389">
        <f t="shared" si="85"/>
        <v>28</v>
      </c>
      <c r="O948" s="390">
        <f t="shared" si="84"/>
        <v>1664</v>
      </c>
      <c r="P948" s="391">
        <f t="shared" si="88"/>
        <v>46596</v>
      </c>
      <c r="Q948" s="391">
        <f t="shared" si="88"/>
        <v>46603</v>
      </c>
      <c r="R948" s="7"/>
    </row>
    <row r="949" spans="14:18" x14ac:dyDescent="0.2">
      <c r="N949" s="389">
        <f t="shared" si="85"/>
        <v>29</v>
      </c>
      <c r="O949" s="390">
        <f t="shared" si="84"/>
        <v>1607</v>
      </c>
      <c r="P949" s="391">
        <f t="shared" si="88"/>
        <v>46597</v>
      </c>
      <c r="Q949" s="391">
        <f t="shared" si="88"/>
        <v>46604</v>
      </c>
      <c r="R949" s="7"/>
    </row>
    <row r="950" spans="14:18" x14ac:dyDescent="0.2">
      <c r="N950" s="389">
        <f t="shared" si="85"/>
        <v>30</v>
      </c>
      <c r="O950" s="390">
        <f t="shared" si="84"/>
        <v>1553</v>
      </c>
      <c r="P950" s="391">
        <f t="shared" si="88"/>
        <v>46598</v>
      </c>
      <c r="Q950" s="391">
        <f t="shared" si="88"/>
        <v>46605</v>
      </c>
      <c r="R950" s="7"/>
    </row>
    <row r="951" spans="14:18" x14ac:dyDescent="0.2">
      <c r="N951" s="389">
        <f t="shared" si="85"/>
        <v>31</v>
      </c>
      <c r="O951" s="390">
        <f t="shared" si="84"/>
        <v>1503</v>
      </c>
      <c r="P951" s="391">
        <f t="shared" si="88"/>
        <v>46599</v>
      </c>
      <c r="Q951" s="391">
        <f t="shared" si="88"/>
        <v>46606</v>
      </c>
      <c r="R951" s="7"/>
    </row>
    <row r="952" spans="14:18" x14ac:dyDescent="0.2">
      <c r="N952" s="389">
        <f t="shared" si="85"/>
        <v>1</v>
      </c>
      <c r="O952" s="390">
        <f t="shared" si="84"/>
        <v>46600</v>
      </c>
      <c r="P952" s="391">
        <f t="shared" si="88"/>
        <v>46600</v>
      </c>
      <c r="Q952" s="391">
        <f t="shared" si="88"/>
        <v>46607</v>
      </c>
      <c r="R952" s="7"/>
    </row>
    <row r="953" spans="14:18" x14ac:dyDescent="0.2">
      <c r="N953" s="389">
        <f t="shared" si="85"/>
        <v>2</v>
      </c>
      <c r="O953" s="390">
        <f t="shared" si="84"/>
        <v>23301</v>
      </c>
      <c r="P953" s="391">
        <f t="shared" si="88"/>
        <v>46601</v>
      </c>
      <c r="Q953" s="391">
        <f t="shared" si="88"/>
        <v>46608</v>
      </c>
      <c r="R953" s="7"/>
    </row>
    <row r="954" spans="14:18" x14ac:dyDescent="0.2">
      <c r="N954" s="389">
        <f t="shared" si="85"/>
        <v>3</v>
      </c>
      <c r="O954" s="390">
        <f t="shared" si="84"/>
        <v>15534</v>
      </c>
      <c r="P954" s="391">
        <f t="shared" si="88"/>
        <v>46602</v>
      </c>
      <c r="Q954" s="391">
        <f t="shared" si="88"/>
        <v>46609</v>
      </c>
      <c r="R954" s="7"/>
    </row>
    <row r="955" spans="14:18" x14ac:dyDescent="0.2">
      <c r="N955" s="389">
        <f t="shared" si="85"/>
        <v>4</v>
      </c>
      <c r="O955" s="390">
        <f t="shared" si="84"/>
        <v>11651</v>
      </c>
      <c r="P955" s="391">
        <f t="shared" si="88"/>
        <v>46603</v>
      </c>
      <c r="Q955" s="391">
        <f t="shared" si="88"/>
        <v>46610</v>
      </c>
      <c r="R955" s="7"/>
    </row>
    <row r="956" spans="14:18" x14ac:dyDescent="0.2">
      <c r="N956" s="389">
        <f t="shared" si="85"/>
        <v>5</v>
      </c>
      <c r="O956" s="390">
        <f t="shared" si="84"/>
        <v>9321</v>
      </c>
      <c r="P956" s="391">
        <f t="shared" ref="P956:Q971" si="89">P955+1</f>
        <v>46604</v>
      </c>
      <c r="Q956" s="391">
        <f t="shared" si="89"/>
        <v>46611</v>
      </c>
      <c r="R956" s="7"/>
    </row>
    <row r="957" spans="14:18" x14ac:dyDescent="0.2">
      <c r="N957" s="389">
        <f t="shared" si="85"/>
        <v>6</v>
      </c>
      <c r="O957" s="390">
        <f t="shared" si="84"/>
        <v>7768</v>
      </c>
      <c r="P957" s="391">
        <f t="shared" si="89"/>
        <v>46605</v>
      </c>
      <c r="Q957" s="391">
        <f t="shared" si="89"/>
        <v>46612</v>
      </c>
      <c r="R957" s="7"/>
    </row>
    <row r="958" spans="14:18" x14ac:dyDescent="0.2">
      <c r="N958" s="389">
        <f t="shared" si="85"/>
        <v>7</v>
      </c>
      <c r="O958" s="390">
        <f t="shared" si="84"/>
        <v>6658</v>
      </c>
      <c r="P958" s="391">
        <f t="shared" si="89"/>
        <v>46606</v>
      </c>
      <c r="Q958" s="391">
        <f t="shared" si="89"/>
        <v>46613</v>
      </c>
      <c r="R958" s="7"/>
    </row>
    <row r="959" spans="14:18" x14ac:dyDescent="0.2">
      <c r="N959" s="389">
        <f t="shared" si="85"/>
        <v>8</v>
      </c>
      <c r="O959" s="390">
        <f t="shared" si="84"/>
        <v>5826</v>
      </c>
      <c r="P959" s="391">
        <f t="shared" si="89"/>
        <v>46607</v>
      </c>
      <c r="Q959" s="391">
        <f t="shared" si="89"/>
        <v>46614</v>
      </c>
      <c r="R959" s="7"/>
    </row>
    <row r="960" spans="14:18" x14ac:dyDescent="0.2">
      <c r="N960" s="389">
        <f t="shared" si="85"/>
        <v>9</v>
      </c>
      <c r="O960" s="390">
        <f t="shared" si="84"/>
        <v>5179</v>
      </c>
      <c r="P960" s="391">
        <f t="shared" si="89"/>
        <v>46608</v>
      </c>
      <c r="Q960" s="391">
        <f t="shared" si="89"/>
        <v>46615</v>
      </c>
      <c r="R960" s="7"/>
    </row>
    <row r="961" spans="14:18" x14ac:dyDescent="0.2">
      <c r="N961" s="389">
        <f t="shared" si="85"/>
        <v>10</v>
      </c>
      <c r="O961" s="390">
        <f t="shared" si="84"/>
        <v>4661</v>
      </c>
      <c r="P961" s="391">
        <f t="shared" si="89"/>
        <v>46609</v>
      </c>
      <c r="Q961" s="391">
        <f t="shared" si="89"/>
        <v>46616</v>
      </c>
      <c r="R961" s="7"/>
    </row>
    <row r="962" spans="14:18" x14ac:dyDescent="0.2">
      <c r="N962" s="389">
        <f t="shared" si="85"/>
        <v>11</v>
      </c>
      <c r="O962" s="390">
        <f t="shared" si="84"/>
        <v>4237</v>
      </c>
      <c r="P962" s="391">
        <f t="shared" si="89"/>
        <v>46610</v>
      </c>
      <c r="Q962" s="391">
        <f t="shared" si="89"/>
        <v>46617</v>
      </c>
      <c r="R962" s="7"/>
    </row>
    <row r="963" spans="14:18" x14ac:dyDescent="0.2">
      <c r="N963" s="389">
        <f t="shared" si="85"/>
        <v>12</v>
      </c>
      <c r="O963" s="390">
        <f t="shared" si="84"/>
        <v>3884</v>
      </c>
      <c r="P963" s="391">
        <f t="shared" si="89"/>
        <v>46611</v>
      </c>
      <c r="Q963" s="391">
        <f t="shared" si="89"/>
        <v>46618</v>
      </c>
      <c r="R963" s="7"/>
    </row>
    <row r="964" spans="14:18" x14ac:dyDescent="0.2">
      <c r="N964" s="389">
        <f t="shared" si="85"/>
        <v>13</v>
      </c>
      <c r="O964" s="390">
        <f t="shared" si="84"/>
        <v>3586</v>
      </c>
      <c r="P964" s="391">
        <f t="shared" si="89"/>
        <v>46612</v>
      </c>
      <c r="Q964" s="391">
        <f t="shared" si="89"/>
        <v>46619</v>
      </c>
      <c r="R964" s="7"/>
    </row>
    <row r="965" spans="14:18" x14ac:dyDescent="0.2">
      <c r="N965" s="389">
        <f t="shared" si="85"/>
        <v>14</v>
      </c>
      <c r="O965" s="390">
        <f t="shared" si="84"/>
        <v>3330</v>
      </c>
      <c r="P965" s="391">
        <f t="shared" si="89"/>
        <v>46613</v>
      </c>
      <c r="Q965" s="391">
        <f t="shared" si="89"/>
        <v>46620</v>
      </c>
      <c r="R965" s="7"/>
    </row>
    <row r="966" spans="14:18" x14ac:dyDescent="0.2">
      <c r="N966" s="389">
        <f t="shared" si="85"/>
        <v>15</v>
      </c>
      <c r="O966" s="390">
        <f t="shared" si="84"/>
        <v>3108</v>
      </c>
      <c r="P966" s="391">
        <f t="shared" si="89"/>
        <v>46614</v>
      </c>
      <c r="Q966" s="391">
        <f t="shared" si="89"/>
        <v>46621</v>
      </c>
      <c r="R966" s="7"/>
    </row>
    <row r="967" spans="14:18" x14ac:dyDescent="0.2">
      <c r="N967" s="389">
        <f t="shared" si="85"/>
        <v>16</v>
      </c>
      <c r="O967" s="390">
        <f t="shared" si="84"/>
        <v>2913</v>
      </c>
      <c r="P967" s="391">
        <f t="shared" si="89"/>
        <v>46615</v>
      </c>
      <c r="Q967" s="391">
        <f t="shared" si="89"/>
        <v>46622</v>
      </c>
      <c r="R967" s="7"/>
    </row>
    <row r="968" spans="14:18" x14ac:dyDescent="0.2">
      <c r="N968" s="389">
        <f t="shared" si="85"/>
        <v>17</v>
      </c>
      <c r="O968" s="390">
        <f t="shared" si="84"/>
        <v>2742</v>
      </c>
      <c r="P968" s="391">
        <f t="shared" si="89"/>
        <v>46616</v>
      </c>
      <c r="Q968" s="391">
        <f t="shared" si="89"/>
        <v>46623</v>
      </c>
      <c r="R968" s="7"/>
    </row>
    <row r="969" spans="14:18" x14ac:dyDescent="0.2">
      <c r="N969" s="389">
        <f t="shared" si="85"/>
        <v>18</v>
      </c>
      <c r="O969" s="390">
        <f t="shared" si="84"/>
        <v>2590</v>
      </c>
      <c r="P969" s="391">
        <f t="shared" si="89"/>
        <v>46617</v>
      </c>
      <c r="Q969" s="391">
        <f t="shared" si="89"/>
        <v>46624</v>
      </c>
      <c r="R969" s="7"/>
    </row>
    <row r="970" spans="14:18" x14ac:dyDescent="0.2">
      <c r="N970" s="389">
        <f t="shared" si="85"/>
        <v>19</v>
      </c>
      <c r="O970" s="390">
        <f t="shared" ref="O970:O1033" si="90">ROUND(P970/N970,0)</f>
        <v>2454</v>
      </c>
      <c r="P970" s="391">
        <f t="shared" si="89"/>
        <v>46618</v>
      </c>
      <c r="Q970" s="391">
        <f t="shared" si="89"/>
        <v>46625</v>
      </c>
      <c r="R970" s="7"/>
    </row>
    <row r="971" spans="14:18" x14ac:dyDescent="0.2">
      <c r="N971" s="389">
        <f t="shared" ref="N971:N1034" si="91">DAY(P971)</f>
        <v>20</v>
      </c>
      <c r="O971" s="390">
        <f t="shared" si="90"/>
        <v>2331</v>
      </c>
      <c r="P971" s="391">
        <f t="shared" si="89"/>
        <v>46619</v>
      </c>
      <c r="Q971" s="391">
        <f t="shared" si="89"/>
        <v>46626</v>
      </c>
      <c r="R971" s="7"/>
    </row>
    <row r="972" spans="14:18" x14ac:dyDescent="0.2">
      <c r="N972" s="389">
        <f t="shared" si="91"/>
        <v>21</v>
      </c>
      <c r="O972" s="390">
        <f t="shared" si="90"/>
        <v>2220</v>
      </c>
      <c r="P972" s="391">
        <f t="shared" ref="P972:Q987" si="92">P971+1</f>
        <v>46620</v>
      </c>
      <c r="Q972" s="391">
        <f t="shared" si="92"/>
        <v>46627</v>
      </c>
      <c r="R972" s="7"/>
    </row>
    <row r="973" spans="14:18" x14ac:dyDescent="0.2">
      <c r="N973" s="389">
        <f t="shared" si="91"/>
        <v>22</v>
      </c>
      <c r="O973" s="390">
        <f t="shared" si="90"/>
        <v>2119</v>
      </c>
      <c r="P973" s="391">
        <f t="shared" si="92"/>
        <v>46621</v>
      </c>
      <c r="Q973" s="391">
        <f t="shared" si="92"/>
        <v>46628</v>
      </c>
      <c r="R973" s="7"/>
    </row>
    <row r="974" spans="14:18" x14ac:dyDescent="0.2">
      <c r="N974" s="389">
        <f t="shared" si="91"/>
        <v>23</v>
      </c>
      <c r="O974" s="390">
        <f t="shared" si="90"/>
        <v>2027</v>
      </c>
      <c r="P974" s="391">
        <f t="shared" si="92"/>
        <v>46622</v>
      </c>
      <c r="Q974" s="391">
        <f t="shared" si="92"/>
        <v>46629</v>
      </c>
      <c r="R974" s="7"/>
    </row>
    <row r="975" spans="14:18" x14ac:dyDescent="0.2">
      <c r="N975" s="389">
        <f t="shared" si="91"/>
        <v>24</v>
      </c>
      <c r="O975" s="390">
        <f t="shared" si="90"/>
        <v>1943</v>
      </c>
      <c r="P975" s="391">
        <f t="shared" si="92"/>
        <v>46623</v>
      </c>
      <c r="Q975" s="391">
        <f t="shared" si="92"/>
        <v>46630</v>
      </c>
      <c r="R975" s="7"/>
    </row>
    <row r="976" spans="14:18" x14ac:dyDescent="0.2">
      <c r="N976" s="389">
        <f t="shared" si="91"/>
        <v>25</v>
      </c>
      <c r="O976" s="390">
        <f t="shared" si="90"/>
        <v>1865</v>
      </c>
      <c r="P976" s="391">
        <f t="shared" si="92"/>
        <v>46624</v>
      </c>
      <c r="Q976" s="391">
        <f t="shared" si="92"/>
        <v>46631</v>
      </c>
      <c r="R976" s="7"/>
    </row>
    <row r="977" spans="14:18" x14ac:dyDescent="0.2">
      <c r="N977" s="389">
        <f t="shared" si="91"/>
        <v>26</v>
      </c>
      <c r="O977" s="390">
        <f t="shared" si="90"/>
        <v>1793</v>
      </c>
      <c r="P977" s="391">
        <f t="shared" si="92"/>
        <v>46625</v>
      </c>
      <c r="Q977" s="391">
        <f t="shared" si="92"/>
        <v>46632</v>
      </c>
      <c r="R977" s="7"/>
    </row>
    <row r="978" spans="14:18" x14ac:dyDescent="0.2">
      <c r="N978" s="389">
        <f t="shared" si="91"/>
        <v>27</v>
      </c>
      <c r="O978" s="390">
        <f t="shared" si="90"/>
        <v>1727</v>
      </c>
      <c r="P978" s="391">
        <f t="shared" si="92"/>
        <v>46626</v>
      </c>
      <c r="Q978" s="391">
        <f t="shared" si="92"/>
        <v>46633</v>
      </c>
      <c r="R978" s="7"/>
    </row>
    <row r="979" spans="14:18" x14ac:dyDescent="0.2">
      <c r="N979" s="389">
        <f t="shared" si="91"/>
        <v>28</v>
      </c>
      <c r="O979" s="390">
        <f t="shared" si="90"/>
        <v>1665</v>
      </c>
      <c r="P979" s="391">
        <f t="shared" si="92"/>
        <v>46627</v>
      </c>
      <c r="Q979" s="391">
        <f t="shared" si="92"/>
        <v>46634</v>
      </c>
      <c r="R979" s="7"/>
    </row>
    <row r="980" spans="14:18" x14ac:dyDescent="0.2">
      <c r="N980" s="389">
        <f t="shared" si="91"/>
        <v>29</v>
      </c>
      <c r="O980" s="390">
        <f t="shared" si="90"/>
        <v>1608</v>
      </c>
      <c r="P980" s="391">
        <f t="shared" si="92"/>
        <v>46628</v>
      </c>
      <c r="Q980" s="391">
        <f t="shared" si="92"/>
        <v>46635</v>
      </c>
      <c r="R980" s="7"/>
    </row>
    <row r="981" spans="14:18" x14ac:dyDescent="0.2">
      <c r="N981" s="389">
        <f t="shared" si="91"/>
        <v>30</v>
      </c>
      <c r="O981" s="390">
        <f t="shared" si="90"/>
        <v>1554</v>
      </c>
      <c r="P981" s="391">
        <f t="shared" si="92"/>
        <v>46629</v>
      </c>
      <c r="Q981" s="391">
        <f t="shared" si="92"/>
        <v>46636</v>
      </c>
      <c r="R981" s="7"/>
    </row>
    <row r="982" spans="14:18" x14ac:dyDescent="0.2">
      <c r="N982" s="389">
        <f t="shared" si="91"/>
        <v>31</v>
      </c>
      <c r="O982" s="390">
        <f t="shared" si="90"/>
        <v>1504</v>
      </c>
      <c r="P982" s="391">
        <f t="shared" si="92"/>
        <v>46630</v>
      </c>
      <c r="Q982" s="391">
        <f t="shared" si="92"/>
        <v>46637</v>
      </c>
      <c r="R982" s="7"/>
    </row>
    <row r="983" spans="14:18" x14ac:dyDescent="0.2">
      <c r="N983" s="389">
        <f t="shared" si="91"/>
        <v>1</v>
      </c>
      <c r="O983" s="390">
        <f t="shared" si="90"/>
        <v>46631</v>
      </c>
      <c r="P983" s="391">
        <f t="shared" si="92"/>
        <v>46631</v>
      </c>
      <c r="Q983" s="391">
        <f t="shared" si="92"/>
        <v>46638</v>
      </c>
      <c r="R983" s="7"/>
    </row>
    <row r="984" spans="14:18" x14ac:dyDescent="0.2">
      <c r="N984" s="389">
        <f t="shared" si="91"/>
        <v>2</v>
      </c>
      <c r="O984" s="390">
        <f t="shared" si="90"/>
        <v>23316</v>
      </c>
      <c r="P984" s="391">
        <f t="shared" si="92"/>
        <v>46632</v>
      </c>
      <c r="Q984" s="391">
        <f t="shared" si="92"/>
        <v>46639</v>
      </c>
      <c r="R984" s="7"/>
    </row>
    <row r="985" spans="14:18" x14ac:dyDescent="0.2">
      <c r="N985" s="389">
        <f t="shared" si="91"/>
        <v>3</v>
      </c>
      <c r="O985" s="390">
        <f t="shared" si="90"/>
        <v>15544</v>
      </c>
      <c r="P985" s="391">
        <f t="shared" si="92"/>
        <v>46633</v>
      </c>
      <c r="Q985" s="391">
        <f t="shared" si="92"/>
        <v>46640</v>
      </c>
      <c r="R985" s="7"/>
    </row>
    <row r="986" spans="14:18" x14ac:dyDescent="0.2">
      <c r="N986" s="389">
        <f t="shared" si="91"/>
        <v>4</v>
      </c>
      <c r="O986" s="390">
        <f t="shared" si="90"/>
        <v>11659</v>
      </c>
      <c r="P986" s="391">
        <f t="shared" si="92"/>
        <v>46634</v>
      </c>
      <c r="Q986" s="391">
        <f t="shared" si="92"/>
        <v>46641</v>
      </c>
      <c r="R986" s="7"/>
    </row>
    <row r="987" spans="14:18" x14ac:dyDescent="0.2">
      <c r="N987" s="389">
        <f t="shared" si="91"/>
        <v>5</v>
      </c>
      <c r="O987" s="390">
        <f t="shared" si="90"/>
        <v>9327</v>
      </c>
      <c r="P987" s="391">
        <f t="shared" si="92"/>
        <v>46635</v>
      </c>
      <c r="Q987" s="391">
        <f t="shared" si="92"/>
        <v>46642</v>
      </c>
      <c r="R987" s="7"/>
    </row>
    <row r="988" spans="14:18" x14ac:dyDescent="0.2">
      <c r="N988" s="389">
        <f t="shared" si="91"/>
        <v>6</v>
      </c>
      <c r="O988" s="390">
        <f t="shared" si="90"/>
        <v>7773</v>
      </c>
      <c r="P988" s="391">
        <f t="shared" ref="P988:Q1003" si="93">P987+1</f>
        <v>46636</v>
      </c>
      <c r="Q988" s="391">
        <f t="shared" si="93"/>
        <v>46643</v>
      </c>
      <c r="R988" s="7"/>
    </row>
    <row r="989" spans="14:18" x14ac:dyDescent="0.2">
      <c r="N989" s="389">
        <f t="shared" si="91"/>
        <v>7</v>
      </c>
      <c r="O989" s="390">
        <f t="shared" si="90"/>
        <v>6662</v>
      </c>
      <c r="P989" s="391">
        <f t="shared" si="93"/>
        <v>46637</v>
      </c>
      <c r="Q989" s="391">
        <f t="shared" si="93"/>
        <v>46644</v>
      </c>
      <c r="R989" s="7"/>
    </row>
    <row r="990" spans="14:18" x14ac:dyDescent="0.2">
      <c r="N990" s="389">
        <f t="shared" si="91"/>
        <v>8</v>
      </c>
      <c r="O990" s="390">
        <f t="shared" si="90"/>
        <v>5830</v>
      </c>
      <c r="P990" s="391">
        <f t="shared" si="93"/>
        <v>46638</v>
      </c>
      <c r="Q990" s="391">
        <f t="shared" si="93"/>
        <v>46645</v>
      </c>
      <c r="R990" s="7"/>
    </row>
    <row r="991" spans="14:18" x14ac:dyDescent="0.2">
      <c r="N991" s="389">
        <f t="shared" si="91"/>
        <v>9</v>
      </c>
      <c r="O991" s="390">
        <f t="shared" si="90"/>
        <v>5182</v>
      </c>
      <c r="P991" s="391">
        <f t="shared" si="93"/>
        <v>46639</v>
      </c>
      <c r="Q991" s="391">
        <f t="shared" si="93"/>
        <v>46646</v>
      </c>
      <c r="R991" s="7"/>
    </row>
    <row r="992" spans="14:18" x14ac:dyDescent="0.2">
      <c r="N992" s="389">
        <f t="shared" si="91"/>
        <v>10</v>
      </c>
      <c r="O992" s="390">
        <f t="shared" si="90"/>
        <v>4664</v>
      </c>
      <c r="P992" s="391">
        <f t="shared" si="93"/>
        <v>46640</v>
      </c>
      <c r="Q992" s="391">
        <f t="shared" si="93"/>
        <v>46647</v>
      </c>
      <c r="R992" s="7"/>
    </row>
    <row r="993" spans="14:18" x14ac:dyDescent="0.2">
      <c r="N993" s="389">
        <f t="shared" si="91"/>
        <v>11</v>
      </c>
      <c r="O993" s="390">
        <f t="shared" si="90"/>
        <v>4240</v>
      </c>
      <c r="P993" s="391">
        <f t="shared" si="93"/>
        <v>46641</v>
      </c>
      <c r="Q993" s="391">
        <f t="shared" si="93"/>
        <v>46648</v>
      </c>
      <c r="R993" s="7"/>
    </row>
    <row r="994" spans="14:18" x14ac:dyDescent="0.2">
      <c r="N994" s="389">
        <f t="shared" si="91"/>
        <v>12</v>
      </c>
      <c r="O994" s="390">
        <f t="shared" si="90"/>
        <v>3887</v>
      </c>
      <c r="P994" s="391">
        <f t="shared" si="93"/>
        <v>46642</v>
      </c>
      <c r="Q994" s="391">
        <f t="shared" si="93"/>
        <v>46649</v>
      </c>
      <c r="R994" s="7"/>
    </row>
    <row r="995" spans="14:18" x14ac:dyDescent="0.2">
      <c r="N995" s="389">
        <f t="shared" si="91"/>
        <v>13</v>
      </c>
      <c r="O995" s="390">
        <f t="shared" si="90"/>
        <v>3588</v>
      </c>
      <c r="P995" s="391">
        <f t="shared" si="93"/>
        <v>46643</v>
      </c>
      <c r="Q995" s="391">
        <f t="shared" si="93"/>
        <v>46650</v>
      </c>
      <c r="R995" s="7"/>
    </row>
    <row r="996" spans="14:18" x14ac:dyDescent="0.2">
      <c r="N996" s="389">
        <f t="shared" si="91"/>
        <v>14</v>
      </c>
      <c r="O996" s="390">
        <f t="shared" si="90"/>
        <v>3332</v>
      </c>
      <c r="P996" s="391">
        <f t="shared" si="93"/>
        <v>46644</v>
      </c>
      <c r="Q996" s="391">
        <f t="shared" si="93"/>
        <v>46651</v>
      </c>
      <c r="R996" s="7"/>
    </row>
    <row r="997" spans="14:18" x14ac:dyDescent="0.2">
      <c r="N997" s="389">
        <f t="shared" si="91"/>
        <v>15</v>
      </c>
      <c r="O997" s="390">
        <f t="shared" si="90"/>
        <v>3110</v>
      </c>
      <c r="P997" s="391">
        <f t="shared" si="93"/>
        <v>46645</v>
      </c>
      <c r="Q997" s="391">
        <f t="shared" si="93"/>
        <v>46652</v>
      </c>
      <c r="R997" s="7"/>
    </row>
    <row r="998" spans="14:18" x14ac:dyDescent="0.2">
      <c r="N998" s="389">
        <f t="shared" si="91"/>
        <v>16</v>
      </c>
      <c r="O998" s="390">
        <f t="shared" si="90"/>
        <v>2915</v>
      </c>
      <c r="P998" s="391">
        <f t="shared" si="93"/>
        <v>46646</v>
      </c>
      <c r="Q998" s="391">
        <f t="shared" si="93"/>
        <v>46653</v>
      </c>
      <c r="R998" s="7"/>
    </row>
    <row r="999" spans="14:18" x14ac:dyDescent="0.2">
      <c r="N999" s="389">
        <f t="shared" si="91"/>
        <v>17</v>
      </c>
      <c r="O999" s="390">
        <f t="shared" si="90"/>
        <v>2744</v>
      </c>
      <c r="P999" s="391">
        <f t="shared" si="93"/>
        <v>46647</v>
      </c>
      <c r="Q999" s="391">
        <f t="shared" si="93"/>
        <v>46654</v>
      </c>
      <c r="R999" s="7"/>
    </row>
    <row r="1000" spans="14:18" x14ac:dyDescent="0.2">
      <c r="N1000" s="389">
        <f t="shared" si="91"/>
        <v>18</v>
      </c>
      <c r="O1000" s="390">
        <f t="shared" si="90"/>
        <v>2592</v>
      </c>
      <c r="P1000" s="391">
        <f t="shared" si="93"/>
        <v>46648</v>
      </c>
      <c r="Q1000" s="391">
        <f t="shared" si="93"/>
        <v>46655</v>
      </c>
      <c r="R1000" s="7"/>
    </row>
    <row r="1001" spans="14:18" x14ac:dyDescent="0.2">
      <c r="N1001" s="389">
        <f t="shared" si="91"/>
        <v>19</v>
      </c>
      <c r="O1001" s="390">
        <f t="shared" si="90"/>
        <v>2455</v>
      </c>
      <c r="P1001" s="391">
        <f t="shared" si="93"/>
        <v>46649</v>
      </c>
      <c r="Q1001" s="391">
        <f t="shared" si="93"/>
        <v>46656</v>
      </c>
      <c r="R1001" s="7"/>
    </row>
    <row r="1002" spans="14:18" x14ac:dyDescent="0.2">
      <c r="N1002" s="389">
        <f t="shared" si="91"/>
        <v>20</v>
      </c>
      <c r="O1002" s="390">
        <f t="shared" si="90"/>
        <v>2333</v>
      </c>
      <c r="P1002" s="391">
        <f t="shared" si="93"/>
        <v>46650</v>
      </c>
      <c r="Q1002" s="391">
        <f t="shared" si="93"/>
        <v>46657</v>
      </c>
      <c r="R1002" s="7"/>
    </row>
    <row r="1003" spans="14:18" x14ac:dyDescent="0.2">
      <c r="N1003" s="389">
        <f t="shared" si="91"/>
        <v>21</v>
      </c>
      <c r="O1003" s="390">
        <f t="shared" si="90"/>
        <v>2221</v>
      </c>
      <c r="P1003" s="391">
        <f t="shared" si="93"/>
        <v>46651</v>
      </c>
      <c r="Q1003" s="391">
        <f t="shared" si="93"/>
        <v>46658</v>
      </c>
      <c r="R1003" s="7"/>
    </row>
    <row r="1004" spans="14:18" x14ac:dyDescent="0.2">
      <c r="N1004" s="389">
        <f t="shared" si="91"/>
        <v>22</v>
      </c>
      <c r="O1004" s="390">
        <f t="shared" si="90"/>
        <v>2121</v>
      </c>
      <c r="P1004" s="391">
        <f t="shared" ref="P1004:Q1019" si="94">P1003+1</f>
        <v>46652</v>
      </c>
      <c r="Q1004" s="391">
        <f t="shared" si="94"/>
        <v>46659</v>
      </c>
      <c r="R1004" s="7"/>
    </row>
    <row r="1005" spans="14:18" x14ac:dyDescent="0.2">
      <c r="N1005" s="389">
        <f t="shared" si="91"/>
        <v>23</v>
      </c>
      <c r="O1005" s="390">
        <f t="shared" si="90"/>
        <v>2028</v>
      </c>
      <c r="P1005" s="391">
        <f t="shared" si="94"/>
        <v>46653</v>
      </c>
      <c r="Q1005" s="391">
        <f t="shared" si="94"/>
        <v>46660</v>
      </c>
      <c r="R1005" s="7"/>
    </row>
    <row r="1006" spans="14:18" x14ac:dyDescent="0.2">
      <c r="N1006" s="389">
        <f t="shared" si="91"/>
        <v>24</v>
      </c>
      <c r="O1006" s="390">
        <f t="shared" si="90"/>
        <v>1944</v>
      </c>
      <c r="P1006" s="391">
        <f t="shared" si="94"/>
        <v>46654</v>
      </c>
      <c r="Q1006" s="391">
        <f t="shared" si="94"/>
        <v>46661</v>
      </c>
      <c r="R1006" s="7"/>
    </row>
    <row r="1007" spans="14:18" x14ac:dyDescent="0.2">
      <c r="N1007" s="389">
        <f t="shared" si="91"/>
        <v>25</v>
      </c>
      <c r="O1007" s="390">
        <f t="shared" si="90"/>
        <v>1866</v>
      </c>
      <c r="P1007" s="391">
        <f t="shared" si="94"/>
        <v>46655</v>
      </c>
      <c r="Q1007" s="391">
        <f t="shared" si="94"/>
        <v>46662</v>
      </c>
      <c r="R1007" s="7"/>
    </row>
    <row r="1008" spans="14:18" x14ac:dyDescent="0.2">
      <c r="N1008" s="389">
        <f t="shared" si="91"/>
        <v>26</v>
      </c>
      <c r="O1008" s="390">
        <f t="shared" si="90"/>
        <v>1794</v>
      </c>
      <c r="P1008" s="391">
        <f t="shared" si="94"/>
        <v>46656</v>
      </c>
      <c r="Q1008" s="391">
        <f t="shared" si="94"/>
        <v>46663</v>
      </c>
      <c r="R1008" s="7"/>
    </row>
    <row r="1009" spans="14:18" x14ac:dyDescent="0.2">
      <c r="N1009" s="389">
        <f t="shared" si="91"/>
        <v>27</v>
      </c>
      <c r="O1009" s="390">
        <f t="shared" si="90"/>
        <v>1728</v>
      </c>
      <c r="P1009" s="391">
        <f t="shared" si="94"/>
        <v>46657</v>
      </c>
      <c r="Q1009" s="391">
        <f t="shared" si="94"/>
        <v>46664</v>
      </c>
      <c r="R1009" s="7"/>
    </row>
    <row r="1010" spans="14:18" x14ac:dyDescent="0.2">
      <c r="N1010" s="389">
        <f t="shared" si="91"/>
        <v>28</v>
      </c>
      <c r="O1010" s="390">
        <f t="shared" si="90"/>
        <v>1666</v>
      </c>
      <c r="P1010" s="391">
        <f t="shared" si="94"/>
        <v>46658</v>
      </c>
      <c r="Q1010" s="391">
        <f t="shared" si="94"/>
        <v>46665</v>
      </c>
      <c r="R1010" s="7"/>
    </row>
    <row r="1011" spans="14:18" x14ac:dyDescent="0.2">
      <c r="N1011" s="389">
        <f t="shared" si="91"/>
        <v>29</v>
      </c>
      <c r="O1011" s="390">
        <f t="shared" si="90"/>
        <v>1609</v>
      </c>
      <c r="P1011" s="391">
        <f t="shared" si="94"/>
        <v>46659</v>
      </c>
      <c r="Q1011" s="391">
        <f t="shared" si="94"/>
        <v>46666</v>
      </c>
      <c r="R1011" s="7"/>
    </row>
    <row r="1012" spans="14:18" x14ac:dyDescent="0.2">
      <c r="N1012" s="389">
        <f t="shared" si="91"/>
        <v>30</v>
      </c>
      <c r="O1012" s="390">
        <f t="shared" si="90"/>
        <v>1555</v>
      </c>
      <c r="P1012" s="391">
        <f t="shared" si="94"/>
        <v>46660</v>
      </c>
      <c r="Q1012" s="391">
        <f t="shared" si="94"/>
        <v>46667</v>
      </c>
      <c r="R1012" s="7"/>
    </row>
    <row r="1013" spans="14:18" x14ac:dyDescent="0.2">
      <c r="N1013" s="389">
        <f t="shared" si="91"/>
        <v>1</v>
      </c>
      <c r="O1013" s="390">
        <f t="shared" si="90"/>
        <v>46661</v>
      </c>
      <c r="P1013" s="391">
        <f t="shared" si="94"/>
        <v>46661</v>
      </c>
      <c r="Q1013" s="391">
        <f t="shared" si="94"/>
        <v>46668</v>
      </c>
      <c r="R1013" s="7"/>
    </row>
    <row r="1014" spans="14:18" x14ac:dyDescent="0.2">
      <c r="N1014" s="389">
        <f t="shared" si="91"/>
        <v>2</v>
      </c>
      <c r="O1014" s="390">
        <f t="shared" si="90"/>
        <v>23331</v>
      </c>
      <c r="P1014" s="391">
        <f t="shared" si="94"/>
        <v>46662</v>
      </c>
      <c r="Q1014" s="391">
        <f t="shared" si="94"/>
        <v>46669</v>
      </c>
      <c r="R1014" s="7"/>
    </row>
    <row r="1015" spans="14:18" x14ac:dyDescent="0.2">
      <c r="N1015" s="389">
        <f t="shared" si="91"/>
        <v>3</v>
      </c>
      <c r="O1015" s="390">
        <f t="shared" si="90"/>
        <v>15554</v>
      </c>
      <c r="P1015" s="391">
        <f t="shared" si="94"/>
        <v>46663</v>
      </c>
      <c r="Q1015" s="391">
        <f t="shared" si="94"/>
        <v>46670</v>
      </c>
      <c r="R1015" s="7"/>
    </row>
    <row r="1016" spans="14:18" x14ac:dyDescent="0.2">
      <c r="N1016" s="389">
        <f t="shared" si="91"/>
        <v>4</v>
      </c>
      <c r="O1016" s="390">
        <f t="shared" si="90"/>
        <v>11666</v>
      </c>
      <c r="P1016" s="391">
        <f t="shared" si="94"/>
        <v>46664</v>
      </c>
      <c r="Q1016" s="391">
        <f t="shared" si="94"/>
        <v>46671</v>
      </c>
      <c r="R1016" s="7"/>
    </row>
    <row r="1017" spans="14:18" x14ac:dyDescent="0.2">
      <c r="N1017" s="389">
        <f t="shared" si="91"/>
        <v>5</v>
      </c>
      <c r="O1017" s="390">
        <f t="shared" si="90"/>
        <v>9333</v>
      </c>
      <c r="P1017" s="391">
        <f t="shared" si="94"/>
        <v>46665</v>
      </c>
      <c r="Q1017" s="391">
        <f t="shared" si="94"/>
        <v>46672</v>
      </c>
      <c r="R1017" s="7"/>
    </row>
    <row r="1018" spans="14:18" x14ac:dyDescent="0.2">
      <c r="N1018" s="389">
        <f t="shared" si="91"/>
        <v>6</v>
      </c>
      <c r="O1018" s="390">
        <f t="shared" si="90"/>
        <v>7778</v>
      </c>
      <c r="P1018" s="391">
        <f t="shared" si="94"/>
        <v>46666</v>
      </c>
      <c r="Q1018" s="391">
        <f t="shared" si="94"/>
        <v>46673</v>
      </c>
      <c r="R1018" s="7"/>
    </row>
    <row r="1019" spans="14:18" x14ac:dyDescent="0.2">
      <c r="N1019" s="389">
        <f t="shared" si="91"/>
        <v>7</v>
      </c>
      <c r="O1019" s="390">
        <f t="shared" si="90"/>
        <v>6667</v>
      </c>
      <c r="P1019" s="391">
        <f t="shared" si="94"/>
        <v>46667</v>
      </c>
      <c r="Q1019" s="391">
        <f t="shared" si="94"/>
        <v>46674</v>
      </c>
      <c r="R1019" s="7"/>
    </row>
    <row r="1020" spans="14:18" x14ac:dyDescent="0.2">
      <c r="N1020" s="389">
        <f t="shared" si="91"/>
        <v>8</v>
      </c>
      <c r="O1020" s="390">
        <f t="shared" si="90"/>
        <v>5834</v>
      </c>
      <c r="P1020" s="391">
        <f t="shared" ref="P1020:Q1035" si="95">P1019+1</f>
        <v>46668</v>
      </c>
      <c r="Q1020" s="391">
        <f t="shared" si="95"/>
        <v>46675</v>
      </c>
      <c r="R1020" s="7"/>
    </row>
    <row r="1021" spans="14:18" x14ac:dyDescent="0.2">
      <c r="N1021" s="389">
        <f t="shared" si="91"/>
        <v>9</v>
      </c>
      <c r="O1021" s="390">
        <f t="shared" si="90"/>
        <v>5185</v>
      </c>
      <c r="P1021" s="391">
        <f t="shared" si="95"/>
        <v>46669</v>
      </c>
      <c r="Q1021" s="391">
        <f t="shared" si="95"/>
        <v>46676</v>
      </c>
      <c r="R1021" s="7"/>
    </row>
    <row r="1022" spans="14:18" x14ac:dyDescent="0.2">
      <c r="N1022" s="389">
        <f t="shared" si="91"/>
        <v>10</v>
      </c>
      <c r="O1022" s="390">
        <f t="shared" si="90"/>
        <v>4667</v>
      </c>
      <c r="P1022" s="391">
        <f t="shared" si="95"/>
        <v>46670</v>
      </c>
      <c r="Q1022" s="391">
        <f t="shared" si="95"/>
        <v>46677</v>
      </c>
      <c r="R1022" s="7"/>
    </row>
    <row r="1023" spans="14:18" x14ac:dyDescent="0.2">
      <c r="N1023" s="389">
        <f t="shared" si="91"/>
        <v>11</v>
      </c>
      <c r="O1023" s="390">
        <f t="shared" si="90"/>
        <v>4243</v>
      </c>
      <c r="P1023" s="391">
        <f t="shared" si="95"/>
        <v>46671</v>
      </c>
      <c r="Q1023" s="391">
        <f t="shared" si="95"/>
        <v>46678</v>
      </c>
      <c r="R1023" s="7"/>
    </row>
    <row r="1024" spans="14:18" x14ac:dyDescent="0.2">
      <c r="N1024" s="389">
        <f t="shared" si="91"/>
        <v>12</v>
      </c>
      <c r="O1024" s="390">
        <f t="shared" si="90"/>
        <v>3889</v>
      </c>
      <c r="P1024" s="391">
        <f t="shared" si="95"/>
        <v>46672</v>
      </c>
      <c r="Q1024" s="391">
        <f t="shared" si="95"/>
        <v>46679</v>
      </c>
      <c r="R1024" s="7"/>
    </row>
    <row r="1025" spans="14:18" x14ac:dyDescent="0.2">
      <c r="N1025" s="389">
        <f t="shared" si="91"/>
        <v>13</v>
      </c>
      <c r="O1025" s="390">
        <f t="shared" si="90"/>
        <v>3590</v>
      </c>
      <c r="P1025" s="391">
        <f t="shared" si="95"/>
        <v>46673</v>
      </c>
      <c r="Q1025" s="391">
        <f t="shared" si="95"/>
        <v>46680</v>
      </c>
      <c r="R1025" s="7"/>
    </row>
    <row r="1026" spans="14:18" x14ac:dyDescent="0.2">
      <c r="N1026" s="389">
        <f t="shared" si="91"/>
        <v>14</v>
      </c>
      <c r="O1026" s="390">
        <f t="shared" si="90"/>
        <v>3334</v>
      </c>
      <c r="P1026" s="391">
        <f t="shared" si="95"/>
        <v>46674</v>
      </c>
      <c r="Q1026" s="391">
        <f t="shared" si="95"/>
        <v>46681</v>
      </c>
      <c r="R1026" s="7"/>
    </row>
    <row r="1027" spans="14:18" x14ac:dyDescent="0.2">
      <c r="N1027" s="389">
        <f t="shared" si="91"/>
        <v>15</v>
      </c>
      <c r="O1027" s="390">
        <f t="shared" si="90"/>
        <v>3112</v>
      </c>
      <c r="P1027" s="391">
        <f t="shared" si="95"/>
        <v>46675</v>
      </c>
      <c r="Q1027" s="391">
        <f t="shared" si="95"/>
        <v>46682</v>
      </c>
      <c r="R1027" s="7"/>
    </row>
    <row r="1028" spans="14:18" x14ac:dyDescent="0.2">
      <c r="N1028" s="389">
        <f t="shared" si="91"/>
        <v>16</v>
      </c>
      <c r="O1028" s="390">
        <f t="shared" si="90"/>
        <v>2917</v>
      </c>
      <c r="P1028" s="391">
        <f t="shared" si="95"/>
        <v>46676</v>
      </c>
      <c r="Q1028" s="391">
        <f t="shared" si="95"/>
        <v>46683</v>
      </c>
      <c r="R1028" s="7"/>
    </row>
    <row r="1029" spans="14:18" x14ac:dyDescent="0.2">
      <c r="N1029" s="389">
        <f t="shared" si="91"/>
        <v>17</v>
      </c>
      <c r="O1029" s="390">
        <f t="shared" si="90"/>
        <v>2746</v>
      </c>
      <c r="P1029" s="391">
        <f t="shared" si="95"/>
        <v>46677</v>
      </c>
      <c r="Q1029" s="391">
        <f t="shared" si="95"/>
        <v>46684</v>
      </c>
      <c r="R1029" s="7"/>
    </row>
    <row r="1030" spans="14:18" x14ac:dyDescent="0.2">
      <c r="N1030" s="389">
        <f t="shared" si="91"/>
        <v>18</v>
      </c>
      <c r="O1030" s="390">
        <f t="shared" si="90"/>
        <v>2593</v>
      </c>
      <c r="P1030" s="391">
        <f t="shared" si="95"/>
        <v>46678</v>
      </c>
      <c r="Q1030" s="391">
        <f t="shared" si="95"/>
        <v>46685</v>
      </c>
      <c r="R1030" s="7"/>
    </row>
    <row r="1031" spans="14:18" x14ac:dyDescent="0.2">
      <c r="N1031" s="389">
        <f t="shared" si="91"/>
        <v>19</v>
      </c>
      <c r="O1031" s="390">
        <f t="shared" si="90"/>
        <v>2457</v>
      </c>
      <c r="P1031" s="391">
        <f t="shared" si="95"/>
        <v>46679</v>
      </c>
      <c r="Q1031" s="391">
        <f t="shared" si="95"/>
        <v>46686</v>
      </c>
      <c r="R1031" s="7"/>
    </row>
    <row r="1032" spans="14:18" x14ac:dyDescent="0.2">
      <c r="N1032" s="389">
        <f t="shared" si="91"/>
        <v>20</v>
      </c>
      <c r="O1032" s="390">
        <f t="shared" si="90"/>
        <v>2334</v>
      </c>
      <c r="P1032" s="391">
        <f t="shared" si="95"/>
        <v>46680</v>
      </c>
      <c r="Q1032" s="391">
        <f t="shared" si="95"/>
        <v>46687</v>
      </c>
      <c r="R1032" s="7"/>
    </row>
    <row r="1033" spans="14:18" x14ac:dyDescent="0.2">
      <c r="N1033" s="389">
        <f t="shared" si="91"/>
        <v>21</v>
      </c>
      <c r="O1033" s="390">
        <f t="shared" si="90"/>
        <v>2223</v>
      </c>
      <c r="P1033" s="391">
        <f t="shared" si="95"/>
        <v>46681</v>
      </c>
      <c r="Q1033" s="391">
        <f t="shared" si="95"/>
        <v>46688</v>
      </c>
      <c r="R1033" s="7"/>
    </row>
    <row r="1034" spans="14:18" x14ac:dyDescent="0.2">
      <c r="N1034" s="389">
        <f t="shared" si="91"/>
        <v>22</v>
      </c>
      <c r="O1034" s="390">
        <f t="shared" ref="O1034:O1097" si="96">ROUND(P1034/N1034,0)</f>
        <v>2122</v>
      </c>
      <c r="P1034" s="391">
        <f t="shared" si="95"/>
        <v>46682</v>
      </c>
      <c r="Q1034" s="391">
        <f t="shared" si="95"/>
        <v>46689</v>
      </c>
      <c r="R1034" s="7"/>
    </row>
    <row r="1035" spans="14:18" x14ac:dyDescent="0.2">
      <c r="N1035" s="389">
        <f t="shared" ref="N1035:N1098" si="97">DAY(P1035)</f>
        <v>23</v>
      </c>
      <c r="O1035" s="390">
        <f t="shared" si="96"/>
        <v>2030</v>
      </c>
      <c r="P1035" s="391">
        <f t="shared" si="95"/>
        <v>46683</v>
      </c>
      <c r="Q1035" s="391">
        <f t="shared" si="95"/>
        <v>46690</v>
      </c>
      <c r="R1035" s="7"/>
    </row>
    <row r="1036" spans="14:18" x14ac:dyDescent="0.2">
      <c r="N1036" s="389">
        <f t="shared" si="97"/>
        <v>24</v>
      </c>
      <c r="O1036" s="390">
        <f t="shared" si="96"/>
        <v>1945</v>
      </c>
      <c r="P1036" s="391">
        <f t="shared" ref="P1036:Q1051" si="98">P1035+1</f>
        <v>46684</v>
      </c>
      <c r="Q1036" s="391">
        <f t="shared" si="98"/>
        <v>46691</v>
      </c>
      <c r="R1036" s="7"/>
    </row>
    <row r="1037" spans="14:18" x14ac:dyDescent="0.2">
      <c r="N1037" s="389">
        <f t="shared" si="97"/>
        <v>25</v>
      </c>
      <c r="O1037" s="390">
        <f t="shared" si="96"/>
        <v>1867</v>
      </c>
      <c r="P1037" s="391">
        <f t="shared" si="98"/>
        <v>46685</v>
      </c>
      <c r="Q1037" s="391">
        <f t="shared" si="98"/>
        <v>46692</v>
      </c>
      <c r="R1037" s="7"/>
    </row>
    <row r="1038" spans="14:18" x14ac:dyDescent="0.2">
      <c r="N1038" s="389">
        <f t="shared" si="97"/>
        <v>26</v>
      </c>
      <c r="O1038" s="390">
        <f t="shared" si="96"/>
        <v>1796</v>
      </c>
      <c r="P1038" s="391">
        <f t="shared" si="98"/>
        <v>46686</v>
      </c>
      <c r="Q1038" s="391">
        <f t="shared" si="98"/>
        <v>46693</v>
      </c>
      <c r="R1038" s="7"/>
    </row>
    <row r="1039" spans="14:18" x14ac:dyDescent="0.2">
      <c r="N1039" s="389">
        <f t="shared" si="97"/>
        <v>27</v>
      </c>
      <c r="O1039" s="390">
        <f t="shared" si="96"/>
        <v>1729</v>
      </c>
      <c r="P1039" s="391">
        <f t="shared" si="98"/>
        <v>46687</v>
      </c>
      <c r="Q1039" s="391">
        <f t="shared" si="98"/>
        <v>46694</v>
      </c>
      <c r="R1039" s="7"/>
    </row>
    <row r="1040" spans="14:18" x14ac:dyDescent="0.2">
      <c r="N1040" s="389">
        <f t="shared" si="97"/>
        <v>28</v>
      </c>
      <c r="O1040" s="390">
        <f t="shared" si="96"/>
        <v>1667</v>
      </c>
      <c r="P1040" s="391">
        <f t="shared" si="98"/>
        <v>46688</v>
      </c>
      <c r="Q1040" s="391">
        <f t="shared" si="98"/>
        <v>46695</v>
      </c>
      <c r="R1040" s="7"/>
    </row>
    <row r="1041" spans="14:18" x14ac:dyDescent="0.2">
      <c r="N1041" s="389">
        <f t="shared" si="97"/>
        <v>29</v>
      </c>
      <c r="O1041" s="390">
        <f t="shared" si="96"/>
        <v>1610</v>
      </c>
      <c r="P1041" s="391">
        <f t="shared" si="98"/>
        <v>46689</v>
      </c>
      <c r="Q1041" s="391">
        <f t="shared" si="98"/>
        <v>46696</v>
      </c>
      <c r="R1041" s="7"/>
    </row>
    <row r="1042" spans="14:18" x14ac:dyDescent="0.2">
      <c r="N1042" s="389">
        <f t="shared" si="97"/>
        <v>30</v>
      </c>
      <c r="O1042" s="390">
        <f t="shared" si="96"/>
        <v>1556</v>
      </c>
      <c r="P1042" s="391">
        <f t="shared" si="98"/>
        <v>46690</v>
      </c>
      <c r="Q1042" s="391">
        <f t="shared" si="98"/>
        <v>46697</v>
      </c>
      <c r="R1042" s="7"/>
    </row>
    <row r="1043" spans="14:18" x14ac:dyDescent="0.2">
      <c r="N1043" s="389">
        <f t="shared" si="97"/>
        <v>31</v>
      </c>
      <c r="O1043" s="390">
        <f t="shared" si="96"/>
        <v>1506</v>
      </c>
      <c r="P1043" s="391">
        <f t="shared" si="98"/>
        <v>46691</v>
      </c>
      <c r="Q1043" s="391">
        <f t="shared" si="98"/>
        <v>46698</v>
      </c>
      <c r="R1043" s="7"/>
    </row>
    <row r="1044" spans="14:18" x14ac:dyDescent="0.2">
      <c r="N1044" s="389">
        <f t="shared" si="97"/>
        <v>1</v>
      </c>
      <c r="O1044" s="390">
        <f t="shared" si="96"/>
        <v>46692</v>
      </c>
      <c r="P1044" s="391">
        <f t="shared" si="98"/>
        <v>46692</v>
      </c>
      <c r="Q1044" s="391">
        <f t="shared" si="98"/>
        <v>46699</v>
      </c>
      <c r="R1044" s="7"/>
    </row>
    <row r="1045" spans="14:18" x14ac:dyDescent="0.2">
      <c r="N1045" s="389">
        <f t="shared" si="97"/>
        <v>2</v>
      </c>
      <c r="O1045" s="390">
        <f t="shared" si="96"/>
        <v>23347</v>
      </c>
      <c r="P1045" s="391">
        <f t="shared" si="98"/>
        <v>46693</v>
      </c>
      <c r="Q1045" s="391">
        <f t="shared" si="98"/>
        <v>46700</v>
      </c>
      <c r="R1045" s="7"/>
    </row>
    <row r="1046" spans="14:18" x14ac:dyDescent="0.2">
      <c r="N1046" s="389">
        <f t="shared" si="97"/>
        <v>3</v>
      </c>
      <c r="O1046" s="390">
        <f t="shared" si="96"/>
        <v>15565</v>
      </c>
      <c r="P1046" s="391">
        <f t="shared" si="98"/>
        <v>46694</v>
      </c>
      <c r="Q1046" s="391">
        <f t="shared" si="98"/>
        <v>46701</v>
      </c>
      <c r="R1046" s="7"/>
    </row>
    <row r="1047" spans="14:18" x14ac:dyDescent="0.2">
      <c r="N1047" s="389">
        <f t="shared" si="97"/>
        <v>4</v>
      </c>
      <c r="O1047" s="390">
        <f t="shared" si="96"/>
        <v>11674</v>
      </c>
      <c r="P1047" s="391">
        <f t="shared" si="98"/>
        <v>46695</v>
      </c>
      <c r="Q1047" s="391">
        <f t="shared" si="98"/>
        <v>46702</v>
      </c>
      <c r="R1047" s="7"/>
    </row>
    <row r="1048" spans="14:18" x14ac:dyDescent="0.2">
      <c r="N1048" s="389">
        <f t="shared" si="97"/>
        <v>5</v>
      </c>
      <c r="O1048" s="390">
        <f t="shared" si="96"/>
        <v>9339</v>
      </c>
      <c r="P1048" s="391">
        <f t="shared" si="98"/>
        <v>46696</v>
      </c>
      <c r="Q1048" s="391">
        <f t="shared" si="98"/>
        <v>46703</v>
      </c>
      <c r="R1048" s="7"/>
    </row>
    <row r="1049" spans="14:18" x14ac:dyDescent="0.2">
      <c r="N1049" s="389">
        <f t="shared" si="97"/>
        <v>6</v>
      </c>
      <c r="O1049" s="390">
        <f t="shared" si="96"/>
        <v>7783</v>
      </c>
      <c r="P1049" s="391">
        <f t="shared" si="98"/>
        <v>46697</v>
      </c>
      <c r="Q1049" s="391">
        <f t="shared" si="98"/>
        <v>46704</v>
      </c>
      <c r="R1049" s="7"/>
    </row>
    <row r="1050" spans="14:18" x14ac:dyDescent="0.2">
      <c r="N1050" s="389">
        <f t="shared" si="97"/>
        <v>7</v>
      </c>
      <c r="O1050" s="390">
        <f t="shared" si="96"/>
        <v>6671</v>
      </c>
      <c r="P1050" s="391">
        <f t="shared" si="98"/>
        <v>46698</v>
      </c>
      <c r="Q1050" s="391">
        <f t="shared" si="98"/>
        <v>46705</v>
      </c>
      <c r="R1050" s="7"/>
    </row>
    <row r="1051" spans="14:18" x14ac:dyDescent="0.2">
      <c r="N1051" s="389">
        <f t="shared" si="97"/>
        <v>8</v>
      </c>
      <c r="O1051" s="390">
        <f t="shared" si="96"/>
        <v>5837</v>
      </c>
      <c r="P1051" s="391">
        <f t="shared" si="98"/>
        <v>46699</v>
      </c>
      <c r="Q1051" s="391">
        <f t="shared" si="98"/>
        <v>46706</v>
      </c>
      <c r="R1051" s="7"/>
    </row>
    <row r="1052" spans="14:18" x14ac:dyDescent="0.2">
      <c r="N1052" s="389">
        <f t="shared" si="97"/>
        <v>9</v>
      </c>
      <c r="O1052" s="390">
        <f t="shared" si="96"/>
        <v>5189</v>
      </c>
      <c r="P1052" s="391">
        <f t="shared" ref="P1052:Q1067" si="99">P1051+1</f>
        <v>46700</v>
      </c>
      <c r="Q1052" s="391">
        <f t="shared" si="99"/>
        <v>46707</v>
      </c>
      <c r="R1052" s="7"/>
    </row>
    <row r="1053" spans="14:18" x14ac:dyDescent="0.2">
      <c r="N1053" s="389">
        <f t="shared" si="97"/>
        <v>10</v>
      </c>
      <c r="O1053" s="390">
        <f t="shared" si="96"/>
        <v>4670</v>
      </c>
      <c r="P1053" s="391">
        <f t="shared" si="99"/>
        <v>46701</v>
      </c>
      <c r="Q1053" s="391">
        <f t="shared" si="99"/>
        <v>46708</v>
      </c>
      <c r="R1053" s="7"/>
    </row>
    <row r="1054" spans="14:18" x14ac:dyDescent="0.2">
      <c r="N1054" s="389">
        <f t="shared" si="97"/>
        <v>11</v>
      </c>
      <c r="O1054" s="390">
        <f t="shared" si="96"/>
        <v>4246</v>
      </c>
      <c r="P1054" s="391">
        <f t="shared" si="99"/>
        <v>46702</v>
      </c>
      <c r="Q1054" s="391">
        <f t="shared" si="99"/>
        <v>46709</v>
      </c>
      <c r="R1054" s="7"/>
    </row>
    <row r="1055" spans="14:18" x14ac:dyDescent="0.2">
      <c r="N1055" s="389">
        <f t="shared" si="97"/>
        <v>12</v>
      </c>
      <c r="O1055" s="390">
        <f t="shared" si="96"/>
        <v>3892</v>
      </c>
      <c r="P1055" s="391">
        <f t="shared" si="99"/>
        <v>46703</v>
      </c>
      <c r="Q1055" s="391">
        <f t="shared" si="99"/>
        <v>46710</v>
      </c>
      <c r="R1055" s="7"/>
    </row>
    <row r="1056" spans="14:18" x14ac:dyDescent="0.2">
      <c r="N1056" s="389">
        <f t="shared" si="97"/>
        <v>13</v>
      </c>
      <c r="O1056" s="390">
        <f t="shared" si="96"/>
        <v>3593</v>
      </c>
      <c r="P1056" s="391">
        <f t="shared" si="99"/>
        <v>46704</v>
      </c>
      <c r="Q1056" s="391">
        <f t="shared" si="99"/>
        <v>46711</v>
      </c>
      <c r="R1056" s="7"/>
    </row>
    <row r="1057" spans="14:18" x14ac:dyDescent="0.2">
      <c r="N1057" s="389">
        <f t="shared" si="97"/>
        <v>14</v>
      </c>
      <c r="O1057" s="390">
        <f t="shared" si="96"/>
        <v>3336</v>
      </c>
      <c r="P1057" s="391">
        <f t="shared" si="99"/>
        <v>46705</v>
      </c>
      <c r="Q1057" s="391">
        <f t="shared" si="99"/>
        <v>46712</v>
      </c>
      <c r="R1057" s="7"/>
    </row>
    <row r="1058" spans="14:18" x14ac:dyDescent="0.2">
      <c r="N1058" s="389">
        <f t="shared" si="97"/>
        <v>15</v>
      </c>
      <c r="O1058" s="390">
        <f t="shared" si="96"/>
        <v>3114</v>
      </c>
      <c r="P1058" s="391">
        <f t="shared" si="99"/>
        <v>46706</v>
      </c>
      <c r="Q1058" s="391">
        <f t="shared" si="99"/>
        <v>46713</v>
      </c>
      <c r="R1058" s="7"/>
    </row>
    <row r="1059" spans="14:18" x14ac:dyDescent="0.2">
      <c r="N1059" s="389">
        <f t="shared" si="97"/>
        <v>16</v>
      </c>
      <c r="O1059" s="390">
        <f t="shared" si="96"/>
        <v>2919</v>
      </c>
      <c r="P1059" s="391">
        <f t="shared" si="99"/>
        <v>46707</v>
      </c>
      <c r="Q1059" s="391">
        <f t="shared" si="99"/>
        <v>46714</v>
      </c>
      <c r="R1059" s="7"/>
    </row>
    <row r="1060" spans="14:18" x14ac:dyDescent="0.2">
      <c r="N1060" s="389">
        <f t="shared" si="97"/>
        <v>17</v>
      </c>
      <c r="O1060" s="390">
        <f t="shared" si="96"/>
        <v>2748</v>
      </c>
      <c r="P1060" s="391">
        <f t="shared" si="99"/>
        <v>46708</v>
      </c>
      <c r="Q1060" s="391">
        <f t="shared" si="99"/>
        <v>46715</v>
      </c>
      <c r="R1060" s="7"/>
    </row>
    <row r="1061" spans="14:18" x14ac:dyDescent="0.2">
      <c r="N1061" s="389">
        <f t="shared" si="97"/>
        <v>18</v>
      </c>
      <c r="O1061" s="390">
        <f t="shared" si="96"/>
        <v>2595</v>
      </c>
      <c r="P1061" s="391">
        <f t="shared" si="99"/>
        <v>46709</v>
      </c>
      <c r="Q1061" s="391">
        <f t="shared" si="99"/>
        <v>46716</v>
      </c>
      <c r="R1061" s="7"/>
    </row>
    <row r="1062" spans="14:18" x14ac:dyDescent="0.2">
      <c r="N1062" s="389">
        <f t="shared" si="97"/>
        <v>19</v>
      </c>
      <c r="O1062" s="390">
        <f t="shared" si="96"/>
        <v>2458</v>
      </c>
      <c r="P1062" s="391">
        <f t="shared" si="99"/>
        <v>46710</v>
      </c>
      <c r="Q1062" s="391">
        <f t="shared" si="99"/>
        <v>46717</v>
      </c>
      <c r="R1062" s="7"/>
    </row>
    <row r="1063" spans="14:18" x14ac:dyDescent="0.2">
      <c r="N1063" s="389">
        <f t="shared" si="97"/>
        <v>20</v>
      </c>
      <c r="O1063" s="390">
        <f t="shared" si="96"/>
        <v>2336</v>
      </c>
      <c r="P1063" s="391">
        <f t="shared" si="99"/>
        <v>46711</v>
      </c>
      <c r="Q1063" s="391">
        <f t="shared" si="99"/>
        <v>46718</v>
      </c>
      <c r="R1063" s="7"/>
    </row>
    <row r="1064" spans="14:18" x14ac:dyDescent="0.2">
      <c r="N1064" s="389">
        <f t="shared" si="97"/>
        <v>21</v>
      </c>
      <c r="O1064" s="390">
        <f t="shared" si="96"/>
        <v>2224</v>
      </c>
      <c r="P1064" s="391">
        <f t="shared" si="99"/>
        <v>46712</v>
      </c>
      <c r="Q1064" s="391">
        <f t="shared" si="99"/>
        <v>46719</v>
      </c>
      <c r="R1064" s="7"/>
    </row>
    <row r="1065" spans="14:18" x14ac:dyDescent="0.2">
      <c r="N1065" s="389">
        <f t="shared" si="97"/>
        <v>22</v>
      </c>
      <c r="O1065" s="390">
        <f t="shared" si="96"/>
        <v>2123</v>
      </c>
      <c r="P1065" s="391">
        <f t="shared" si="99"/>
        <v>46713</v>
      </c>
      <c r="Q1065" s="391">
        <f t="shared" si="99"/>
        <v>46720</v>
      </c>
      <c r="R1065" s="7"/>
    </row>
    <row r="1066" spans="14:18" x14ac:dyDescent="0.2">
      <c r="N1066" s="389">
        <f t="shared" si="97"/>
        <v>23</v>
      </c>
      <c r="O1066" s="390">
        <f t="shared" si="96"/>
        <v>2031</v>
      </c>
      <c r="P1066" s="391">
        <f t="shared" si="99"/>
        <v>46714</v>
      </c>
      <c r="Q1066" s="391">
        <f t="shared" si="99"/>
        <v>46721</v>
      </c>
      <c r="R1066" s="7"/>
    </row>
    <row r="1067" spans="14:18" x14ac:dyDescent="0.2">
      <c r="N1067" s="389">
        <f t="shared" si="97"/>
        <v>24</v>
      </c>
      <c r="O1067" s="390">
        <f t="shared" si="96"/>
        <v>1946</v>
      </c>
      <c r="P1067" s="391">
        <f t="shared" si="99"/>
        <v>46715</v>
      </c>
      <c r="Q1067" s="391">
        <f t="shared" si="99"/>
        <v>46722</v>
      </c>
      <c r="R1067" s="7"/>
    </row>
    <row r="1068" spans="14:18" x14ac:dyDescent="0.2">
      <c r="N1068" s="389">
        <f t="shared" si="97"/>
        <v>25</v>
      </c>
      <c r="O1068" s="390">
        <f t="shared" si="96"/>
        <v>1869</v>
      </c>
      <c r="P1068" s="391">
        <f t="shared" ref="P1068:Q1083" si="100">P1067+1</f>
        <v>46716</v>
      </c>
      <c r="Q1068" s="391">
        <f t="shared" si="100"/>
        <v>46723</v>
      </c>
      <c r="R1068" s="7"/>
    </row>
    <row r="1069" spans="14:18" x14ac:dyDescent="0.2">
      <c r="N1069" s="389">
        <f t="shared" si="97"/>
        <v>26</v>
      </c>
      <c r="O1069" s="390">
        <f t="shared" si="96"/>
        <v>1797</v>
      </c>
      <c r="P1069" s="391">
        <f t="shared" si="100"/>
        <v>46717</v>
      </c>
      <c r="Q1069" s="391">
        <f t="shared" si="100"/>
        <v>46724</v>
      </c>
      <c r="R1069" s="7"/>
    </row>
    <row r="1070" spans="14:18" x14ac:dyDescent="0.2">
      <c r="N1070" s="389">
        <f t="shared" si="97"/>
        <v>27</v>
      </c>
      <c r="O1070" s="390">
        <f t="shared" si="96"/>
        <v>1730</v>
      </c>
      <c r="P1070" s="391">
        <f t="shared" si="100"/>
        <v>46718</v>
      </c>
      <c r="Q1070" s="391">
        <f t="shared" si="100"/>
        <v>46725</v>
      </c>
      <c r="R1070" s="7"/>
    </row>
    <row r="1071" spans="14:18" x14ac:dyDescent="0.2">
      <c r="N1071" s="389">
        <f t="shared" si="97"/>
        <v>28</v>
      </c>
      <c r="O1071" s="390">
        <f t="shared" si="96"/>
        <v>1669</v>
      </c>
      <c r="P1071" s="391">
        <f t="shared" si="100"/>
        <v>46719</v>
      </c>
      <c r="Q1071" s="391">
        <f t="shared" si="100"/>
        <v>46726</v>
      </c>
      <c r="R1071" s="7"/>
    </row>
    <row r="1072" spans="14:18" x14ac:dyDescent="0.2">
      <c r="N1072" s="389">
        <f t="shared" si="97"/>
        <v>29</v>
      </c>
      <c r="O1072" s="390">
        <f t="shared" si="96"/>
        <v>1611</v>
      </c>
      <c r="P1072" s="391">
        <f t="shared" si="100"/>
        <v>46720</v>
      </c>
      <c r="Q1072" s="391">
        <f t="shared" si="100"/>
        <v>46727</v>
      </c>
      <c r="R1072" s="7"/>
    </row>
    <row r="1073" spans="14:18" x14ac:dyDescent="0.2">
      <c r="N1073" s="389">
        <f t="shared" si="97"/>
        <v>30</v>
      </c>
      <c r="O1073" s="390">
        <f t="shared" si="96"/>
        <v>1557</v>
      </c>
      <c r="P1073" s="391">
        <f t="shared" si="100"/>
        <v>46721</v>
      </c>
      <c r="Q1073" s="391">
        <f t="shared" si="100"/>
        <v>46728</v>
      </c>
      <c r="R1073" s="7"/>
    </row>
    <row r="1074" spans="14:18" x14ac:dyDescent="0.2">
      <c r="N1074" s="389">
        <f t="shared" si="97"/>
        <v>1</v>
      </c>
      <c r="O1074" s="390">
        <f t="shared" si="96"/>
        <v>46722</v>
      </c>
      <c r="P1074" s="391">
        <f t="shared" si="100"/>
        <v>46722</v>
      </c>
      <c r="Q1074" s="391">
        <f t="shared" si="100"/>
        <v>46729</v>
      </c>
      <c r="R1074" s="7"/>
    </row>
    <row r="1075" spans="14:18" x14ac:dyDescent="0.2">
      <c r="N1075" s="389">
        <f t="shared" si="97"/>
        <v>2</v>
      </c>
      <c r="O1075" s="390">
        <f t="shared" si="96"/>
        <v>23362</v>
      </c>
      <c r="P1075" s="391">
        <f t="shared" si="100"/>
        <v>46723</v>
      </c>
      <c r="Q1075" s="391">
        <f t="shared" si="100"/>
        <v>46730</v>
      </c>
      <c r="R1075" s="7"/>
    </row>
    <row r="1076" spans="14:18" x14ac:dyDescent="0.2">
      <c r="N1076" s="389">
        <f t="shared" si="97"/>
        <v>3</v>
      </c>
      <c r="O1076" s="390">
        <f t="shared" si="96"/>
        <v>15575</v>
      </c>
      <c r="P1076" s="391">
        <f t="shared" si="100"/>
        <v>46724</v>
      </c>
      <c r="Q1076" s="391">
        <f t="shared" si="100"/>
        <v>46731</v>
      </c>
      <c r="R1076" s="7"/>
    </row>
    <row r="1077" spans="14:18" x14ac:dyDescent="0.2">
      <c r="N1077" s="389">
        <f t="shared" si="97"/>
        <v>4</v>
      </c>
      <c r="O1077" s="390">
        <f t="shared" si="96"/>
        <v>11681</v>
      </c>
      <c r="P1077" s="391">
        <f t="shared" si="100"/>
        <v>46725</v>
      </c>
      <c r="Q1077" s="391">
        <f t="shared" si="100"/>
        <v>46732</v>
      </c>
      <c r="R1077" s="7"/>
    </row>
    <row r="1078" spans="14:18" x14ac:dyDescent="0.2">
      <c r="N1078" s="389">
        <f t="shared" si="97"/>
        <v>5</v>
      </c>
      <c r="O1078" s="390">
        <f t="shared" si="96"/>
        <v>9345</v>
      </c>
      <c r="P1078" s="391">
        <f t="shared" si="100"/>
        <v>46726</v>
      </c>
      <c r="Q1078" s="391">
        <f t="shared" si="100"/>
        <v>46733</v>
      </c>
      <c r="R1078" s="7"/>
    </row>
    <row r="1079" spans="14:18" x14ac:dyDescent="0.2">
      <c r="N1079" s="389">
        <f t="shared" si="97"/>
        <v>6</v>
      </c>
      <c r="O1079" s="390">
        <f t="shared" si="96"/>
        <v>7788</v>
      </c>
      <c r="P1079" s="391">
        <f t="shared" si="100"/>
        <v>46727</v>
      </c>
      <c r="Q1079" s="391">
        <f t="shared" si="100"/>
        <v>46734</v>
      </c>
      <c r="R1079" s="7"/>
    </row>
    <row r="1080" spans="14:18" x14ac:dyDescent="0.2">
      <c r="N1080" s="389">
        <f t="shared" si="97"/>
        <v>7</v>
      </c>
      <c r="O1080" s="390">
        <f t="shared" si="96"/>
        <v>6675</v>
      </c>
      <c r="P1080" s="391">
        <f t="shared" si="100"/>
        <v>46728</v>
      </c>
      <c r="Q1080" s="391">
        <f t="shared" si="100"/>
        <v>46735</v>
      </c>
      <c r="R1080" s="7"/>
    </row>
    <row r="1081" spans="14:18" x14ac:dyDescent="0.2">
      <c r="N1081" s="389">
        <f t="shared" si="97"/>
        <v>8</v>
      </c>
      <c r="O1081" s="390">
        <f t="shared" si="96"/>
        <v>5841</v>
      </c>
      <c r="P1081" s="391">
        <f t="shared" si="100"/>
        <v>46729</v>
      </c>
      <c r="Q1081" s="391">
        <f t="shared" si="100"/>
        <v>46736</v>
      </c>
      <c r="R1081" s="7"/>
    </row>
    <row r="1082" spans="14:18" x14ac:dyDescent="0.2">
      <c r="N1082" s="389">
        <f t="shared" si="97"/>
        <v>9</v>
      </c>
      <c r="O1082" s="390">
        <f t="shared" si="96"/>
        <v>5192</v>
      </c>
      <c r="P1082" s="391">
        <f t="shared" si="100"/>
        <v>46730</v>
      </c>
      <c r="Q1082" s="391">
        <f t="shared" si="100"/>
        <v>46737</v>
      </c>
      <c r="R1082" s="7"/>
    </row>
    <row r="1083" spans="14:18" x14ac:dyDescent="0.2">
      <c r="N1083" s="389">
        <f t="shared" si="97"/>
        <v>10</v>
      </c>
      <c r="O1083" s="390">
        <f t="shared" si="96"/>
        <v>4673</v>
      </c>
      <c r="P1083" s="391">
        <f t="shared" si="100"/>
        <v>46731</v>
      </c>
      <c r="Q1083" s="391">
        <f t="shared" si="100"/>
        <v>46738</v>
      </c>
      <c r="R1083" s="7"/>
    </row>
    <row r="1084" spans="14:18" x14ac:dyDescent="0.2">
      <c r="N1084" s="389">
        <f t="shared" si="97"/>
        <v>11</v>
      </c>
      <c r="O1084" s="390">
        <f t="shared" si="96"/>
        <v>4248</v>
      </c>
      <c r="P1084" s="391">
        <f t="shared" ref="P1084:Q1099" si="101">P1083+1</f>
        <v>46732</v>
      </c>
      <c r="Q1084" s="391">
        <f t="shared" si="101"/>
        <v>46739</v>
      </c>
      <c r="R1084" s="7"/>
    </row>
    <row r="1085" spans="14:18" x14ac:dyDescent="0.2">
      <c r="N1085" s="389">
        <f t="shared" si="97"/>
        <v>12</v>
      </c>
      <c r="O1085" s="390">
        <f t="shared" si="96"/>
        <v>3894</v>
      </c>
      <c r="P1085" s="391">
        <f t="shared" si="101"/>
        <v>46733</v>
      </c>
      <c r="Q1085" s="391">
        <f t="shared" si="101"/>
        <v>46740</v>
      </c>
      <c r="R1085" s="7"/>
    </row>
    <row r="1086" spans="14:18" x14ac:dyDescent="0.2">
      <c r="N1086" s="389">
        <f t="shared" si="97"/>
        <v>13</v>
      </c>
      <c r="O1086" s="390">
        <f t="shared" si="96"/>
        <v>3595</v>
      </c>
      <c r="P1086" s="391">
        <f t="shared" si="101"/>
        <v>46734</v>
      </c>
      <c r="Q1086" s="391">
        <f t="shared" si="101"/>
        <v>46741</v>
      </c>
      <c r="R1086" s="7"/>
    </row>
    <row r="1087" spans="14:18" x14ac:dyDescent="0.2">
      <c r="N1087" s="389">
        <f t="shared" si="97"/>
        <v>14</v>
      </c>
      <c r="O1087" s="390">
        <f t="shared" si="96"/>
        <v>3338</v>
      </c>
      <c r="P1087" s="391">
        <f t="shared" si="101"/>
        <v>46735</v>
      </c>
      <c r="Q1087" s="391">
        <f t="shared" si="101"/>
        <v>46742</v>
      </c>
      <c r="R1087" s="7"/>
    </row>
    <row r="1088" spans="14:18" x14ac:dyDescent="0.2">
      <c r="N1088" s="389">
        <f t="shared" si="97"/>
        <v>15</v>
      </c>
      <c r="O1088" s="390">
        <f t="shared" si="96"/>
        <v>3116</v>
      </c>
      <c r="P1088" s="391">
        <f t="shared" si="101"/>
        <v>46736</v>
      </c>
      <c r="Q1088" s="391">
        <f t="shared" si="101"/>
        <v>46743</v>
      </c>
      <c r="R1088" s="7"/>
    </row>
    <row r="1089" spans="14:18" x14ac:dyDescent="0.2">
      <c r="N1089" s="389">
        <f t="shared" si="97"/>
        <v>16</v>
      </c>
      <c r="O1089" s="390">
        <f t="shared" si="96"/>
        <v>2921</v>
      </c>
      <c r="P1089" s="391">
        <f t="shared" si="101"/>
        <v>46737</v>
      </c>
      <c r="Q1089" s="391">
        <f t="shared" si="101"/>
        <v>46744</v>
      </c>
      <c r="R1089" s="7"/>
    </row>
    <row r="1090" spans="14:18" x14ac:dyDescent="0.2">
      <c r="N1090" s="389">
        <f t="shared" si="97"/>
        <v>17</v>
      </c>
      <c r="O1090" s="390">
        <f t="shared" si="96"/>
        <v>2749</v>
      </c>
      <c r="P1090" s="391">
        <f t="shared" si="101"/>
        <v>46738</v>
      </c>
      <c r="Q1090" s="391">
        <f t="shared" si="101"/>
        <v>46745</v>
      </c>
      <c r="R1090" s="7"/>
    </row>
    <row r="1091" spans="14:18" x14ac:dyDescent="0.2">
      <c r="N1091" s="389">
        <f t="shared" si="97"/>
        <v>18</v>
      </c>
      <c r="O1091" s="390">
        <f t="shared" si="96"/>
        <v>2597</v>
      </c>
      <c r="P1091" s="391">
        <f t="shared" si="101"/>
        <v>46739</v>
      </c>
      <c r="Q1091" s="391">
        <f t="shared" si="101"/>
        <v>46746</v>
      </c>
      <c r="R1091" s="7"/>
    </row>
    <row r="1092" spans="14:18" x14ac:dyDescent="0.2">
      <c r="N1092" s="389">
        <f t="shared" si="97"/>
        <v>19</v>
      </c>
      <c r="O1092" s="390">
        <f t="shared" si="96"/>
        <v>2460</v>
      </c>
      <c r="P1092" s="391">
        <f t="shared" si="101"/>
        <v>46740</v>
      </c>
      <c r="Q1092" s="391">
        <f t="shared" si="101"/>
        <v>46747</v>
      </c>
      <c r="R1092" s="7"/>
    </row>
    <row r="1093" spans="14:18" x14ac:dyDescent="0.2">
      <c r="N1093" s="389">
        <f t="shared" si="97"/>
        <v>20</v>
      </c>
      <c r="O1093" s="390">
        <f t="shared" si="96"/>
        <v>2337</v>
      </c>
      <c r="P1093" s="391">
        <f t="shared" si="101"/>
        <v>46741</v>
      </c>
      <c r="Q1093" s="391">
        <f t="shared" si="101"/>
        <v>46748</v>
      </c>
      <c r="R1093" s="7"/>
    </row>
    <row r="1094" spans="14:18" x14ac:dyDescent="0.2">
      <c r="N1094" s="389">
        <f t="shared" si="97"/>
        <v>21</v>
      </c>
      <c r="O1094" s="390">
        <f t="shared" si="96"/>
        <v>2226</v>
      </c>
      <c r="P1094" s="391">
        <f t="shared" si="101"/>
        <v>46742</v>
      </c>
      <c r="Q1094" s="391">
        <f t="shared" si="101"/>
        <v>46749</v>
      </c>
      <c r="R1094" s="7"/>
    </row>
    <row r="1095" spans="14:18" x14ac:dyDescent="0.2">
      <c r="N1095" s="389">
        <f t="shared" si="97"/>
        <v>22</v>
      </c>
      <c r="O1095" s="390">
        <f t="shared" si="96"/>
        <v>2125</v>
      </c>
      <c r="P1095" s="391">
        <f t="shared" si="101"/>
        <v>46743</v>
      </c>
      <c r="Q1095" s="391">
        <f t="shared" si="101"/>
        <v>46750</v>
      </c>
      <c r="R1095" s="7"/>
    </row>
    <row r="1096" spans="14:18" x14ac:dyDescent="0.2">
      <c r="N1096" s="389">
        <f t="shared" si="97"/>
        <v>23</v>
      </c>
      <c r="O1096" s="390">
        <f t="shared" si="96"/>
        <v>2032</v>
      </c>
      <c r="P1096" s="391">
        <f t="shared" si="101"/>
        <v>46744</v>
      </c>
      <c r="Q1096" s="391">
        <f t="shared" si="101"/>
        <v>46751</v>
      </c>
      <c r="R1096" s="7"/>
    </row>
    <row r="1097" spans="14:18" x14ac:dyDescent="0.2">
      <c r="N1097" s="389">
        <f t="shared" si="97"/>
        <v>24</v>
      </c>
      <c r="O1097" s="390">
        <f t="shared" si="96"/>
        <v>1948</v>
      </c>
      <c r="P1097" s="391">
        <f t="shared" si="101"/>
        <v>46745</v>
      </c>
      <c r="Q1097" s="391">
        <f t="shared" si="101"/>
        <v>46752</v>
      </c>
      <c r="R1097" s="7"/>
    </row>
    <row r="1098" spans="14:18" x14ac:dyDescent="0.2">
      <c r="N1098" s="389">
        <f t="shared" si="97"/>
        <v>25</v>
      </c>
      <c r="O1098" s="390">
        <f t="shared" ref="O1098:O1352" si="102">ROUND(P1098/N1098,0)</f>
        <v>1870</v>
      </c>
      <c r="P1098" s="391">
        <f t="shared" si="101"/>
        <v>46746</v>
      </c>
      <c r="Q1098" s="391">
        <f t="shared" si="101"/>
        <v>46753</v>
      </c>
      <c r="R1098" s="7"/>
    </row>
    <row r="1099" spans="14:18" x14ac:dyDescent="0.2">
      <c r="N1099" s="389">
        <f t="shared" ref="N1099:N1353" si="103">DAY(P1099)</f>
        <v>26</v>
      </c>
      <c r="O1099" s="390">
        <f t="shared" si="102"/>
        <v>1798</v>
      </c>
      <c r="P1099" s="391">
        <f t="shared" si="101"/>
        <v>46747</v>
      </c>
      <c r="Q1099" s="391">
        <f t="shared" si="101"/>
        <v>46754</v>
      </c>
      <c r="R1099" s="7"/>
    </row>
    <row r="1100" spans="14:18" x14ac:dyDescent="0.2">
      <c r="N1100" s="389">
        <f t="shared" si="103"/>
        <v>27</v>
      </c>
      <c r="O1100" s="390">
        <f t="shared" si="102"/>
        <v>1731</v>
      </c>
      <c r="P1100" s="391">
        <f t="shared" ref="P1100:Q1115" si="104">P1099+1</f>
        <v>46748</v>
      </c>
      <c r="Q1100" s="391">
        <f t="shared" si="104"/>
        <v>46755</v>
      </c>
      <c r="R1100" s="7"/>
    </row>
    <row r="1101" spans="14:18" x14ac:dyDescent="0.2">
      <c r="N1101" s="389">
        <f t="shared" si="103"/>
        <v>28</v>
      </c>
      <c r="O1101" s="390">
        <f t="shared" si="102"/>
        <v>1670</v>
      </c>
      <c r="P1101" s="391">
        <f t="shared" si="104"/>
        <v>46749</v>
      </c>
      <c r="Q1101" s="391">
        <f t="shared" si="104"/>
        <v>46756</v>
      </c>
      <c r="R1101" s="7"/>
    </row>
    <row r="1102" spans="14:18" x14ac:dyDescent="0.2">
      <c r="N1102" s="389">
        <f t="shared" si="103"/>
        <v>29</v>
      </c>
      <c r="O1102" s="390">
        <f t="shared" si="102"/>
        <v>1612</v>
      </c>
      <c r="P1102" s="391">
        <f t="shared" si="104"/>
        <v>46750</v>
      </c>
      <c r="Q1102" s="391">
        <f t="shared" si="104"/>
        <v>46757</v>
      </c>
      <c r="R1102" s="7"/>
    </row>
    <row r="1103" spans="14:18" x14ac:dyDescent="0.2">
      <c r="N1103" s="389">
        <f t="shared" si="103"/>
        <v>30</v>
      </c>
      <c r="O1103" s="390">
        <f t="shared" si="102"/>
        <v>1558</v>
      </c>
      <c r="P1103" s="391">
        <f t="shared" si="104"/>
        <v>46751</v>
      </c>
      <c r="Q1103" s="391">
        <f t="shared" si="104"/>
        <v>46758</v>
      </c>
      <c r="R1103" s="7"/>
    </row>
    <row r="1104" spans="14:18" x14ac:dyDescent="0.2">
      <c r="N1104" s="389">
        <f t="shared" si="103"/>
        <v>31</v>
      </c>
      <c r="O1104" s="390">
        <f t="shared" si="102"/>
        <v>1508</v>
      </c>
      <c r="P1104" s="391">
        <f t="shared" si="104"/>
        <v>46752</v>
      </c>
      <c r="Q1104" s="391">
        <f t="shared" si="104"/>
        <v>46759</v>
      </c>
      <c r="R1104" s="7"/>
    </row>
    <row r="1105" spans="14:18" x14ac:dyDescent="0.2">
      <c r="N1105" s="389">
        <f t="shared" si="103"/>
        <v>1</v>
      </c>
      <c r="O1105" s="390">
        <f t="shared" si="102"/>
        <v>46753</v>
      </c>
      <c r="P1105" s="391">
        <f t="shared" si="104"/>
        <v>46753</v>
      </c>
      <c r="Q1105" s="391">
        <f t="shared" si="104"/>
        <v>46760</v>
      </c>
      <c r="R1105" s="7"/>
    </row>
    <row r="1106" spans="14:18" x14ac:dyDescent="0.2">
      <c r="N1106" s="389">
        <f t="shared" si="103"/>
        <v>2</v>
      </c>
      <c r="O1106" s="390">
        <f t="shared" si="102"/>
        <v>23377</v>
      </c>
      <c r="P1106" s="391">
        <f t="shared" si="104"/>
        <v>46754</v>
      </c>
      <c r="Q1106" s="391">
        <f t="shared" si="104"/>
        <v>46761</v>
      </c>
      <c r="R1106" s="7"/>
    </row>
    <row r="1107" spans="14:18" x14ac:dyDescent="0.2">
      <c r="N1107" s="389">
        <f t="shared" si="103"/>
        <v>3</v>
      </c>
      <c r="O1107" s="390">
        <f t="shared" si="102"/>
        <v>15585</v>
      </c>
      <c r="P1107" s="391">
        <f t="shared" si="104"/>
        <v>46755</v>
      </c>
      <c r="Q1107" s="391">
        <f t="shared" si="104"/>
        <v>46762</v>
      </c>
      <c r="R1107" s="7"/>
    </row>
    <row r="1108" spans="14:18" x14ac:dyDescent="0.2">
      <c r="N1108" s="389">
        <f t="shared" si="103"/>
        <v>4</v>
      </c>
      <c r="O1108" s="390">
        <f t="shared" si="102"/>
        <v>11689</v>
      </c>
      <c r="P1108" s="391">
        <f t="shared" si="104"/>
        <v>46756</v>
      </c>
      <c r="Q1108" s="391">
        <f t="shared" si="104"/>
        <v>46763</v>
      </c>
      <c r="R1108" s="7"/>
    </row>
    <row r="1109" spans="14:18" x14ac:dyDescent="0.2">
      <c r="N1109" s="389">
        <f t="shared" si="103"/>
        <v>5</v>
      </c>
      <c r="O1109" s="390">
        <f t="shared" si="102"/>
        <v>9351</v>
      </c>
      <c r="P1109" s="391">
        <f t="shared" si="104"/>
        <v>46757</v>
      </c>
      <c r="Q1109" s="391">
        <f t="shared" si="104"/>
        <v>46764</v>
      </c>
      <c r="R1109" s="7"/>
    </row>
    <row r="1110" spans="14:18" x14ac:dyDescent="0.2">
      <c r="N1110" s="389">
        <f t="shared" si="103"/>
        <v>6</v>
      </c>
      <c r="O1110" s="390">
        <f t="shared" si="102"/>
        <v>7793</v>
      </c>
      <c r="P1110" s="391">
        <f t="shared" si="104"/>
        <v>46758</v>
      </c>
      <c r="Q1110" s="391">
        <f t="shared" si="104"/>
        <v>46765</v>
      </c>
      <c r="R1110" s="7"/>
    </row>
    <row r="1111" spans="14:18" x14ac:dyDescent="0.2">
      <c r="N1111" s="389">
        <f t="shared" si="103"/>
        <v>7</v>
      </c>
      <c r="O1111" s="390">
        <f t="shared" si="102"/>
        <v>6680</v>
      </c>
      <c r="P1111" s="391">
        <f t="shared" si="104"/>
        <v>46759</v>
      </c>
      <c r="Q1111" s="391">
        <f t="shared" si="104"/>
        <v>46766</v>
      </c>
      <c r="R1111" s="7"/>
    </row>
    <row r="1112" spans="14:18" x14ac:dyDescent="0.2">
      <c r="N1112" s="389">
        <f t="shared" si="103"/>
        <v>8</v>
      </c>
      <c r="O1112" s="390">
        <f t="shared" si="102"/>
        <v>5845</v>
      </c>
      <c r="P1112" s="391">
        <f t="shared" si="104"/>
        <v>46760</v>
      </c>
      <c r="Q1112" s="391">
        <f t="shared" si="104"/>
        <v>46767</v>
      </c>
      <c r="R1112" s="7"/>
    </row>
    <row r="1113" spans="14:18" x14ac:dyDescent="0.2">
      <c r="N1113" s="389">
        <f t="shared" si="103"/>
        <v>9</v>
      </c>
      <c r="O1113" s="390">
        <f t="shared" si="102"/>
        <v>5196</v>
      </c>
      <c r="P1113" s="391">
        <f t="shared" si="104"/>
        <v>46761</v>
      </c>
      <c r="Q1113" s="391">
        <f t="shared" si="104"/>
        <v>46768</v>
      </c>
      <c r="R1113" s="7"/>
    </row>
    <row r="1114" spans="14:18" x14ac:dyDescent="0.2">
      <c r="N1114" s="389">
        <f t="shared" si="103"/>
        <v>10</v>
      </c>
      <c r="O1114" s="390">
        <f t="shared" si="102"/>
        <v>4676</v>
      </c>
      <c r="P1114" s="391">
        <f t="shared" si="104"/>
        <v>46762</v>
      </c>
      <c r="Q1114" s="391">
        <f t="shared" si="104"/>
        <v>46769</v>
      </c>
      <c r="R1114" s="7"/>
    </row>
    <row r="1115" spans="14:18" x14ac:dyDescent="0.2">
      <c r="N1115" s="389">
        <f t="shared" si="103"/>
        <v>11</v>
      </c>
      <c r="O1115" s="390">
        <f t="shared" si="102"/>
        <v>4251</v>
      </c>
      <c r="P1115" s="391">
        <f t="shared" si="104"/>
        <v>46763</v>
      </c>
      <c r="Q1115" s="391">
        <f t="shared" si="104"/>
        <v>46770</v>
      </c>
      <c r="R1115" s="7"/>
    </row>
    <row r="1116" spans="14:18" x14ac:dyDescent="0.2">
      <c r="N1116" s="389">
        <f t="shared" si="103"/>
        <v>12</v>
      </c>
      <c r="O1116" s="390">
        <f t="shared" si="102"/>
        <v>3897</v>
      </c>
      <c r="P1116" s="391">
        <f t="shared" ref="P1116:Q1131" si="105">P1115+1</f>
        <v>46764</v>
      </c>
      <c r="Q1116" s="391">
        <f t="shared" si="105"/>
        <v>46771</v>
      </c>
      <c r="R1116" s="7"/>
    </row>
    <row r="1117" spans="14:18" x14ac:dyDescent="0.2">
      <c r="N1117" s="389">
        <f t="shared" si="103"/>
        <v>13</v>
      </c>
      <c r="O1117" s="390">
        <f t="shared" si="102"/>
        <v>3597</v>
      </c>
      <c r="P1117" s="391">
        <f t="shared" si="105"/>
        <v>46765</v>
      </c>
      <c r="Q1117" s="391">
        <f t="shared" si="105"/>
        <v>46772</v>
      </c>
      <c r="R1117" s="7"/>
    </row>
    <row r="1118" spans="14:18" x14ac:dyDescent="0.2">
      <c r="N1118" s="389">
        <f t="shared" si="103"/>
        <v>14</v>
      </c>
      <c r="O1118" s="390">
        <f t="shared" si="102"/>
        <v>3340</v>
      </c>
      <c r="P1118" s="391">
        <f t="shared" si="105"/>
        <v>46766</v>
      </c>
      <c r="Q1118" s="391">
        <f t="shared" si="105"/>
        <v>46773</v>
      </c>
      <c r="R1118" s="7"/>
    </row>
    <row r="1119" spans="14:18" x14ac:dyDescent="0.2">
      <c r="N1119" s="389">
        <f t="shared" si="103"/>
        <v>15</v>
      </c>
      <c r="O1119" s="390">
        <f t="shared" si="102"/>
        <v>3118</v>
      </c>
      <c r="P1119" s="391">
        <f t="shared" si="105"/>
        <v>46767</v>
      </c>
      <c r="Q1119" s="391">
        <f t="shared" si="105"/>
        <v>46774</v>
      </c>
      <c r="R1119" s="7"/>
    </row>
    <row r="1120" spans="14:18" x14ac:dyDescent="0.2">
      <c r="N1120" s="389">
        <f t="shared" si="103"/>
        <v>16</v>
      </c>
      <c r="O1120" s="390">
        <f t="shared" si="102"/>
        <v>2923</v>
      </c>
      <c r="P1120" s="391">
        <f t="shared" si="105"/>
        <v>46768</v>
      </c>
      <c r="Q1120" s="391">
        <f t="shared" si="105"/>
        <v>46775</v>
      </c>
      <c r="R1120" s="7"/>
    </row>
    <row r="1121" spans="14:18" x14ac:dyDescent="0.2">
      <c r="N1121" s="389">
        <f t="shared" si="103"/>
        <v>17</v>
      </c>
      <c r="O1121" s="390">
        <f t="shared" si="102"/>
        <v>2751</v>
      </c>
      <c r="P1121" s="391">
        <f t="shared" si="105"/>
        <v>46769</v>
      </c>
      <c r="Q1121" s="391">
        <f t="shared" si="105"/>
        <v>46776</v>
      </c>
      <c r="R1121" s="7"/>
    </row>
    <row r="1122" spans="14:18" x14ac:dyDescent="0.2">
      <c r="N1122" s="389">
        <f t="shared" si="103"/>
        <v>18</v>
      </c>
      <c r="O1122" s="390">
        <f t="shared" si="102"/>
        <v>2598</v>
      </c>
      <c r="P1122" s="391">
        <f t="shared" si="105"/>
        <v>46770</v>
      </c>
      <c r="Q1122" s="391">
        <f t="shared" si="105"/>
        <v>46777</v>
      </c>
      <c r="R1122" s="7"/>
    </row>
    <row r="1123" spans="14:18" x14ac:dyDescent="0.2">
      <c r="N1123" s="389">
        <f t="shared" si="103"/>
        <v>19</v>
      </c>
      <c r="O1123" s="390">
        <f t="shared" si="102"/>
        <v>2462</v>
      </c>
      <c r="P1123" s="391">
        <f t="shared" si="105"/>
        <v>46771</v>
      </c>
      <c r="Q1123" s="391">
        <f t="shared" si="105"/>
        <v>46778</v>
      </c>
      <c r="R1123" s="7"/>
    </row>
    <row r="1124" spans="14:18" x14ac:dyDescent="0.2">
      <c r="N1124" s="389">
        <f t="shared" si="103"/>
        <v>20</v>
      </c>
      <c r="O1124" s="390">
        <f t="shared" si="102"/>
        <v>2339</v>
      </c>
      <c r="P1124" s="391">
        <f t="shared" si="105"/>
        <v>46772</v>
      </c>
      <c r="Q1124" s="391">
        <f t="shared" si="105"/>
        <v>46779</v>
      </c>
      <c r="R1124" s="7"/>
    </row>
    <row r="1125" spans="14:18" x14ac:dyDescent="0.2">
      <c r="N1125" s="389">
        <f t="shared" si="103"/>
        <v>21</v>
      </c>
      <c r="O1125" s="390">
        <f t="shared" si="102"/>
        <v>2227</v>
      </c>
      <c r="P1125" s="391">
        <f t="shared" si="105"/>
        <v>46773</v>
      </c>
      <c r="Q1125" s="391">
        <f t="shared" si="105"/>
        <v>46780</v>
      </c>
      <c r="R1125" s="7"/>
    </row>
    <row r="1126" spans="14:18" x14ac:dyDescent="0.2">
      <c r="N1126" s="389">
        <f t="shared" si="103"/>
        <v>22</v>
      </c>
      <c r="O1126" s="390">
        <f t="shared" si="102"/>
        <v>2126</v>
      </c>
      <c r="P1126" s="391">
        <f t="shared" si="105"/>
        <v>46774</v>
      </c>
      <c r="Q1126" s="391">
        <f t="shared" si="105"/>
        <v>46781</v>
      </c>
      <c r="R1126" s="7"/>
    </row>
    <row r="1127" spans="14:18" x14ac:dyDescent="0.2">
      <c r="N1127" s="389">
        <f t="shared" si="103"/>
        <v>23</v>
      </c>
      <c r="O1127" s="390">
        <f t="shared" si="102"/>
        <v>2034</v>
      </c>
      <c r="P1127" s="391">
        <f t="shared" si="105"/>
        <v>46775</v>
      </c>
      <c r="Q1127" s="391">
        <f t="shared" si="105"/>
        <v>46782</v>
      </c>
      <c r="R1127" s="7"/>
    </row>
    <row r="1128" spans="14:18" x14ac:dyDescent="0.2">
      <c r="N1128" s="389">
        <f t="shared" si="103"/>
        <v>24</v>
      </c>
      <c r="O1128" s="390">
        <f t="shared" si="102"/>
        <v>1949</v>
      </c>
      <c r="P1128" s="391">
        <f t="shared" si="105"/>
        <v>46776</v>
      </c>
      <c r="Q1128" s="391">
        <f t="shared" si="105"/>
        <v>46783</v>
      </c>
      <c r="R1128" s="7"/>
    </row>
    <row r="1129" spans="14:18" x14ac:dyDescent="0.2">
      <c r="N1129" s="389">
        <f t="shared" si="103"/>
        <v>25</v>
      </c>
      <c r="O1129" s="390">
        <f t="shared" si="102"/>
        <v>1871</v>
      </c>
      <c r="P1129" s="391">
        <f t="shared" si="105"/>
        <v>46777</v>
      </c>
      <c r="Q1129" s="391">
        <f t="shared" si="105"/>
        <v>46784</v>
      </c>
      <c r="R1129" s="7"/>
    </row>
    <row r="1130" spans="14:18" x14ac:dyDescent="0.2">
      <c r="N1130" s="389">
        <f t="shared" si="103"/>
        <v>26</v>
      </c>
      <c r="O1130" s="390">
        <f t="shared" si="102"/>
        <v>1799</v>
      </c>
      <c r="P1130" s="391">
        <f t="shared" si="105"/>
        <v>46778</v>
      </c>
      <c r="Q1130" s="391">
        <f t="shared" si="105"/>
        <v>46785</v>
      </c>
      <c r="R1130" s="7"/>
    </row>
    <row r="1131" spans="14:18" x14ac:dyDescent="0.2">
      <c r="N1131" s="389">
        <f t="shared" si="103"/>
        <v>27</v>
      </c>
      <c r="O1131" s="390">
        <f t="shared" si="102"/>
        <v>1733</v>
      </c>
      <c r="P1131" s="391">
        <f t="shared" si="105"/>
        <v>46779</v>
      </c>
      <c r="Q1131" s="391">
        <f t="shared" si="105"/>
        <v>46786</v>
      </c>
      <c r="R1131" s="7"/>
    </row>
    <row r="1132" spans="14:18" x14ac:dyDescent="0.2">
      <c r="N1132" s="389">
        <f t="shared" si="103"/>
        <v>28</v>
      </c>
      <c r="O1132" s="390">
        <f t="shared" si="102"/>
        <v>1671</v>
      </c>
      <c r="P1132" s="391">
        <f t="shared" ref="P1132:Q1147" si="106">P1131+1</f>
        <v>46780</v>
      </c>
      <c r="Q1132" s="391">
        <f t="shared" si="106"/>
        <v>46787</v>
      </c>
      <c r="R1132" s="7"/>
    </row>
    <row r="1133" spans="14:18" x14ac:dyDescent="0.2">
      <c r="N1133" s="389">
        <f t="shared" si="103"/>
        <v>29</v>
      </c>
      <c r="O1133" s="390">
        <f t="shared" si="102"/>
        <v>1613</v>
      </c>
      <c r="P1133" s="391">
        <f t="shared" si="106"/>
        <v>46781</v>
      </c>
      <c r="Q1133" s="391">
        <f t="shared" si="106"/>
        <v>46788</v>
      </c>
      <c r="R1133" s="7"/>
    </row>
    <row r="1134" spans="14:18" x14ac:dyDescent="0.2">
      <c r="N1134" s="389">
        <f t="shared" si="103"/>
        <v>30</v>
      </c>
      <c r="O1134" s="390">
        <f t="shared" si="102"/>
        <v>1559</v>
      </c>
      <c r="P1134" s="391">
        <f t="shared" si="106"/>
        <v>46782</v>
      </c>
      <c r="Q1134" s="391">
        <f t="shared" si="106"/>
        <v>46789</v>
      </c>
      <c r="R1134" s="7"/>
    </row>
    <row r="1135" spans="14:18" x14ac:dyDescent="0.2">
      <c r="N1135" s="389">
        <f t="shared" si="103"/>
        <v>31</v>
      </c>
      <c r="O1135" s="390">
        <f t="shared" si="102"/>
        <v>1509</v>
      </c>
      <c r="P1135" s="391">
        <f t="shared" si="106"/>
        <v>46783</v>
      </c>
      <c r="Q1135" s="391">
        <f t="shared" si="106"/>
        <v>46790</v>
      </c>
      <c r="R1135" s="7"/>
    </row>
    <row r="1136" spans="14:18" x14ac:dyDescent="0.2">
      <c r="N1136" s="389">
        <f t="shared" si="103"/>
        <v>1</v>
      </c>
      <c r="O1136" s="390">
        <f t="shared" si="102"/>
        <v>46784</v>
      </c>
      <c r="P1136" s="391">
        <f t="shared" si="106"/>
        <v>46784</v>
      </c>
      <c r="Q1136" s="391">
        <f t="shared" si="106"/>
        <v>46791</v>
      </c>
      <c r="R1136" s="7"/>
    </row>
    <row r="1137" spans="14:18" x14ac:dyDescent="0.2">
      <c r="N1137" s="389">
        <f t="shared" si="103"/>
        <v>2</v>
      </c>
      <c r="O1137" s="390">
        <f t="shared" si="102"/>
        <v>23393</v>
      </c>
      <c r="P1137" s="391">
        <f t="shared" si="106"/>
        <v>46785</v>
      </c>
      <c r="Q1137" s="391">
        <f t="shared" si="106"/>
        <v>46792</v>
      </c>
      <c r="R1137" s="7"/>
    </row>
    <row r="1138" spans="14:18" x14ac:dyDescent="0.2">
      <c r="N1138" s="389">
        <f t="shared" si="103"/>
        <v>3</v>
      </c>
      <c r="O1138" s="390">
        <f t="shared" si="102"/>
        <v>15595</v>
      </c>
      <c r="P1138" s="391">
        <f t="shared" si="106"/>
        <v>46786</v>
      </c>
      <c r="Q1138" s="391">
        <f t="shared" si="106"/>
        <v>46793</v>
      </c>
      <c r="R1138" s="7"/>
    </row>
    <row r="1139" spans="14:18" x14ac:dyDescent="0.2">
      <c r="N1139" s="389">
        <f t="shared" si="103"/>
        <v>4</v>
      </c>
      <c r="O1139" s="390">
        <f t="shared" si="102"/>
        <v>11697</v>
      </c>
      <c r="P1139" s="391">
        <f t="shared" si="106"/>
        <v>46787</v>
      </c>
      <c r="Q1139" s="391">
        <f t="shared" si="106"/>
        <v>46794</v>
      </c>
      <c r="R1139" s="7"/>
    </row>
    <row r="1140" spans="14:18" x14ac:dyDescent="0.2">
      <c r="N1140" s="389">
        <f t="shared" si="103"/>
        <v>5</v>
      </c>
      <c r="O1140" s="390">
        <f t="shared" si="102"/>
        <v>9358</v>
      </c>
      <c r="P1140" s="391">
        <f t="shared" si="106"/>
        <v>46788</v>
      </c>
      <c r="Q1140" s="391">
        <f t="shared" si="106"/>
        <v>46795</v>
      </c>
      <c r="R1140" s="7"/>
    </row>
    <row r="1141" spans="14:18" x14ac:dyDescent="0.2">
      <c r="N1141" s="389">
        <f t="shared" si="103"/>
        <v>6</v>
      </c>
      <c r="O1141" s="390">
        <f t="shared" si="102"/>
        <v>7798</v>
      </c>
      <c r="P1141" s="391">
        <f t="shared" si="106"/>
        <v>46789</v>
      </c>
      <c r="Q1141" s="391">
        <f t="shared" si="106"/>
        <v>46796</v>
      </c>
      <c r="R1141" s="7"/>
    </row>
    <row r="1142" spans="14:18" x14ac:dyDescent="0.2">
      <c r="N1142" s="389">
        <f t="shared" si="103"/>
        <v>7</v>
      </c>
      <c r="O1142" s="390">
        <f t="shared" si="102"/>
        <v>6684</v>
      </c>
      <c r="P1142" s="391">
        <f t="shared" si="106"/>
        <v>46790</v>
      </c>
      <c r="Q1142" s="391">
        <f t="shared" si="106"/>
        <v>46797</v>
      </c>
      <c r="R1142" s="7"/>
    </row>
    <row r="1143" spans="14:18" x14ac:dyDescent="0.2">
      <c r="N1143" s="389">
        <f t="shared" si="103"/>
        <v>8</v>
      </c>
      <c r="O1143" s="390">
        <f t="shared" si="102"/>
        <v>5849</v>
      </c>
      <c r="P1143" s="391">
        <f t="shared" si="106"/>
        <v>46791</v>
      </c>
      <c r="Q1143" s="391">
        <f t="shared" si="106"/>
        <v>46798</v>
      </c>
      <c r="R1143" s="7"/>
    </row>
    <row r="1144" spans="14:18" x14ac:dyDescent="0.2">
      <c r="N1144" s="389">
        <f t="shared" si="103"/>
        <v>9</v>
      </c>
      <c r="O1144" s="390">
        <f t="shared" si="102"/>
        <v>5199</v>
      </c>
      <c r="P1144" s="391">
        <f t="shared" si="106"/>
        <v>46792</v>
      </c>
      <c r="Q1144" s="391">
        <f t="shared" si="106"/>
        <v>46799</v>
      </c>
      <c r="R1144" s="7"/>
    </row>
    <row r="1145" spans="14:18" x14ac:dyDescent="0.2">
      <c r="N1145" s="389">
        <f t="shared" si="103"/>
        <v>10</v>
      </c>
      <c r="O1145" s="390">
        <f t="shared" si="102"/>
        <v>4679</v>
      </c>
      <c r="P1145" s="391">
        <f t="shared" si="106"/>
        <v>46793</v>
      </c>
      <c r="Q1145" s="391">
        <f t="shared" si="106"/>
        <v>46800</v>
      </c>
      <c r="R1145" s="7"/>
    </row>
    <row r="1146" spans="14:18" x14ac:dyDescent="0.2">
      <c r="N1146" s="389">
        <f t="shared" si="103"/>
        <v>11</v>
      </c>
      <c r="O1146" s="390">
        <f t="shared" si="102"/>
        <v>4254</v>
      </c>
      <c r="P1146" s="391">
        <f t="shared" si="106"/>
        <v>46794</v>
      </c>
      <c r="Q1146" s="391">
        <f t="shared" si="106"/>
        <v>46801</v>
      </c>
      <c r="R1146" s="7"/>
    </row>
    <row r="1147" spans="14:18" x14ac:dyDescent="0.2">
      <c r="N1147" s="389">
        <f t="shared" si="103"/>
        <v>12</v>
      </c>
      <c r="O1147" s="390">
        <f t="shared" si="102"/>
        <v>3900</v>
      </c>
      <c r="P1147" s="391">
        <f t="shared" si="106"/>
        <v>46795</v>
      </c>
      <c r="Q1147" s="391">
        <f t="shared" si="106"/>
        <v>46802</v>
      </c>
      <c r="R1147" s="7"/>
    </row>
    <row r="1148" spans="14:18" x14ac:dyDescent="0.2">
      <c r="N1148" s="389">
        <f t="shared" si="103"/>
        <v>13</v>
      </c>
      <c r="O1148" s="390">
        <f t="shared" si="102"/>
        <v>3600</v>
      </c>
      <c r="P1148" s="391">
        <f t="shared" ref="P1148:Q1163" si="107">P1147+1</f>
        <v>46796</v>
      </c>
      <c r="Q1148" s="391">
        <f t="shared" si="107"/>
        <v>46803</v>
      </c>
      <c r="R1148" s="7"/>
    </row>
    <row r="1149" spans="14:18" x14ac:dyDescent="0.2">
      <c r="N1149" s="389">
        <f t="shared" si="103"/>
        <v>14</v>
      </c>
      <c r="O1149" s="390">
        <f t="shared" si="102"/>
        <v>3343</v>
      </c>
      <c r="P1149" s="391">
        <f t="shared" si="107"/>
        <v>46797</v>
      </c>
      <c r="Q1149" s="391">
        <f t="shared" si="107"/>
        <v>46804</v>
      </c>
      <c r="R1149" s="7"/>
    </row>
    <row r="1150" spans="14:18" x14ac:dyDescent="0.2">
      <c r="N1150" s="389">
        <f t="shared" si="103"/>
        <v>15</v>
      </c>
      <c r="O1150" s="390">
        <f t="shared" si="102"/>
        <v>3120</v>
      </c>
      <c r="P1150" s="391">
        <f t="shared" si="107"/>
        <v>46798</v>
      </c>
      <c r="Q1150" s="391">
        <f t="shared" si="107"/>
        <v>46805</v>
      </c>
      <c r="R1150" s="7"/>
    </row>
    <row r="1151" spans="14:18" x14ac:dyDescent="0.2">
      <c r="N1151" s="389">
        <f t="shared" si="103"/>
        <v>16</v>
      </c>
      <c r="O1151" s="390">
        <f t="shared" si="102"/>
        <v>2925</v>
      </c>
      <c r="P1151" s="391">
        <f t="shared" si="107"/>
        <v>46799</v>
      </c>
      <c r="Q1151" s="391">
        <f t="shared" si="107"/>
        <v>46806</v>
      </c>
      <c r="R1151" s="7"/>
    </row>
    <row r="1152" spans="14:18" x14ac:dyDescent="0.2">
      <c r="N1152" s="389">
        <f t="shared" si="103"/>
        <v>17</v>
      </c>
      <c r="O1152" s="390">
        <f t="shared" si="102"/>
        <v>2753</v>
      </c>
      <c r="P1152" s="391">
        <f t="shared" si="107"/>
        <v>46800</v>
      </c>
      <c r="Q1152" s="391">
        <f t="shared" si="107"/>
        <v>46807</v>
      </c>
      <c r="R1152" s="7"/>
    </row>
    <row r="1153" spans="14:18" x14ac:dyDescent="0.2">
      <c r="N1153" s="389">
        <f t="shared" si="103"/>
        <v>18</v>
      </c>
      <c r="O1153" s="390">
        <f t="shared" si="102"/>
        <v>2600</v>
      </c>
      <c r="P1153" s="391">
        <f t="shared" si="107"/>
        <v>46801</v>
      </c>
      <c r="Q1153" s="391">
        <f t="shared" si="107"/>
        <v>46808</v>
      </c>
      <c r="R1153" s="7"/>
    </row>
    <row r="1154" spans="14:18" x14ac:dyDescent="0.2">
      <c r="N1154" s="389">
        <f t="shared" si="103"/>
        <v>19</v>
      </c>
      <c r="O1154" s="390">
        <f t="shared" si="102"/>
        <v>2463</v>
      </c>
      <c r="P1154" s="391">
        <f t="shared" si="107"/>
        <v>46802</v>
      </c>
      <c r="Q1154" s="391">
        <f t="shared" si="107"/>
        <v>46809</v>
      </c>
      <c r="R1154" s="7"/>
    </row>
    <row r="1155" spans="14:18" x14ac:dyDescent="0.2">
      <c r="N1155" s="389">
        <f t="shared" si="103"/>
        <v>20</v>
      </c>
      <c r="O1155" s="390">
        <f t="shared" si="102"/>
        <v>2340</v>
      </c>
      <c r="P1155" s="391">
        <f t="shared" si="107"/>
        <v>46803</v>
      </c>
      <c r="Q1155" s="391">
        <f t="shared" si="107"/>
        <v>46810</v>
      </c>
      <c r="R1155" s="7"/>
    </row>
    <row r="1156" spans="14:18" x14ac:dyDescent="0.2">
      <c r="N1156" s="389">
        <f t="shared" si="103"/>
        <v>21</v>
      </c>
      <c r="O1156" s="390">
        <f t="shared" si="102"/>
        <v>2229</v>
      </c>
      <c r="P1156" s="391">
        <f t="shared" si="107"/>
        <v>46804</v>
      </c>
      <c r="Q1156" s="391">
        <f t="shared" si="107"/>
        <v>46811</v>
      </c>
      <c r="R1156" s="7"/>
    </row>
    <row r="1157" spans="14:18" x14ac:dyDescent="0.2">
      <c r="N1157" s="389">
        <f t="shared" si="103"/>
        <v>22</v>
      </c>
      <c r="O1157" s="390">
        <f t="shared" si="102"/>
        <v>2128</v>
      </c>
      <c r="P1157" s="391">
        <f t="shared" si="107"/>
        <v>46805</v>
      </c>
      <c r="Q1157" s="391">
        <f t="shared" si="107"/>
        <v>46812</v>
      </c>
      <c r="R1157" s="7"/>
    </row>
    <row r="1158" spans="14:18" x14ac:dyDescent="0.2">
      <c r="N1158" s="389">
        <f t="shared" si="103"/>
        <v>23</v>
      </c>
      <c r="O1158" s="390">
        <f t="shared" si="102"/>
        <v>2035</v>
      </c>
      <c r="P1158" s="391">
        <f t="shared" si="107"/>
        <v>46806</v>
      </c>
      <c r="Q1158" s="391">
        <f t="shared" si="107"/>
        <v>46813</v>
      </c>
      <c r="R1158" s="7"/>
    </row>
    <row r="1159" spans="14:18" x14ac:dyDescent="0.2">
      <c r="N1159" s="389">
        <f t="shared" si="103"/>
        <v>24</v>
      </c>
      <c r="O1159" s="390">
        <f t="shared" si="102"/>
        <v>1950</v>
      </c>
      <c r="P1159" s="391">
        <f t="shared" si="107"/>
        <v>46807</v>
      </c>
      <c r="Q1159" s="391">
        <f t="shared" si="107"/>
        <v>46814</v>
      </c>
      <c r="R1159" s="7"/>
    </row>
    <row r="1160" spans="14:18" x14ac:dyDescent="0.2">
      <c r="N1160" s="389">
        <f t="shared" si="103"/>
        <v>25</v>
      </c>
      <c r="O1160" s="390">
        <f t="shared" si="102"/>
        <v>1872</v>
      </c>
      <c r="P1160" s="391">
        <f t="shared" si="107"/>
        <v>46808</v>
      </c>
      <c r="Q1160" s="391">
        <f t="shared" si="107"/>
        <v>46815</v>
      </c>
      <c r="R1160" s="7"/>
    </row>
    <row r="1161" spans="14:18" x14ac:dyDescent="0.2">
      <c r="N1161" s="389">
        <f t="shared" si="103"/>
        <v>26</v>
      </c>
      <c r="O1161" s="390">
        <f t="shared" si="102"/>
        <v>1800</v>
      </c>
      <c r="P1161" s="391">
        <f t="shared" si="107"/>
        <v>46809</v>
      </c>
      <c r="Q1161" s="391">
        <f t="shared" si="107"/>
        <v>46816</v>
      </c>
      <c r="R1161" s="7"/>
    </row>
    <row r="1162" spans="14:18" x14ac:dyDescent="0.2">
      <c r="N1162" s="389">
        <f t="shared" si="103"/>
        <v>27</v>
      </c>
      <c r="O1162" s="390">
        <f t="shared" si="102"/>
        <v>1734</v>
      </c>
      <c r="P1162" s="391">
        <f t="shared" si="107"/>
        <v>46810</v>
      </c>
      <c r="Q1162" s="391">
        <f t="shared" si="107"/>
        <v>46817</v>
      </c>
      <c r="R1162" s="7"/>
    </row>
    <row r="1163" spans="14:18" x14ac:dyDescent="0.2">
      <c r="N1163" s="389">
        <f t="shared" si="103"/>
        <v>28</v>
      </c>
      <c r="O1163" s="390">
        <f t="shared" si="102"/>
        <v>1672</v>
      </c>
      <c r="P1163" s="391">
        <f t="shared" si="107"/>
        <v>46811</v>
      </c>
      <c r="Q1163" s="391">
        <f t="shared" si="107"/>
        <v>46818</v>
      </c>
      <c r="R1163" s="7"/>
    </row>
    <row r="1164" spans="14:18" x14ac:dyDescent="0.2">
      <c r="N1164" s="389">
        <f t="shared" si="103"/>
        <v>29</v>
      </c>
      <c r="O1164" s="390">
        <f t="shared" si="102"/>
        <v>1614</v>
      </c>
      <c r="P1164" s="391">
        <f t="shared" ref="P1164:Q1179" si="108">P1163+1</f>
        <v>46812</v>
      </c>
      <c r="Q1164" s="391">
        <f t="shared" si="108"/>
        <v>46819</v>
      </c>
      <c r="R1164" s="7"/>
    </row>
    <row r="1165" spans="14:18" x14ac:dyDescent="0.2">
      <c r="N1165" s="389">
        <f t="shared" si="103"/>
        <v>1</v>
      </c>
      <c r="O1165" s="390">
        <f t="shared" si="102"/>
        <v>46813</v>
      </c>
      <c r="P1165" s="391">
        <f t="shared" si="108"/>
        <v>46813</v>
      </c>
      <c r="Q1165" s="391">
        <f t="shared" si="108"/>
        <v>46820</v>
      </c>
      <c r="R1165" s="7"/>
    </row>
    <row r="1166" spans="14:18" x14ac:dyDescent="0.2">
      <c r="N1166" s="389">
        <f t="shared" si="103"/>
        <v>2</v>
      </c>
      <c r="O1166" s="390">
        <f t="shared" si="102"/>
        <v>23407</v>
      </c>
      <c r="P1166" s="391">
        <f t="shared" si="108"/>
        <v>46814</v>
      </c>
      <c r="Q1166" s="391">
        <f t="shared" si="108"/>
        <v>46821</v>
      </c>
      <c r="R1166" s="7"/>
    </row>
    <row r="1167" spans="14:18" x14ac:dyDescent="0.2">
      <c r="N1167" s="389">
        <f t="shared" si="103"/>
        <v>3</v>
      </c>
      <c r="O1167" s="390">
        <f t="shared" si="102"/>
        <v>15605</v>
      </c>
      <c r="P1167" s="391">
        <f t="shared" si="108"/>
        <v>46815</v>
      </c>
      <c r="Q1167" s="391">
        <f t="shared" si="108"/>
        <v>46822</v>
      </c>
      <c r="R1167" s="7"/>
    </row>
    <row r="1168" spans="14:18" x14ac:dyDescent="0.2">
      <c r="N1168" s="389">
        <f t="shared" si="103"/>
        <v>4</v>
      </c>
      <c r="O1168" s="390">
        <f t="shared" si="102"/>
        <v>11704</v>
      </c>
      <c r="P1168" s="391">
        <f t="shared" si="108"/>
        <v>46816</v>
      </c>
      <c r="Q1168" s="391">
        <f t="shared" si="108"/>
        <v>46823</v>
      </c>
      <c r="R1168" s="7"/>
    </row>
    <row r="1169" spans="14:18" x14ac:dyDescent="0.2">
      <c r="N1169" s="389">
        <f t="shared" si="103"/>
        <v>5</v>
      </c>
      <c r="O1169" s="390">
        <f t="shared" si="102"/>
        <v>9363</v>
      </c>
      <c r="P1169" s="391">
        <f t="shared" si="108"/>
        <v>46817</v>
      </c>
      <c r="Q1169" s="391">
        <f t="shared" si="108"/>
        <v>46824</v>
      </c>
      <c r="R1169" s="7"/>
    </row>
    <row r="1170" spans="14:18" x14ac:dyDescent="0.2">
      <c r="N1170" s="389">
        <f t="shared" si="103"/>
        <v>6</v>
      </c>
      <c r="O1170" s="390">
        <f t="shared" si="102"/>
        <v>7803</v>
      </c>
      <c r="P1170" s="391">
        <f t="shared" si="108"/>
        <v>46818</v>
      </c>
      <c r="Q1170" s="391">
        <f t="shared" si="108"/>
        <v>46825</v>
      </c>
      <c r="R1170" s="7"/>
    </row>
    <row r="1171" spans="14:18" x14ac:dyDescent="0.2">
      <c r="N1171" s="389">
        <f t="shared" si="103"/>
        <v>7</v>
      </c>
      <c r="O1171" s="390">
        <f t="shared" si="102"/>
        <v>6688</v>
      </c>
      <c r="P1171" s="391">
        <f t="shared" si="108"/>
        <v>46819</v>
      </c>
      <c r="Q1171" s="391">
        <f t="shared" si="108"/>
        <v>46826</v>
      </c>
      <c r="R1171" s="7"/>
    </row>
    <row r="1172" spans="14:18" x14ac:dyDescent="0.2">
      <c r="N1172" s="389">
        <f t="shared" si="103"/>
        <v>8</v>
      </c>
      <c r="O1172" s="390">
        <f t="shared" si="102"/>
        <v>5853</v>
      </c>
      <c r="P1172" s="391">
        <f t="shared" si="108"/>
        <v>46820</v>
      </c>
      <c r="Q1172" s="391">
        <f t="shared" si="108"/>
        <v>46827</v>
      </c>
      <c r="R1172" s="7"/>
    </row>
    <row r="1173" spans="14:18" x14ac:dyDescent="0.2">
      <c r="N1173" s="389">
        <f t="shared" si="103"/>
        <v>9</v>
      </c>
      <c r="O1173" s="390">
        <f t="shared" si="102"/>
        <v>5202</v>
      </c>
      <c r="P1173" s="391">
        <f t="shared" si="108"/>
        <v>46821</v>
      </c>
      <c r="Q1173" s="391">
        <f t="shared" si="108"/>
        <v>46828</v>
      </c>
      <c r="R1173" s="7"/>
    </row>
    <row r="1174" spans="14:18" x14ac:dyDescent="0.2">
      <c r="N1174" s="389">
        <f t="shared" si="103"/>
        <v>10</v>
      </c>
      <c r="O1174" s="390">
        <f t="shared" si="102"/>
        <v>4682</v>
      </c>
      <c r="P1174" s="391">
        <f t="shared" si="108"/>
        <v>46822</v>
      </c>
      <c r="Q1174" s="391">
        <f t="shared" si="108"/>
        <v>46829</v>
      </c>
      <c r="R1174" s="7"/>
    </row>
    <row r="1175" spans="14:18" x14ac:dyDescent="0.2">
      <c r="N1175" s="389">
        <f t="shared" si="103"/>
        <v>11</v>
      </c>
      <c r="O1175" s="390">
        <f t="shared" si="102"/>
        <v>4257</v>
      </c>
      <c r="P1175" s="391">
        <f t="shared" si="108"/>
        <v>46823</v>
      </c>
      <c r="Q1175" s="391">
        <f t="shared" si="108"/>
        <v>46830</v>
      </c>
      <c r="R1175" s="7"/>
    </row>
    <row r="1176" spans="14:18" x14ac:dyDescent="0.2">
      <c r="N1176" s="389">
        <f t="shared" si="103"/>
        <v>12</v>
      </c>
      <c r="O1176" s="390">
        <f t="shared" si="102"/>
        <v>3902</v>
      </c>
      <c r="P1176" s="391">
        <f t="shared" si="108"/>
        <v>46824</v>
      </c>
      <c r="Q1176" s="391">
        <f t="shared" si="108"/>
        <v>46831</v>
      </c>
      <c r="R1176" s="7"/>
    </row>
    <row r="1177" spans="14:18" x14ac:dyDescent="0.2">
      <c r="N1177" s="389">
        <f t="shared" si="103"/>
        <v>13</v>
      </c>
      <c r="O1177" s="390">
        <f t="shared" si="102"/>
        <v>3602</v>
      </c>
      <c r="P1177" s="391">
        <f t="shared" si="108"/>
        <v>46825</v>
      </c>
      <c r="Q1177" s="391">
        <f t="shared" si="108"/>
        <v>46832</v>
      </c>
      <c r="R1177" s="7"/>
    </row>
    <row r="1178" spans="14:18" x14ac:dyDescent="0.2">
      <c r="N1178" s="389">
        <f t="shared" si="103"/>
        <v>14</v>
      </c>
      <c r="O1178" s="390">
        <f t="shared" si="102"/>
        <v>3345</v>
      </c>
      <c r="P1178" s="391">
        <f t="shared" si="108"/>
        <v>46826</v>
      </c>
      <c r="Q1178" s="391">
        <f t="shared" si="108"/>
        <v>46833</v>
      </c>
      <c r="R1178" s="7"/>
    </row>
    <row r="1179" spans="14:18" x14ac:dyDescent="0.2">
      <c r="N1179" s="389">
        <f t="shared" si="103"/>
        <v>15</v>
      </c>
      <c r="O1179" s="390">
        <f t="shared" si="102"/>
        <v>3122</v>
      </c>
      <c r="P1179" s="391">
        <f t="shared" si="108"/>
        <v>46827</v>
      </c>
      <c r="Q1179" s="391">
        <f t="shared" si="108"/>
        <v>46834</v>
      </c>
      <c r="R1179" s="7"/>
    </row>
    <row r="1180" spans="14:18" x14ac:dyDescent="0.2">
      <c r="N1180" s="389">
        <f t="shared" si="103"/>
        <v>16</v>
      </c>
      <c r="O1180" s="390">
        <f t="shared" si="102"/>
        <v>2927</v>
      </c>
      <c r="P1180" s="391">
        <f t="shared" ref="P1180:Q1195" si="109">P1179+1</f>
        <v>46828</v>
      </c>
      <c r="Q1180" s="391">
        <f t="shared" si="109"/>
        <v>46835</v>
      </c>
      <c r="R1180" s="7"/>
    </row>
    <row r="1181" spans="14:18" x14ac:dyDescent="0.2">
      <c r="N1181" s="389">
        <f t="shared" si="103"/>
        <v>17</v>
      </c>
      <c r="O1181" s="390">
        <f t="shared" si="102"/>
        <v>2755</v>
      </c>
      <c r="P1181" s="391">
        <f t="shared" si="109"/>
        <v>46829</v>
      </c>
      <c r="Q1181" s="391">
        <f t="shared" si="109"/>
        <v>46836</v>
      </c>
      <c r="R1181" s="7"/>
    </row>
    <row r="1182" spans="14:18" x14ac:dyDescent="0.2">
      <c r="N1182" s="389">
        <f t="shared" si="103"/>
        <v>18</v>
      </c>
      <c r="O1182" s="390">
        <f t="shared" si="102"/>
        <v>2602</v>
      </c>
      <c r="P1182" s="391">
        <f t="shared" si="109"/>
        <v>46830</v>
      </c>
      <c r="Q1182" s="391">
        <f t="shared" si="109"/>
        <v>46837</v>
      </c>
      <c r="R1182" s="7"/>
    </row>
    <row r="1183" spans="14:18" x14ac:dyDescent="0.2">
      <c r="N1183" s="389">
        <f t="shared" si="103"/>
        <v>19</v>
      </c>
      <c r="O1183" s="390">
        <f t="shared" si="102"/>
        <v>2465</v>
      </c>
      <c r="P1183" s="391">
        <f t="shared" si="109"/>
        <v>46831</v>
      </c>
      <c r="Q1183" s="391">
        <f t="shared" si="109"/>
        <v>46838</v>
      </c>
      <c r="R1183" s="7"/>
    </row>
    <row r="1184" spans="14:18" x14ac:dyDescent="0.2">
      <c r="N1184" s="389">
        <f t="shared" si="103"/>
        <v>20</v>
      </c>
      <c r="O1184" s="390">
        <f t="shared" si="102"/>
        <v>2342</v>
      </c>
      <c r="P1184" s="391">
        <f t="shared" si="109"/>
        <v>46832</v>
      </c>
      <c r="Q1184" s="391">
        <f t="shared" si="109"/>
        <v>46839</v>
      </c>
      <c r="R1184" s="7"/>
    </row>
    <row r="1185" spans="14:18" x14ac:dyDescent="0.2">
      <c r="N1185" s="389">
        <f t="shared" si="103"/>
        <v>21</v>
      </c>
      <c r="O1185" s="390">
        <f t="shared" si="102"/>
        <v>2230</v>
      </c>
      <c r="P1185" s="391">
        <f t="shared" si="109"/>
        <v>46833</v>
      </c>
      <c r="Q1185" s="391">
        <f t="shared" si="109"/>
        <v>46840</v>
      </c>
      <c r="R1185" s="7"/>
    </row>
    <row r="1186" spans="14:18" x14ac:dyDescent="0.2">
      <c r="N1186" s="389">
        <f t="shared" si="103"/>
        <v>22</v>
      </c>
      <c r="O1186" s="390">
        <f t="shared" si="102"/>
        <v>2129</v>
      </c>
      <c r="P1186" s="391">
        <f t="shared" si="109"/>
        <v>46834</v>
      </c>
      <c r="Q1186" s="391">
        <f t="shared" si="109"/>
        <v>46841</v>
      </c>
      <c r="R1186" s="7"/>
    </row>
    <row r="1187" spans="14:18" x14ac:dyDescent="0.2">
      <c r="N1187" s="389">
        <f t="shared" si="103"/>
        <v>23</v>
      </c>
      <c r="O1187" s="390">
        <f t="shared" si="102"/>
        <v>2036</v>
      </c>
      <c r="P1187" s="391">
        <f t="shared" si="109"/>
        <v>46835</v>
      </c>
      <c r="Q1187" s="391">
        <f t="shared" si="109"/>
        <v>46842</v>
      </c>
      <c r="R1187" s="7"/>
    </row>
    <row r="1188" spans="14:18" x14ac:dyDescent="0.2">
      <c r="N1188" s="389">
        <f t="shared" si="103"/>
        <v>24</v>
      </c>
      <c r="O1188" s="390">
        <f t="shared" si="102"/>
        <v>1952</v>
      </c>
      <c r="P1188" s="391">
        <f t="shared" si="109"/>
        <v>46836</v>
      </c>
      <c r="Q1188" s="391">
        <f t="shared" si="109"/>
        <v>46843</v>
      </c>
      <c r="R1188" s="7"/>
    </row>
    <row r="1189" spans="14:18" x14ac:dyDescent="0.2">
      <c r="N1189" s="389">
        <f t="shared" si="103"/>
        <v>25</v>
      </c>
      <c r="O1189" s="390">
        <f t="shared" si="102"/>
        <v>1873</v>
      </c>
      <c r="P1189" s="391">
        <f t="shared" si="109"/>
        <v>46837</v>
      </c>
      <c r="Q1189" s="391">
        <f t="shared" si="109"/>
        <v>46844</v>
      </c>
      <c r="R1189" s="7"/>
    </row>
    <row r="1190" spans="14:18" x14ac:dyDescent="0.2">
      <c r="N1190" s="389">
        <f t="shared" si="103"/>
        <v>26</v>
      </c>
      <c r="O1190" s="390">
        <f t="shared" si="102"/>
        <v>1801</v>
      </c>
      <c r="P1190" s="391">
        <f t="shared" si="109"/>
        <v>46838</v>
      </c>
      <c r="Q1190" s="391">
        <f t="shared" si="109"/>
        <v>46845</v>
      </c>
      <c r="R1190" s="7"/>
    </row>
    <row r="1191" spans="14:18" x14ac:dyDescent="0.2">
      <c r="N1191" s="389">
        <f t="shared" si="103"/>
        <v>27</v>
      </c>
      <c r="O1191" s="390">
        <f t="shared" si="102"/>
        <v>1735</v>
      </c>
      <c r="P1191" s="391">
        <f t="shared" si="109"/>
        <v>46839</v>
      </c>
      <c r="Q1191" s="391">
        <f t="shared" si="109"/>
        <v>46846</v>
      </c>
      <c r="R1191" s="7"/>
    </row>
    <row r="1192" spans="14:18" x14ac:dyDescent="0.2">
      <c r="N1192" s="389">
        <f t="shared" si="103"/>
        <v>28</v>
      </c>
      <c r="O1192" s="390">
        <f t="shared" si="102"/>
        <v>1673</v>
      </c>
      <c r="P1192" s="391">
        <f t="shared" si="109"/>
        <v>46840</v>
      </c>
      <c r="Q1192" s="391">
        <f t="shared" si="109"/>
        <v>46847</v>
      </c>
      <c r="R1192" s="7"/>
    </row>
    <row r="1193" spans="14:18" x14ac:dyDescent="0.2">
      <c r="N1193" s="389">
        <f t="shared" si="103"/>
        <v>29</v>
      </c>
      <c r="O1193" s="390">
        <f t="shared" si="102"/>
        <v>1615</v>
      </c>
      <c r="P1193" s="391">
        <f t="shared" si="109"/>
        <v>46841</v>
      </c>
      <c r="Q1193" s="391">
        <f t="shared" si="109"/>
        <v>46848</v>
      </c>
      <c r="R1193" s="7"/>
    </row>
    <row r="1194" spans="14:18" x14ac:dyDescent="0.2">
      <c r="N1194" s="389">
        <f t="shared" si="103"/>
        <v>30</v>
      </c>
      <c r="O1194" s="390">
        <f t="shared" si="102"/>
        <v>1561</v>
      </c>
      <c r="P1194" s="391">
        <f t="shared" si="109"/>
        <v>46842</v>
      </c>
      <c r="Q1194" s="391">
        <f t="shared" si="109"/>
        <v>46849</v>
      </c>
      <c r="R1194" s="7"/>
    </row>
    <row r="1195" spans="14:18" x14ac:dyDescent="0.2">
      <c r="N1195" s="389">
        <f t="shared" si="103"/>
        <v>31</v>
      </c>
      <c r="O1195" s="390">
        <f t="shared" si="102"/>
        <v>1511</v>
      </c>
      <c r="P1195" s="391">
        <f t="shared" si="109"/>
        <v>46843</v>
      </c>
      <c r="Q1195" s="391">
        <f t="shared" si="109"/>
        <v>46850</v>
      </c>
      <c r="R1195" s="7"/>
    </row>
    <row r="1196" spans="14:18" x14ac:dyDescent="0.2">
      <c r="N1196" s="389">
        <f t="shared" si="103"/>
        <v>1</v>
      </c>
      <c r="O1196" s="390">
        <f t="shared" si="102"/>
        <v>46844</v>
      </c>
      <c r="P1196" s="391">
        <f t="shared" ref="P1196:Q1211" si="110">P1195+1</f>
        <v>46844</v>
      </c>
      <c r="Q1196" s="391">
        <f t="shared" si="110"/>
        <v>46851</v>
      </c>
      <c r="R1196" s="7"/>
    </row>
    <row r="1197" spans="14:18" x14ac:dyDescent="0.2">
      <c r="N1197" s="389">
        <f t="shared" si="103"/>
        <v>2</v>
      </c>
      <c r="O1197" s="390">
        <f t="shared" si="102"/>
        <v>23423</v>
      </c>
      <c r="P1197" s="391">
        <f t="shared" si="110"/>
        <v>46845</v>
      </c>
      <c r="Q1197" s="391">
        <f t="shared" si="110"/>
        <v>46852</v>
      </c>
      <c r="R1197" s="7"/>
    </row>
    <row r="1198" spans="14:18" x14ac:dyDescent="0.2">
      <c r="N1198" s="389">
        <f t="shared" si="103"/>
        <v>3</v>
      </c>
      <c r="O1198" s="390">
        <f t="shared" si="102"/>
        <v>15615</v>
      </c>
      <c r="P1198" s="391">
        <f t="shared" si="110"/>
        <v>46846</v>
      </c>
      <c r="Q1198" s="391">
        <f t="shared" si="110"/>
        <v>46853</v>
      </c>
      <c r="R1198" s="7"/>
    </row>
    <row r="1199" spans="14:18" x14ac:dyDescent="0.2">
      <c r="N1199" s="389">
        <f t="shared" si="103"/>
        <v>4</v>
      </c>
      <c r="O1199" s="390">
        <f t="shared" si="102"/>
        <v>11712</v>
      </c>
      <c r="P1199" s="391">
        <f t="shared" si="110"/>
        <v>46847</v>
      </c>
      <c r="Q1199" s="391">
        <f t="shared" si="110"/>
        <v>46854</v>
      </c>
      <c r="R1199" s="7"/>
    </row>
    <row r="1200" spans="14:18" x14ac:dyDescent="0.2">
      <c r="N1200" s="389">
        <f t="shared" si="103"/>
        <v>5</v>
      </c>
      <c r="O1200" s="390">
        <f t="shared" si="102"/>
        <v>9370</v>
      </c>
      <c r="P1200" s="391">
        <f t="shared" si="110"/>
        <v>46848</v>
      </c>
      <c r="Q1200" s="391">
        <f t="shared" si="110"/>
        <v>46855</v>
      </c>
      <c r="R1200" s="7"/>
    </row>
    <row r="1201" spans="14:18" x14ac:dyDescent="0.2">
      <c r="N1201" s="389">
        <f t="shared" si="103"/>
        <v>6</v>
      </c>
      <c r="O1201" s="390">
        <f t="shared" si="102"/>
        <v>7808</v>
      </c>
      <c r="P1201" s="391">
        <f t="shared" si="110"/>
        <v>46849</v>
      </c>
      <c r="Q1201" s="391">
        <f t="shared" si="110"/>
        <v>46856</v>
      </c>
      <c r="R1201" s="7"/>
    </row>
    <row r="1202" spans="14:18" x14ac:dyDescent="0.2">
      <c r="N1202" s="389">
        <f t="shared" si="103"/>
        <v>7</v>
      </c>
      <c r="O1202" s="390">
        <f t="shared" si="102"/>
        <v>6693</v>
      </c>
      <c r="P1202" s="391">
        <f t="shared" si="110"/>
        <v>46850</v>
      </c>
      <c r="Q1202" s="391">
        <f t="shared" si="110"/>
        <v>46857</v>
      </c>
      <c r="R1202" s="7"/>
    </row>
    <row r="1203" spans="14:18" x14ac:dyDescent="0.2">
      <c r="N1203" s="389">
        <f t="shared" si="103"/>
        <v>8</v>
      </c>
      <c r="O1203" s="390">
        <f t="shared" si="102"/>
        <v>5856</v>
      </c>
      <c r="P1203" s="391">
        <f t="shared" si="110"/>
        <v>46851</v>
      </c>
      <c r="Q1203" s="391">
        <f t="shared" si="110"/>
        <v>46858</v>
      </c>
      <c r="R1203" s="7"/>
    </row>
    <row r="1204" spans="14:18" x14ac:dyDescent="0.2">
      <c r="N1204" s="389">
        <f t="shared" si="103"/>
        <v>9</v>
      </c>
      <c r="O1204" s="390">
        <f t="shared" si="102"/>
        <v>5206</v>
      </c>
      <c r="P1204" s="391">
        <f t="shared" si="110"/>
        <v>46852</v>
      </c>
      <c r="Q1204" s="391">
        <f t="shared" si="110"/>
        <v>46859</v>
      </c>
      <c r="R1204" s="7"/>
    </row>
    <row r="1205" spans="14:18" x14ac:dyDescent="0.2">
      <c r="N1205" s="389">
        <f t="shared" si="103"/>
        <v>10</v>
      </c>
      <c r="O1205" s="390">
        <f t="shared" si="102"/>
        <v>4685</v>
      </c>
      <c r="P1205" s="391">
        <f t="shared" si="110"/>
        <v>46853</v>
      </c>
      <c r="Q1205" s="391">
        <f t="shared" si="110"/>
        <v>46860</v>
      </c>
      <c r="R1205" s="7"/>
    </row>
    <row r="1206" spans="14:18" x14ac:dyDescent="0.2">
      <c r="N1206" s="389">
        <f t="shared" si="103"/>
        <v>11</v>
      </c>
      <c r="O1206" s="390">
        <f t="shared" si="102"/>
        <v>4259</v>
      </c>
      <c r="P1206" s="391">
        <f t="shared" si="110"/>
        <v>46854</v>
      </c>
      <c r="Q1206" s="391">
        <f t="shared" si="110"/>
        <v>46861</v>
      </c>
      <c r="R1206" s="7"/>
    </row>
    <row r="1207" spans="14:18" x14ac:dyDescent="0.2">
      <c r="N1207" s="389">
        <f t="shared" si="103"/>
        <v>12</v>
      </c>
      <c r="O1207" s="390">
        <f t="shared" si="102"/>
        <v>3905</v>
      </c>
      <c r="P1207" s="391">
        <f t="shared" si="110"/>
        <v>46855</v>
      </c>
      <c r="Q1207" s="391">
        <f t="shared" si="110"/>
        <v>46862</v>
      </c>
      <c r="R1207" s="7"/>
    </row>
    <row r="1208" spans="14:18" x14ac:dyDescent="0.2">
      <c r="N1208" s="389">
        <f t="shared" si="103"/>
        <v>13</v>
      </c>
      <c r="O1208" s="390">
        <f t="shared" si="102"/>
        <v>3604</v>
      </c>
      <c r="P1208" s="391">
        <f t="shared" si="110"/>
        <v>46856</v>
      </c>
      <c r="Q1208" s="391">
        <f t="shared" si="110"/>
        <v>46863</v>
      </c>
      <c r="R1208" s="7"/>
    </row>
    <row r="1209" spans="14:18" x14ac:dyDescent="0.2">
      <c r="N1209" s="389">
        <f t="shared" si="103"/>
        <v>14</v>
      </c>
      <c r="O1209" s="390">
        <f t="shared" si="102"/>
        <v>3347</v>
      </c>
      <c r="P1209" s="391">
        <f t="shared" si="110"/>
        <v>46857</v>
      </c>
      <c r="Q1209" s="391">
        <f t="shared" si="110"/>
        <v>46864</v>
      </c>
      <c r="R1209" s="7"/>
    </row>
    <row r="1210" spans="14:18" x14ac:dyDescent="0.2">
      <c r="N1210" s="389">
        <f t="shared" si="103"/>
        <v>15</v>
      </c>
      <c r="O1210" s="390">
        <f t="shared" si="102"/>
        <v>3124</v>
      </c>
      <c r="P1210" s="391">
        <f t="shared" si="110"/>
        <v>46858</v>
      </c>
      <c r="Q1210" s="391">
        <f t="shared" si="110"/>
        <v>46865</v>
      </c>
      <c r="R1210" s="7"/>
    </row>
    <row r="1211" spans="14:18" x14ac:dyDescent="0.2">
      <c r="N1211" s="389">
        <f t="shared" si="103"/>
        <v>16</v>
      </c>
      <c r="O1211" s="390">
        <f t="shared" si="102"/>
        <v>2929</v>
      </c>
      <c r="P1211" s="391">
        <f t="shared" si="110"/>
        <v>46859</v>
      </c>
      <c r="Q1211" s="391">
        <f t="shared" si="110"/>
        <v>46866</v>
      </c>
      <c r="R1211" s="7"/>
    </row>
    <row r="1212" spans="14:18" x14ac:dyDescent="0.2">
      <c r="N1212" s="389">
        <f t="shared" si="103"/>
        <v>17</v>
      </c>
      <c r="O1212" s="390">
        <f t="shared" si="102"/>
        <v>2756</v>
      </c>
      <c r="P1212" s="391">
        <f t="shared" ref="P1212:Q1227" si="111">P1211+1</f>
        <v>46860</v>
      </c>
      <c r="Q1212" s="391">
        <f t="shared" si="111"/>
        <v>46867</v>
      </c>
      <c r="R1212" s="7"/>
    </row>
    <row r="1213" spans="14:18" x14ac:dyDescent="0.2">
      <c r="N1213" s="389">
        <f t="shared" si="103"/>
        <v>18</v>
      </c>
      <c r="O1213" s="390">
        <f t="shared" si="102"/>
        <v>2603</v>
      </c>
      <c r="P1213" s="391">
        <f t="shared" si="111"/>
        <v>46861</v>
      </c>
      <c r="Q1213" s="391">
        <f t="shared" si="111"/>
        <v>46868</v>
      </c>
      <c r="R1213" s="7"/>
    </row>
    <row r="1214" spans="14:18" x14ac:dyDescent="0.2">
      <c r="N1214" s="389">
        <f t="shared" si="103"/>
        <v>19</v>
      </c>
      <c r="O1214" s="390">
        <f t="shared" si="102"/>
        <v>2466</v>
      </c>
      <c r="P1214" s="391">
        <f t="shared" si="111"/>
        <v>46862</v>
      </c>
      <c r="Q1214" s="391">
        <f t="shared" si="111"/>
        <v>46869</v>
      </c>
      <c r="R1214" s="7"/>
    </row>
    <row r="1215" spans="14:18" x14ac:dyDescent="0.2">
      <c r="N1215" s="389">
        <f t="shared" si="103"/>
        <v>20</v>
      </c>
      <c r="O1215" s="390">
        <f t="shared" si="102"/>
        <v>2343</v>
      </c>
      <c r="P1215" s="391">
        <f t="shared" si="111"/>
        <v>46863</v>
      </c>
      <c r="Q1215" s="391">
        <f t="shared" si="111"/>
        <v>46870</v>
      </c>
      <c r="R1215" s="7"/>
    </row>
    <row r="1216" spans="14:18" x14ac:dyDescent="0.2">
      <c r="N1216" s="389">
        <f t="shared" si="103"/>
        <v>21</v>
      </c>
      <c r="O1216" s="390">
        <f t="shared" si="102"/>
        <v>2232</v>
      </c>
      <c r="P1216" s="391">
        <f t="shared" si="111"/>
        <v>46864</v>
      </c>
      <c r="Q1216" s="391">
        <f t="shared" si="111"/>
        <v>46871</v>
      </c>
      <c r="R1216" s="7"/>
    </row>
    <row r="1217" spans="14:18" x14ac:dyDescent="0.2">
      <c r="N1217" s="389">
        <f t="shared" si="103"/>
        <v>22</v>
      </c>
      <c r="O1217" s="390">
        <f t="shared" si="102"/>
        <v>2130</v>
      </c>
      <c r="P1217" s="391">
        <f t="shared" si="111"/>
        <v>46865</v>
      </c>
      <c r="Q1217" s="391">
        <f t="shared" si="111"/>
        <v>46872</v>
      </c>
      <c r="R1217" s="7"/>
    </row>
    <row r="1218" spans="14:18" x14ac:dyDescent="0.2">
      <c r="N1218" s="389">
        <f t="shared" si="103"/>
        <v>23</v>
      </c>
      <c r="O1218" s="390">
        <f t="shared" si="102"/>
        <v>2038</v>
      </c>
      <c r="P1218" s="391">
        <f t="shared" si="111"/>
        <v>46866</v>
      </c>
      <c r="Q1218" s="391">
        <f t="shared" si="111"/>
        <v>46873</v>
      </c>
      <c r="R1218" s="7"/>
    </row>
    <row r="1219" spans="14:18" x14ac:dyDescent="0.2">
      <c r="N1219" s="389">
        <f t="shared" si="103"/>
        <v>24</v>
      </c>
      <c r="O1219" s="390">
        <f t="shared" si="102"/>
        <v>1953</v>
      </c>
      <c r="P1219" s="391">
        <f t="shared" si="111"/>
        <v>46867</v>
      </c>
      <c r="Q1219" s="391">
        <f t="shared" si="111"/>
        <v>46874</v>
      </c>
      <c r="R1219" s="7"/>
    </row>
    <row r="1220" spans="14:18" x14ac:dyDescent="0.2">
      <c r="N1220" s="389">
        <f t="shared" si="103"/>
        <v>25</v>
      </c>
      <c r="O1220" s="390">
        <f t="shared" si="102"/>
        <v>1875</v>
      </c>
      <c r="P1220" s="391">
        <f t="shared" si="111"/>
        <v>46868</v>
      </c>
      <c r="Q1220" s="391">
        <f t="shared" si="111"/>
        <v>46875</v>
      </c>
      <c r="R1220" s="7"/>
    </row>
    <row r="1221" spans="14:18" x14ac:dyDescent="0.2">
      <c r="N1221" s="389">
        <f t="shared" si="103"/>
        <v>26</v>
      </c>
      <c r="O1221" s="390">
        <f t="shared" si="102"/>
        <v>1803</v>
      </c>
      <c r="P1221" s="391">
        <f t="shared" si="111"/>
        <v>46869</v>
      </c>
      <c r="Q1221" s="391">
        <f t="shared" si="111"/>
        <v>46876</v>
      </c>
      <c r="R1221" s="7"/>
    </row>
    <row r="1222" spans="14:18" x14ac:dyDescent="0.2">
      <c r="N1222" s="389">
        <f t="shared" si="103"/>
        <v>27</v>
      </c>
      <c r="O1222" s="390">
        <f t="shared" si="102"/>
        <v>1736</v>
      </c>
      <c r="P1222" s="391">
        <f t="shared" si="111"/>
        <v>46870</v>
      </c>
      <c r="Q1222" s="391">
        <f t="shared" si="111"/>
        <v>46877</v>
      </c>
      <c r="R1222" s="7"/>
    </row>
    <row r="1223" spans="14:18" x14ac:dyDescent="0.2">
      <c r="N1223" s="389">
        <f t="shared" si="103"/>
        <v>28</v>
      </c>
      <c r="O1223" s="390">
        <f t="shared" si="102"/>
        <v>1674</v>
      </c>
      <c r="P1223" s="391">
        <f t="shared" si="111"/>
        <v>46871</v>
      </c>
      <c r="Q1223" s="391">
        <f t="shared" si="111"/>
        <v>46878</v>
      </c>
      <c r="R1223" s="7"/>
    </row>
    <row r="1224" spans="14:18" x14ac:dyDescent="0.2">
      <c r="N1224" s="389">
        <f t="shared" si="103"/>
        <v>29</v>
      </c>
      <c r="O1224" s="390">
        <f t="shared" si="102"/>
        <v>1616</v>
      </c>
      <c r="P1224" s="391">
        <f t="shared" si="111"/>
        <v>46872</v>
      </c>
      <c r="Q1224" s="391">
        <f t="shared" si="111"/>
        <v>46879</v>
      </c>
      <c r="R1224" s="7"/>
    </row>
    <row r="1225" spans="14:18" x14ac:dyDescent="0.2">
      <c r="N1225" s="389">
        <f t="shared" si="103"/>
        <v>30</v>
      </c>
      <c r="O1225" s="390">
        <f t="shared" si="102"/>
        <v>1562</v>
      </c>
      <c r="P1225" s="391">
        <f t="shared" si="111"/>
        <v>46873</v>
      </c>
      <c r="Q1225" s="391">
        <f t="shared" si="111"/>
        <v>46880</v>
      </c>
      <c r="R1225" s="7"/>
    </row>
    <row r="1226" spans="14:18" x14ac:dyDescent="0.2">
      <c r="N1226" s="389">
        <f t="shared" si="103"/>
        <v>1</v>
      </c>
      <c r="O1226" s="390">
        <f t="shared" si="102"/>
        <v>46874</v>
      </c>
      <c r="P1226" s="391">
        <f t="shared" si="111"/>
        <v>46874</v>
      </c>
      <c r="Q1226" s="391">
        <f t="shared" si="111"/>
        <v>46881</v>
      </c>
      <c r="R1226" s="7"/>
    </row>
    <row r="1227" spans="14:18" x14ac:dyDescent="0.2">
      <c r="N1227" s="389">
        <f t="shared" si="103"/>
        <v>2</v>
      </c>
      <c r="O1227" s="390">
        <f t="shared" si="102"/>
        <v>23438</v>
      </c>
      <c r="P1227" s="391">
        <f t="shared" si="111"/>
        <v>46875</v>
      </c>
      <c r="Q1227" s="391">
        <f t="shared" si="111"/>
        <v>46882</v>
      </c>
      <c r="R1227" s="7"/>
    </row>
    <row r="1228" spans="14:18" x14ac:dyDescent="0.2">
      <c r="N1228" s="389">
        <f t="shared" si="103"/>
        <v>3</v>
      </c>
      <c r="O1228" s="390">
        <f t="shared" si="102"/>
        <v>15625</v>
      </c>
      <c r="P1228" s="391">
        <f t="shared" ref="P1228:Q1243" si="112">P1227+1</f>
        <v>46876</v>
      </c>
      <c r="Q1228" s="391">
        <f t="shared" si="112"/>
        <v>46883</v>
      </c>
      <c r="R1228" s="7"/>
    </row>
    <row r="1229" spans="14:18" x14ac:dyDescent="0.2">
      <c r="N1229" s="389">
        <f t="shared" si="103"/>
        <v>4</v>
      </c>
      <c r="O1229" s="390">
        <f t="shared" si="102"/>
        <v>11719</v>
      </c>
      <c r="P1229" s="391">
        <f t="shared" si="112"/>
        <v>46877</v>
      </c>
      <c r="Q1229" s="391">
        <f t="shared" si="112"/>
        <v>46884</v>
      </c>
      <c r="R1229" s="7"/>
    </row>
    <row r="1230" spans="14:18" x14ac:dyDescent="0.2">
      <c r="N1230" s="389">
        <f t="shared" si="103"/>
        <v>5</v>
      </c>
      <c r="O1230" s="390">
        <f t="shared" si="102"/>
        <v>9376</v>
      </c>
      <c r="P1230" s="391">
        <f t="shared" si="112"/>
        <v>46878</v>
      </c>
      <c r="Q1230" s="391">
        <f t="shared" si="112"/>
        <v>46885</v>
      </c>
      <c r="R1230" s="7"/>
    </row>
    <row r="1231" spans="14:18" x14ac:dyDescent="0.2">
      <c r="N1231" s="389">
        <f t="shared" si="103"/>
        <v>6</v>
      </c>
      <c r="O1231" s="390">
        <f t="shared" si="102"/>
        <v>7813</v>
      </c>
      <c r="P1231" s="391">
        <f t="shared" si="112"/>
        <v>46879</v>
      </c>
      <c r="Q1231" s="391">
        <f t="shared" si="112"/>
        <v>46886</v>
      </c>
      <c r="R1231" s="7"/>
    </row>
    <row r="1232" spans="14:18" x14ac:dyDescent="0.2">
      <c r="N1232" s="389">
        <f t="shared" si="103"/>
        <v>7</v>
      </c>
      <c r="O1232" s="390">
        <f t="shared" si="102"/>
        <v>6697</v>
      </c>
      <c r="P1232" s="391">
        <f t="shared" si="112"/>
        <v>46880</v>
      </c>
      <c r="Q1232" s="391">
        <f t="shared" si="112"/>
        <v>46887</v>
      </c>
      <c r="R1232" s="7"/>
    </row>
    <row r="1233" spans="14:18" x14ac:dyDescent="0.2">
      <c r="N1233" s="389">
        <f t="shared" si="103"/>
        <v>8</v>
      </c>
      <c r="O1233" s="390">
        <f t="shared" si="102"/>
        <v>5860</v>
      </c>
      <c r="P1233" s="391">
        <f t="shared" si="112"/>
        <v>46881</v>
      </c>
      <c r="Q1233" s="391">
        <f t="shared" si="112"/>
        <v>46888</v>
      </c>
      <c r="R1233" s="7"/>
    </row>
    <row r="1234" spans="14:18" x14ac:dyDescent="0.2">
      <c r="N1234" s="389">
        <f t="shared" si="103"/>
        <v>9</v>
      </c>
      <c r="O1234" s="390">
        <f t="shared" si="102"/>
        <v>5209</v>
      </c>
      <c r="P1234" s="391">
        <f t="shared" si="112"/>
        <v>46882</v>
      </c>
      <c r="Q1234" s="391">
        <f t="shared" si="112"/>
        <v>46889</v>
      </c>
      <c r="R1234" s="7"/>
    </row>
    <row r="1235" spans="14:18" x14ac:dyDescent="0.2">
      <c r="N1235" s="389">
        <f t="shared" si="103"/>
        <v>10</v>
      </c>
      <c r="O1235" s="390">
        <f t="shared" si="102"/>
        <v>4688</v>
      </c>
      <c r="P1235" s="391">
        <f t="shared" si="112"/>
        <v>46883</v>
      </c>
      <c r="Q1235" s="391">
        <f t="shared" si="112"/>
        <v>46890</v>
      </c>
      <c r="R1235" s="7"/>
    </row>
    <row r="1236" spans="14:18" x14ac:dyDescent="0.2">
      <c r="N1236" s="389">
        <f t="shared" si="103"/>
        <v>11</v>
      </c>
      <c r="O1236" s="390">
        <f t="shared" si="102"/>
        <v>4262</v>
      </c>
      <c r="P1236" s="391">
        <f t="shared" si="112"/>
        <v>46884</v>
      </c>
      <c r="Q1236" s="391">
        <f t="shared" si="112"/>
        <v>46891</v>
      </c>
      <c r="R1236" s="7"/>
    </row>
    <row r="1237" spans="14:18" x14ac:dyDescent="0.2">
      <c r="N1237" s="389">
        <f t="shared" si="103"/>
        <v>12</v>
      </c>
      <c r="O1237" s="390">
        <f t="shared" si="102"/>
        <v>3907</v>
      </c>
      <c r="P1237" s="391">
        <f t="shared" si="112"/>
        <v>46885</v>
      </c>
      <c r="Q1237" s="391">
        <f t="shared" si="112"/>
        <v>46892</v>
      </c>
      <c r="R1237" s="7"/>
    </row>
    <row r="1238" spans="14:18" x14ac:dyDescent="0.2">
      <c r="N1238" s="389">
        <f t="shared" si="103"/>
        <v>13</v>
      </c>
      <c r="O1238" s="390">
        <f t="shared" si="102"/>
        <v>3607</v>
      </c>
      <c r="P1238" s="391">
        <f t="shared" si="112"/>
        <v>46886</v>
      </c>
      <c r="Q1238" s="391">
        <f t="shared" si="112"/>
        <v>46893</v>
      </c>
      <c r="R1238" s="7"/>
    </row>
    <row r="1239" spans="14:18" x14ac:dyDescent="0.2">
      <c r="N1239" s="389">
        <f t="shared" si="103"/>
        <v>14</v>
      </c>
      <c r="O1239" s="390">
        <f t="shared" si="102"/>
        <v>3349</v>
      </c>
      <c r="P1239" s="391">
        <f t="shared" si="112"/>
        <v>46887</v>
      </c>
      <c r="Q1239" s="391">
        <f t="shared" si="112"/>
        <v>46894</v>
      </c>
      <c r="R1239" s="7"/>
    </row>
    <row r="1240" spans="14:18" x14ac:dyDescent="0.2">
      <c r="N1240" s="389">
        <f t="shared" si="103"/>
        <v>15</v>
      </c>
      <c r="O1240" s="390">
        <f t="shared" si="102"/>
        <v>3126</v>
      </c>
      <c r="P1240" s="391">
        <f t="shared" si="112"/>
        <v>46888</v>
      </c>
      <c r="Q1240" s="391">
        <f t="shared" si="112"/>
        <v>46895</v>
      </c>
      <c r="R1240" s="7"/>
    </row>
    <row r="1241" spans="14:18" x14ac:dyDescent="0.2">
      <c r="N1241" s="389">
        <f t="shared" si="103"/>
        <v>16</v>
      </c>
      <c r="O1241" s="390">
        <f t="shared" si="102"/>
        <v>2931</v>
      </c>
      <c r="P1241" s="391">
        <f t="shared" si="112"/>
        <v>46889</v>
      </c>
      <c r="Q1241" s="391">
        <f t="shared" si="112"/>
        <v>46896</v>
      </c>
      <c r="R1241" s="7"/>
    </row>
    <row r="1242" spans="14:18" x14ac:dyDescent="0.2">
      <c r="N1242" s="389">
        <f t="shared" si="103"/>
        <v>17</v>
      </c>
      <c r="O1242" s="390">
        <f t="shared" si="102"/>
        <v>2758</v>
      </c>
      <c r="P1242" s="391">
        <f t="shared" si="112"/>
        <v>46890</v>
      </c>
      <c r="Q1242" s="391">
        <f t="shared" si="112"/>
        <v>46897</v>
      </c>
      <c r="R1242" s="7"/>
    </row>
    <row r="1243" spans="14:18" x14ac:dyDescent="0.2">
      <c r="N1243" s="389">
        <f t="shared" si="103"/>
        <v>18</v>
      </c>
      <c r="O1243" s="390">
        <f t="shared" si="102"/>
        <v>2605</v>
      </c>
      <c r="P1243" s="391">
        <f t="shared" si="112"/>
        <v>46891</v>
      </c>
      <c r="Q1243" s="391">
        <f t="shared" si="112"/>
        <v>46898</v>
      </c>
      <c r="R1243" s="7"/>
    </row>
    <row r="1244" spans="14:18" x14ac:dyDescent="0.2">
      <c r="N1244" s="389">
        <f t="shared" si="103"/>
        <v>19</v>
      </c>
      <c r="O1244" s="390">
        <f t="shared" si="102"/>
        <v>2468</v>
      </c>
      <c r="P1244" s="391">
        <f t="shared" ref="P1244:Q1259" si="113">P1243+1</f>
        <v>46892</v>
      </c>
      <c r="Q1244" s="391">
        <f t="shared" si="113"/>
        <v>46899</v>
      </c>
      <c r="R1244" s="7"/>
    </row>
    <row r="1245" spans="14:18" x14ac:dyDescent="0.2">
      <c r="N1245" s="389">
        <f t="shared" si="103"/>
        <v>20</v>
      </c>
      <c r="O1245" s="390">
        <f t="shared" si="102"/>
        <v>2345</v>
      </c>
      <c r="P1245" s="391">
        <f t="shared" si="113"/>
        <v>46893</v>
      </c>
      <c r="Q1245" s="391">
        <f t="shared" si="113"/>
        <v>46900</v>
      </c>
      <c r="R1245" s="7"/>
    </row>
    <row r="1246" spans="14:18" x14ac:dyDescent="0.2">
      <c r="N1246" s="389">
        <f t="shared" si="103"/>
        <v>21</v>
      </c>
      <c r="O1246" s="390">
        <f t="shared" si="102"/>
        <v>2233</v>
      </c>
      <c r="P1246" s="391">
        <f t="shared" si="113"/>
        <v>46894</v>
      </c>
      <c r="Q1246" s="391">
        <f t="shared" si="113"/>
        <v>46901</v>
      </c>
      <c r="R1246" s="7"/>
    </row>
    <row r="1247" spans="14:18" x14ac:dyDescent="0.2">
      <c r="N1247" s="389">
        <f t="shared" si="103"/>
        <v>22</v>
      </c>
      <c r="O1247" s="390">
        <f t="shared" si="102"/>
        <v>2132</v>
      </c>
      <c r="P1247" s="391">
        <f t="shared" si="113"/>
        <v>46895</v>
      </c>
      <c r="Q1247" s="391">
        <f t="shared" si="113"/>
        <v>46902</v>
      </c>
      <c r="R1247" s="7"/>
    </row>
    <row r="1248" spans="14:18" x14ac:dyDescent="0.2">
      <c r="N1248" s="389">
        <f t="shared" si="103"/>
        <v>23</v>
      </c>
      <c r="O1248" s="390">
        <f t="shared" si="102"/>
        <v>2039</v>
      </c>
      <c r="P1248" s="391">
        <f t="shared" si="113"/>
        <v>46896</v>
      </c>
      <c r="Q1248" s="391">
        <f t="shared" si="113"/>
        <v>46903</v>
      </c>
      <c r="R1248" s="7"/>
    </row>
    <row r="1249" spans="14:18" x14ac:dyDescent="0.2">
      <c r="N1249" s="389">
        <f t="shared" si="103"/>
        <v>24</v>
      </c>
      <c r="O1249" s="390">
        <f t="shared" si="102"/>
        <v>1954</v>
      </c>
      <c r="P1249" s="391">
        <f t="shared" si="113"/>
        <v>46897</v>
      </c>
      <c r="Q1249" s="391">
        <f t="shared" si="113"/>
        <v>46904</v>
      </c>
      <c r="R1249" s="7"/>
    </row>
    <row r="1250" spans="14:18" x14ac:dyDescent="0.2">
      <c r="N1250" s="389">
        <f t="shared" si="103"/>
        <v>25</v>
      </c>
      <c r="O1250" s="390">
        <f t="shared" si="102"/>
        <v>1876</v>
      </c>
      <c r="P1250" s="391">
        <f t="shared" si="113"/>
        <v>46898</v>
      </c>
      <c r="Q1250" s="391">
        <f t="shared" si="113"/>
        <v>46905</v>
      </c>
      <c r="R1250" s="7"/>
    </row>
    <row r="1251" spans="14:18" x14ac:dyDescent="0.2">
      <c r="N1251" s="389">
        <f t="shared" si="103"/>
        <v>26</v>
      </c>
      <c r="O1251" s="390">
        <f t="shared" si="102"/>
        <v>1804</v>
      </c>
      <c r="P1251" s="391">
        <f t="shared" si="113"/>
        <v>46899</v>
      </c>
      <c r="Q1251" s="391">
        <f t="shared" si="113"/>
        <v>46906</v>
      </c>
      <c r="R1251" s="7"/>
    </row>
    <row r="1252" spans="14:18" x14ac:dyDescent="0.2">
      <c r="N1252" s="389">
        <f t="shared" si="103"/>
        <v>27</v>
      </c>
      <c r="O1252" s="390">
        <f t="shared" si="102"/>
        <v>1737</v>
      </c>
      <c r="P1252" s="391">
        <f t="shared" si="113"/>
        <v>46900</v>
      </c>
      <c r="Q1252" s="391">
        <f t="shared" si="113"/>
        <v>46907</v>
      </c>
      <c r="R1252" s="7"/>
    </row>
    <row r="1253" spans="14:18" x14ac:dyDescent="0.2">
      <c r="N1253" s="389">
        <f t="shared" si="103"/>
        <v>28</v>
      </c>
      <c r="O1253" s="390">
        <f t="shared" si="102"/>
        <v>1675</v>
      </c>
      <c r="P1253" s="391">
        <f t="shared" si="113"/>
        <v>46901</v>
      </c>
      <c r="Q1253" s="391">
        <f t="shared" si="113"/>
        <v>46908</v>
      </c>
      <c r="R1253" s="7"/>
    </row>
    <row r="1254" spans="14:18" x14ac:dyDescent="0.2">
      <c r="N1254" s="389">
        <f t="shared" si="103"/>
        <v>29</v>
      </c>
      <c r="O1254" s="390">
        <f t="shared" si="102"/>
        <v>1617</v>
      </c>
      <c r="P1254" s="391">
        <f t="shared" si="113"/>
        <v>46902</v>
      </c>
      <c r="Q1254" s="391">
        <f t="shared" si="113"/>
        <v>46909</v>
      </c>
      <c r="R1254" s="7"/>
    </row>
    <row r="1255" spans="14:18" x14ac:dyDescent="0.2">
      <c r="N1255" s="389">
        <f t="shared" si="103"/>
        <v>30</v>
      </c>
      <c r="O1255" s="390">
        <f t="shared" si="102"/>
        <v>1563</v>
      </c>
      <c r="P1255" s="391">
        <f t="shared" si="113"/>
        <v>46903</v>
      </c>
      <c r="Q1255" s="391">
        <f t="shared" si="113"/>
        <v>46910</v>
      </c>
      <c r="R1255" s="7"/>
    </row>
    <row r="1256" spans="14:18" x14ac:dyDescent="0.2">
      <c r="N1256" s="389">
        <f t="shared" si="103"/>
        <v>31</v>
      </c>
      <c r="O1256" s="390">
        <f t="shared" si="102"/>
        <v>1513</v>
      </c>
      <c r="P1256" s="391">
        <f t="shared" si="113"/>
        <v>46904</v>
      </c>
      <c r="Q1256" s="391">
        <f t="shared" si="113"/>
        <v>46911</v>
      </c>
      <c r="R1256" s="7"/>
    </row>
    <row r="1257" spans="14:18" x14ac:dyDescent="0.2">
      <c r="N1257" s="389">
        <f t="shared" si="103"/>
        <v>1</v>
      </c>
      <c r="O1257" s="390">
        <f t="shared" si="102"/>
        <v>46905</v>
      </c>
      <c r="P1257" s="391">
        <f t="shared" si="113"/>
        <v>46905</v>
      </c>
      <c r="Q1257" s="391">
        <f t="shared" si="113"/>
        <v>46912</v>
      </c>
      <c r="R1257" s="7"/>
    </row>
    <row r="1258" spans="14:18" x14ac:dyDescent="0.2">
      <c r="N1258" s="389">
        <f t="shared" si="103"/>
        <v>2</v>
      </c>
      <c r="O1258" s="390">
        <f t="shared" si="102"/>
        <v>23453</v>
      </c>
      <c r="P1258" s="391">
        <f t="shared" si="113"/>
        <v>46906</v>
      </c>
      <c r="Q1258" s="391">
        <f t="shared" si="113"/>
        <v>46913</v>
      </c>
      <c r="R1258" s="7"/>
    </row>
    <row r="1259" spans="14:18" x14ac:dyDescent="0.2">
      <c r="N1259" s="389">
        <f t="shared" si="103"/>
        <v>3</v>
      </c>
      <c r="O1259" s="390">
        <f t="shared" si="102"/>
        <v>15636</v>
      </c>
      <c r="P1259" s="391">
        <f t="shared" si="113"/>
        <v>46907</v>
      </c>
      <c r="Q1259" s="391">
        <f t="shared" si="113"/>
        <v>46914</v>
      </c>
      <c r="R1259" s="7"/>
    </row>
    <row r="1260" spans="14:18" x14ac:dyDescent="0.2">
      <c r="N1260" s="389">
        <f t="shared" si="103"/>
        <v>4</v>
      </c>
      <c r="O1260" s="390">
        <f t="shared" si="102"/>
        <v>11727</v>
      </c>
      <c r="P1260" s="391">
        <f t="shared" ref="P1260:Q1275" si="114">P1259+1</f>
        <v>46908</v>
      </c>
      <c r="Q1260" s="391">
        <f t="shared" si="114"/>
        <v>46915</v>
      </c>
      <c r="R1260" s="7"/>
    </row>
    <row r="1261" spans="14:18" x14ac:dyDescent="0.2">
      <c r="N1261" s="389">
        <f t="shared" si="103"/>
        <v>5</v>
      </c>
      <c r="O1261" s="390">
        <f t="shared" si="102"/>
        <v>9382</v>
      </c>
      <c r="P1261" s="391">
        <f t="shared" si="114"/>
        <v>46909</v>
      </c>
      <c r="Q1261" s="391">
        <f t="shared" si="114"/>
        <v>46916</v>
      </c>
      <c r="R1261" s="7"/>
    </row>
    <row r="1262" spans="14:18" x14ac:dyDescent="0.2">
      <c r="N1262" s="389">
        <f t="shared" si="103"/>
        <v>6</v>
      </c>
      <c r="O1262" s="390">
        <f t="shared" si="102"/>
        <v>7818</v>
      </c>
      <c r="P1262" s="391">
        <f t="shared" si="114"/>
        <v>46910</v>
      </c>
      <c r="Q1262" s="391">
        <f t="shared" si="114"/>
        <v>46917</v>
      </c>
      <c r="R1262" s="7"/>
    </row>
    <row r="1263" spans="14:18" x14ac:dyDescent="0.2">
      <c r="N1263" s="389">
        <f t="shared" si="103"/>
        <v>7</v>
      </c>
      <c r="O1263" s="390">
        <f t="shared" si="102"/>
        <v>6702</v>
      </c>
      <c r="P1263" s="391">
        <f t="shared" si="114"/>
        <v>46911</v>
      </c>
      <c r="Q1263" s="391">
        <f t="shared" si="114"/>
        <v>46918</v>
      </c>
      <c r="R1263" s="7"/>
    </row>
    <row r="1264" spans="14:18" x14ac:dyDescent="0.2">
      <c r="N1264" s="389">
        <f t="shared" si="103"/>
        <v>8</v>
      </c>
      <c r="O1264" s="390">
        <f t="shared" si="102"/>
        <v>5864</v>
      </c>
      <c r="P1264" s="391">
        <f t="shared" si="114"/>
        <v>46912</v>
      </c>
      <c r="Q1264" s="391">
        <f t="shared" si="114"/>
        <v>46919</v>
      </c>
      <c r="R1264" s="7"/>
    </row>
    <row r="1265" spans="14:18" x14ac:dyDescent="0.2">
      <c r="N1265" s="389">
        <f t="shared" si="103"/>
        <v>9</v>
      </c>
      <c r="O1265" s="390">
        <f t="shared" si="102"/>
        <v>5213</v>
      </c>
      <c r="P1265" s="391">
        <f t="shared" si="114"/>
        <v>46913</v>
      </c>
      <c r="Q1265" s="391">
        <f t="shared" si="114"/>
        <v>46920</v>
      </c>
      <c r="R1265" s="7"/>
    </row>
    <row r="1266" spans="14:18" x14ac:dyDescent="0.2">
      <c r="N1266" s="389">
        <f t="shared" si="103"/>
        <v>10</v>
      </c>
      <c r="O1266" s="390">
        <f t="shared" si="102"/>
        <v>4691</v>
      </c>
      <c r="P1266" s="391">
        <f t="shared" si="114"/>
        <v>46914</v>
      </c>
      <c r="Q1266" s="391">
        <f t="shared" si="114"/>
        <v>46921</v>
      </c>
      <c r="R1266" s="7"/>
    </row>
    <row r="1267" spans="14:18" x14ac:dyDescent="0.2">
      <c r="N1267" s="389">
        <f t="shared" si="103"/>
        <v>11</v>
      </c>
      <c r="O1267" s="390">
        <f t="shared" si="102"/>
        <v>4265</v>
      </c>
      <c r="P1267" s="391">
        <f t="shared" si="114"/>
        <v>46915</v>
      </c>
      <c r="Q1267" s="391">
        <f t="shared" si="114"/>
        <v>46922</v>
      </c>
      <c r="R1267" s="7"/>
    </row>
    <row r="1268" spans="14:18" x14ac:dyDescent="0.2">
      <c r="N1268" s="389">
        <f t="shared" si="103"/>
        <v>12</v>
      </c>
      <c r="O1268" s="390">
        <f t="shared" si="102"/>
        <v>3910</v>
      </c>
      <c r="P1268" s="391">
        <f t="shared" si="114"/>
        <v>46916</v>
      </c>
      <c r="Q1268" s="391">
        <f t="shared" si="114"/>
        <v>46923</v>
      </c>
      <c r="R1268" s="7"/>
    </row>
    <row r="1269" spans="14:18" x14ac:dyDescent="0.2">
      <c r="N1269" s="389">
        <f t="shared" si="103"/>
        <v>13</v>
      </c>
      <c r="O1269" s="390">
        <f t="shared" si="102"/>
        <v>3609</v>
      </c>
      <c r="P1269" s="391">
        <f t="shared" si="114"/>
        <v>46917</v>
      </c>
      <c r="Q1269" s="391">
        <f t="shared" si="114"/>
        <v>46924</v>
      </c>
      <c r="R1269" s="7"/>
    </row>
    <row r="1270" spans="14:18" x14ac:dyDescent="0.2">
      <c r="N1270" s="389">
        <f t="shared" si="103"/>
        <v>14</v>
      </c>
      <c r="O1270" s="390">
        <f t="shared" si="102"/>
        <v>3351</v>
      </c>
      <c r="P1270" s="391">
        <f t="shared" si="114"/>
        <v>46918</v>
      </c>
      <c r="Q1270" s="391">
        <f t="shared" si="114"/>
        <v>46925</v>
      </c>
      <c r="R1270" s="7"/>
    </row>
    <row r="1271" spans="14:18" x14ac:dyDescent="0.2">
      <c r="N1271" s="389">
        <f t="shared" si="103"/>
        <v>15</v>
      </c>
      <c r="O1271" s="390">
        <f t="shared" si="102"/>
        <v>3128</v>
      </c>
      <c r="P1271" s="391">
        <f t="shared" si="114"/>
        <v>46919</v>
      </c>
      <c r="Q1271" s="391">
        <f t="shared" si="114"/>
        <v>46926</v>
      </c>
      <c r="R1271" s="7"/>
    </row>
    <row r="1272" spans="14:18" x14ac:dyDescent="0.2">
      <c r="N1272" s="389">
        <f t="shared" si="103"/>
        <v>16</v>
      </c>
      <c r="O1272" s="390">
        <f t="shared" si="102"/>
        <v>2933</v>
      </c>
      <c r="P1272" s="391">
        <f t="shared" si="114"/>
        <v>46920</v>
      </c>
      <c r="Q1272" s="391">
        <f t="shared" si="114"/>
        <v>46927</v>
      </c>
      <c r="R1272" s="7"/>
    </row>
    <row r="1273" spans="14:18" x14ac:dyDescent="0.2">
      <c r="N1273" s="389">
        <f t="shared" si="103"/>
        <v>17</v>
      </c>
      <c r="O1273" s="390">
        <f t="shared" si="102"/>
        <v>2760</v>
      </c>
      <c r="P1273" s="391">
        <f t="shared" si="114"/>
        <v>46921</v>
      </c>
      <c r="Q1273" s="391">
        <f t="shared" si="114"/>
        <v>46928</v>
      </c>
      <c r="R1273" s="7"/>
    </row>
    <row r="1274" spans="14:18" x14ac:dyDescent="0.2">
      <c r="N1274" s="389">
        <f t="shared" si="103"/>
        <v>18</v>
      </c>
      <c r="O1274" s="390">
        <f t="shared" si="102"/>
        <v>2607</v>
      </c>
      <c r="P1274" s="391">
        <f t="shared" si="114"/>
        <v>46922</v>
      </c>
      <c r="Q1274" s="391">
        <f t="shared" si="114"/>
        <v>46929</v>
      </c>
      <c r="R1274" s="7"/>
    </row>
    <row r="1275" spans="14:18" x14ac:dyDescent="0.2">
      <c r="N1275" s="389">
        <f t="shared" si="103"/>
        <v>19</v>
      </c>
      <c r="O1275" s="390">
        <f t="shared" si="102"/>
        <v>2470</v>
      </c>
      <c r="P1275" s="391">
        <f t="shared" si="114"/>
        <v>46923</v>
      </c>
      <c r="Q1275" s="391">
        <f t="shared" si="114"/>
        <v>46930</v>
      </c>
      <c r="R1275" s="7"/>
    </row>
    <row r="1276" spans="14:18" x14ac:dyDescent="0.2">
      <c r="N1276" s="389">
        <f t="shared" si="103"/>
        <v>20</v>
      </c>
      <c r="O1276" s="390">
        <f t="shared" si="102"/>
        <v>2346</v>
      </c>
      <c r="P1276" s="391">
        <f t="shared" ref="P1276:Q1291" si="115">P1275+1</f>
        <v>46924</v>
      </c>
      <c r="Q1276" s="391">
        <f t="shared" si="115"/>
        <v>46931</v>
      </c>
      <c r="R1276" s="7"/>
    </row>
    <row r="1277" spans="14:18" x14ac:dyDescent="0.2">
      <c r="N1277" s="389">
        <f t="shared" si="103"/>
        <v>21</v>
      </c>
      <c r="O1277" s="390">
        <f t="shared" si="102"/>
        <v>2235</v>
      </c>
      <c r="P1277" s="391">
        <f t="shared" si="115"/>
        <v>46925</v>
      </c>
      <c r="Q1277" s="391">
        <f t="shared" si="115"/>
        <v>46932</v>
      </c>
      <c r="R1277" s="7"/>
    </row>
    <row r="1278" spans="14:18" x14ac:dyDescent="0.2">
      <c r="N1278" s="389">
        <f t="shared" si="103"/>
        <v>22</v>
      </c>
      <c r="O1278" s="390">
        <f t="shared" si="102"/>
        <v>2133</v>
      </c>
      <c r="P1278" s="391">
        <f t="shared" si="115"/>
        <v>46926</v>
      </c>
      <c r="Q1278" s="391">
        <f t="shared" si="115"/>
        <v>46933</v>
      </c>
      <c r="R1278" s="7"/>
    </row>
    <row r="1279" spans="14:18" x14ac:dyDescent="0.2">
      <c r="N1279" s="389">
        <f t="shared" si="103"/>
        <v>23</v>
      </c>
      <c r="O1279" s="390">
        <f t="shared" si="102"/>
        <v>2040</v>
      </c>
      <c r="P1279" s="391">
        <f t="shared" si="115"/>
        <v>46927</v>
      </c>
      <c r="Q1279" s="391">
        <f t="shared" si="115"/>
        <v>46934</v>
      </c>
      <c r="R1279" s="7"/>
    </row>
    <row r="1280" spans="14:18" x14ac:dyDescent="0.2">
      <c r="N1280" s="389">
        <f t="shared" si="103"/>
        <v>24</v>
      </c>
      <c r="O1280" s="390">
        <f t="shared" si="102"/>
        <v>1955</v>
      </c>
      <c r="P1280" s="391">
        <f t="shared" si="115"/>
        <v>46928</v>
      </c>
      <c r="Q1280" s="391">
        <f t="shared" si="115"/>
        <v>46935</v>
      </c>
      <c r="R1280" s="7"/>
    </row>
    <row r="1281" spans="14:18" x14ac:dyDescent="0.2">
      <c r="N1281" s="389">
        <f t="shared" si="103"/>
        <v>25</v>
      </c>
      <c r="O1281" s="390">
        <f t="shared" si="102"/>
        <v>1877</v>
      </c>
      <c r="P1281" s="391">
        <f t="shared" si="115"/>
        <v>46929</v>
      </c>
      <c r="Q1281" s="391">
        <f t="shared" si="115"/>
        <v>46936</v>
      </c>
      <c r="R1281" s="7"/>
    </row>
    <row r="1282" spans="14:18" x14ac:dyDescent="0.2">
      <c r="N1282" s="389">
        <f t="shared" si="103"/>
        <v>26</v>
      </c>
      <c r="O1282" s="390">
        <f t="shared" si="102"/>
        <v>1805</v>
      </c>
      <c r="P1282" s="391">
        <f t="shared" si="115"/>
        <v>46930</v>
      </c>
      <c r="Q1282" s="391">
        <f t="shared" si="115"/>
        <v>46937</v>
      </c>
      <c r="R1282" s="7"/>
    </row>
    <row r="1283" spans="14:18" x14ac:dyDescent="0.2">
      <c r="N1283" s="389">
        <f t="shared" si="103"/>
        <v>27</v>
      </c>
      <c r="O1283" s="390">
        <f t="shared" si="102"/>
        <v>1738</v>
      </c>
      <c r="P1283" s="391">
        <f t="shared" si="115"/>
        <v>46931</v>
      </c>
      <c r="Q1283" s="391">
        <f t="shared" si="115"/>
        <v>46938</v>
      </c>
      <c r="R1283" s="7"/>
    </row>
    <row r="1284" spans="14:18" x14ac:dyDescent="0.2">
      <c r="N1284" s="389">
        <f t="shared" si="103"/>
        <v>28</v>
      </c>
      <c r="O1284" s="390">
        <f t="shared" si="102"/>
        <v>1676</v>
      </c>
      <c r="P1284" s="391">
        <f t="shared" si="115"/>
        <v>46932</v>
      </c>
      <c r="Q1284" s="391">
        <f t="shared" si="115"/>
        <v>46939</v>
      </c>
      <c r="R1284" s="7"/>
    </row>
    <row r="1285" spans="14:18" x14ac:dyDescent="0.2">
      <c r="N1285" s="389">
        <f t="shared" si="103"/>
        <v>29</v>
      </c>
      <c r="O1285" s="390">
        <f t="shared" si="102"/>
        <v>1618</v>
      </c>
      <c r="P1285" s="391">
        <f t="shared" si="115"/>
        <v>46933</v>
      </c>
      <c r="Q1285" s="391">
        <f t="shared" si="115"/>
        <v>46940</v>
      </c>
      <c r="R1285" s="7"/>
    </row>
    <row r="1286" spans="14:18" x14ac:dyDescent="0.2">
      <c r="N1286" s="389">
        <f t="shared" si="103"/>
        <v>30</v>
      </c>
      <c r="O1286" s="390">
        <f t="shared" si="102"/>
        <v>1564</v>
      </c>
      <c r="P1286" s="391">
        <f t="shared" si="115"/>
        <v>46934</v>
      </c>
      <c r="Q1286" s="391">
        <f t="shared" si="115"/>
        <v>46941</v>
      </c>
      <c r="R1286" s="7"/>
    </row>
    <row r="1287" spans="14:18" x14ac:dyDescent="0.2">
      <c r="N1287" s="389">
        <f t="shared" si="103"/>
        <v>1</v>
      </c>
      <c r="O1287" s="390">
        <f t="shared" si="102"/>
        <v>46935</v>
      </c>
      <c r="P1287" s="391">
        <f t="shared" si="115"/>
        <v>46935</v>
      </c>
      <c r="Q1287" s="391">
        <f t="shared" si="115"/>
        <v>46942</v>
      </c>
      <c r="R1287" s="7"/>
    </row>
    <row r="1288" spans="14:18" x14ac:dyDescent="0.2">
      <c r="N1288" s="389">
        <f t="shared" si="103"/>
        <v>2</v>
      </c>
      <c r="O1288" s="390">
        <f t="shared" si="102"/>
        <v>23468</v>
      </c>
      <c r="P1288" s="391">
        <f t="shared" si="115"/>
        <v>46936</v>
      </c>
      <c r="Q1288" s="391">
        <f t="shared" si="115"/>
        <v>46943</v>
      </c>
      <c r="R1288" s="7"/>
    </row>
    <row r="1289" spans="14:18" x14ac:dyDescent="0.2">
      <c r="N1289" s="389">
        <f t="shared" si="103"/>
        <v>3</v>
      </c>
      <c r="O1289" s="390">
        <f t="shared" si="102"/>
        <v>15646</v>
      </c>
      <c r="P1289" s="391">
        <f t="shared" si="115"/>
        <v>46937</v>
      </c>
      <c r="Q1289" s="391">
        <f t="shared" si="115"/>
        <v>46944</v>
      </c>
      <c r="R1289" s="7"/>
    </row>
    <row r="1290" spans="14:18" x14ac:dyDescent="0.2">
      <c r="N1290" s="389">
        <f t="shared" si="103"/>
        <v>4</v>
      </c>
      <c r="O1290" s="390">
        <f t="shared" si="102"/>
        <v>11735</v>
      </c>
      <c r="P1290" s="391">
        <f t="shared" si="115"/>
        <v>46938</v>
      </c>
      <c r="Q1290" s="391">
        <f t="shared" si="115"/>
        <v>46945</v>
      </c>
      <c r="R1290" s="7"/>
    </row>
    <row r="1291" spans="14:18" x14ac:dyDescent="0.2">
      <c r="N1291" s="389">
        <f t="shared" si="103"/>
        <v>5</v>
      </c>
      <c r="O1291" s="390">
        <f t="shared" si="102"/>
        <v>9388</v>
      </c>
      <c r="P1291" s="391">
        <f t="shared" si="115"/>
        <v>46939</v>
      </c>
      <c r="Q1291" s="391">
        <f t="shared" si="115"/>
        <v>46946</v>
      </c>
      <c r="R1291" s="7"/>
    </row>
    <row r="1292" spans="14:18" x14ac:dyDescent="0.2">
      <c r="N1292" s="389">
        <f t="shared" si="103"/>
        <v>6</v>
      </c>
      <c r="O1292" s="390">
        <f t="shared" si="102"/>
        <v>7823</v>
      </c>
      <c r="P1292" s="391">
        <f t="shared" ref="P1292:Q1307" si="116">P1291+1</f>
        <v>46940</v>
      </c>
      <c r="Q1292" s="391">
        <f t="shared" si="116"/>
        <v>46947</v>
      </c>
      <c r="R1292" s="7"/>
    </row>
    <row r="1293" spans="14:18" x14ac:dyDescent="0.2">
      <c r="N1293" s="389">
        <f t="shared" si="103"/>
        <v>7</v>
      </c>
      <c r="O1293" s="390">
        <f t="shared" si="102"/>
        <v>6706</v>
      </c>
      <c r="P1293" s="391">
        <f t="shared" si="116"/>
        <v>46941</v>
      </c>
      <c r="Q1293" s="391">
        <f t="shared" si="116"/>
        <v>46948</v>
      </c>
      <c r="R1293" s="7"/>
    </row>
    <row r="1294" spans="14:18" x14ac:dyDescent="0.2">
      <c r="N1294" s="389">
        <f t="shared" si="103"/>
        <v>8</v>
      </c>
      <c r="O1294" s="390">
        <f t="shared" si="102"/>
        <v>5868</v>
      </c>
      <c r="P1294" s="391">
        <f t="shared" si="116"/>
        <v>46942</v>
      </c>
      <c r="Q1294" s="391">
        <f t="shared" si="116"/>
        <v>46949</v>
      </c>
      <c r="R1294" s="7"/>
    </row>
    <row r="1295" spans="14:18" x14ac:dyDescent="0.2">
      <c r="N1295" s="389">
        <f t="shared" si="103"/>
        <v>9</v>
      </c>
      <c r="O1295" s="390">
        <f t="shared" si="102"/>
        <v>5216</v>
      </c>
      <c r="P1295" s="391">
        <f t="shared" si="116"/>
        <v>46943</v>
      </c>
      <c r="Q1295" s="391">
        <f t="shared" si="116"/>
        <v>46950</v>
      </c>
      <c r="R1295" s="7"/>
    </row>
    <row r="1296" spans="14:18" x14ac:dyDescent="0.2">
      <c r="N1296" s="389">
        <f t="shared" si="103"/>
        <v>10</v>
      </c>
      <c r="O1296" s="390">
        <f t="shared" si="102"/>
        <v>4694</v>
      </c>
      <c r="P1296" s="391">
        <f t="shared" si="116"/>
        <v>46944</v>
      </c>
      <c r="Q1296" s="391">
        <f t="shared" si="116"/>
        <v>46951</v>
      </c>
      <c r="R1296" s="7"/>
    </row>
    <row r="1297" spans="14:18" x14ac:dyDescent="0.2">
      <c r="N1297" s="389">
        <f t="shared" si="103"/>
        <v>11</v>
      </c>
      <c r="O1297" s="390">
        <f t="shared" si="102"/>
        <v>4268</v>
      </c>
      <c r="P1297" s="391">
        <f t="shared" si="116"/>
        <v>46945</v>
      </c>
      <c r="Q1297" s="391">
        <f t="shared" si="116"/>
        <v>46952</v>
      </c>
      <c r="R1297" s="7"/>
    </row>
    <row r="1298" spans="14:18" x14ac:dyDescent="0.2">
      <c r="N1298" s="389">
        <f t="shared" si="103"/>
        <v>12</v>
      </c>
      <c r="O1298" s="390">
        <f t="shared" si="102"/>
        <v>3912</v>
      </c>
      <c r="P1298" s="391">
        <f t="shared" si="116"/>
        <v>46946</v>
      </c>
      <c r="Q1298" s="391">
        <f t="shared" si="116"/>
        <v>46953</v>
      </c>
      <c r="R1298" s="7"/>
    </row>
    <row r="1299" spans="14:18" x14ac:dyDescent="0.2">
      <c r="N1299" s="389">
        <f t="shared" si="103"/>
        <v>13</v>
      </c>
      <c r="O1299" s="390">
        <f t="shared" si="102"/>
        <v>3611</v>
      </c>
      <c r="P1299" s="391">
        <f t="shared" si="116"/>
        <v>46947</v>
      </c>
      <c r="Q1299" s="391">
        <f t="shared" si="116"/>
        <v>46954</v>
      </c>
      <c r="R1299" s="7"/>
    </row>
    <row r="1300" spans="14:18" x14ac:dyDescent="0.2">
      <c r="N1300" s="389">
        <f t="shared" si="103"/>
        <v>14</v>
      </c>
      <c r="O1300" s="390">
        <f t="shared" si="102"/>
        <v>3353</v>
      </c>
      <c r="P1300" s="391">
        <f t="shared" si="116"/>
        <v>46948</v>
      </c>
      <c r="Q1300" s="391">
        <f t="shared" si="116"/>
        <v>46955</v>
      </c>
      <c r="R1300" s="7"/>
    </row>
    <row r="1301" spans="14:18" x14ac:dyDescent="0.2">
      <c r="N1301" s="389">
        <f t="shared" si="103"/>
        <v>15</v>
      </c>
      <c r="O1301" s="390">
        <f t="shared" si="102"/>
        <v>3130</v>
      </c>
      <c r="P1301" s="391">
        <f t="shared" si="116"/>
        <v>46949</v>
      </c>
      <c r="Q1301" s="391">
        <f t="shared" si="116"/>
        <v>46956</v>
      </c>
      <c r="R1301" s="7"/>
    </row>
    <row r="1302" spans="14:18" x14ac:dyDescent="0.2">
      <c r="N1302" s="389">
        <f t="shared" si="103"/>
        <v>16</v>
      </c>
      <c r="O1302" s="390">
        <f t="shared" si="102"/>
        <v>2934</v>
      </c>
      <c r="P1302" s="391">
        <f t="shared" si="116"/>
        <v>46950</v>
      </c>
      <c r="Q1302" s="391">
        <f t="shared" si="116"/>
        <v>46957</v>
      </c>
      <c r="R1302" s="7"/>
    </row>
    <row r="1303" spans="14:18" x14ac:dyDescent="0.2">
      <c r="N1303" s="389">
        <f t="shared" si="103"/>
        <v>17</v>
      </c>
      <c r="O1303" s="390">
        <f t="shared" si="102"/>
        <v>2762</v>
      </c>
      <c r="P1303" s="391">
        <f t="shared" si="116"/>
        <v>46951</v>
      </c>
      <c r="Q1303" s="391">
        <f t="shared" si="116"/>
        <v>46958</v>
      </c>
      <c r="R1303" s="7"/>
    </row>
    <row r="1304" spans="14:18" x14ac:dyDescent="0.2">
      <c r="N1304" s="389">
        <f t="shared" si="103"/>
        <v>18</v>
      </c>
      <c r="O1304" s="390">
        <f t="shared" si="102"/>
        <v>2608</v>
      </c>
      <c r="P1304" s="391">
        <f t="shared" si="116"/>
        <v>46952</v>
      </c>
      <c r="Q1304" s="391">
        <f t="shared" si="116"/>
        <v>46959</v>
      </c>
      <c r="R1304" s="7"/>
    </row>
    <row r="1305" spans="14:18" x14ac:dyDescent="0.2">
      <c r="N1305" s="389">
        <f t="shared" si="103"/>
        <v>19</v>
      </c>
      <c r="O1305" s="390">
        <f t="shared" si="102"/>
        <v>2471</v>
      </c>
      <c r="P1305" s="391">
        <f t="shared" si="116"/>
        <v>46953</v>
      </c>
      <c r="Q1305" s="391">
        <f t="shared" si="116"/>
        <v>46960</v>
      </c>
      <c r="R1305" s="7"/>
    </row>
    <row r="1306" spans="14:18" x14ac:dyDescent="0.2">
      <c r="N1306" s="389">
        <f t="shared" si="103"/>
        <v>20</v>
      </c>
      <c r="O1306" s="390">
        <f t="shared" si="102"/>
        <v>2348</v>
      </c>
      <c r="P1306" s="391">
        <f t="shared" si="116"/>
        <v>46954</v>
      </c>
      <c r="Q1306" s="391">
        <f t="shared" si="116"/>
        <v>46961</v>
      </c>
      <c r="R1306" s="7"/>
    </row>
    <row r="1307" spans="14:18" x14ac:dyDescent="0.2">
      <c r="N1307" s="389">
        <f t="shared" si="103"/>
        <v>21</v>
      </c>
      <c r="O1307" s="390">
        <f t="shared" si="102"/>
        <v>2236</v>
      </c>
      <c r="P1307" s="391">
        <f t="shared" si="116"/>
        <v>46955</v>
      </c>
      <c r="Q1307" s="391">
        <f t="shared" si="116"/>
        <v>46962</v>
      </c>
      <c r="R1307" s="7"/>
    </row>
    <row r="1308" spans="14:18" x14ac:dyDescent="0.2">
      <c r="N1308" s="389">
        <f t="shared" si="103"/>
        <v>22</v>
      </c>
      <c r="O1308" s="390">
        <f t="shared" si="102"/>
        <v>2134</v>
      </c>
      <c r="P1308" s="391">
        <f t="shared" ref="P1308:Q1323" si="117">P1307+1</f>
        <v>46956</v>
      </c>
      <c r="Q1308" s="391">
        <f t="shared" si="117"/>
        <v>46963</v>
      </c>
      <c r="R1308" s="7"/>
    </row>
    <row r="1309" spans="14:18" x14ac:dyDescent="0.2">
      <c r="N1309" s="389">
        <f t="shared" si="103"/>
        <v>23</v>
      </c>
      <c r="O1309" s="390">
        <f t="shared" si="102"/>
        <v>2042</v>
      </c>
      <c r="P1309" s="391">
        <f t="shared" si="117"/>
        <v>46957</v>
      </c>
      <c r="Q1309" s="391">
        <f t="shared" si="117"/>
        <v>46964</v>
      </c>
      <c r="R1309" s="7"/>
    </row>
    <row r="1310" spans="14:18" x14ac:dyDescent="0.2">
      <c r="N1310" s="389">
        <f t="shared" si="103"/>
        <v>24</v>
      </c>
      <c r="O1310" s="390">
        <f t="shared" si="102"/>
        <v>1957</v>
      </c>
      <c r="P1310" s="391">
        <f t="shared" si="117"/>
        <v>46958</v>
      </c>
      <c r="Q1310" s="391">
        <f t="shared" si="117"/>
        <v>46965</v>
      </c>
      <c r="R1310" s="7"/>
    </row>
    <row r="1311" spans="14:18" x14ac:dyDescent="0.2">
      <c r="N1311" s="389">
        <f t="shared" si="103"/>
        <v>25</v>
      </c>
      <c r="O1311" s="390">
        <f t="shared" si="102"/>
        <v>1878</v>
      </c>
      <c r="P1311" s="391">
        <f t="shared" si="117"/>
        <v>46959</v>
      </c>
      <c r="Q1311" s="391">
        <f t="shared" si="117"/>
        <v>46966</v>
      </c>
      <c r="R1311" s="7"/>
    </row>
    <row r="1312" spans="14:18" x14ac:dyDescent="0.2">
      <c r="N1312" s="389">
        <f t="shared" si="103"/>
        <v>26</v>
      </c>
      <c r="O1312" s="390">
        <f t="shared" si="102"/>
        <v>1806</v>
      </c>
      <c r="P1312" s="391">
        <f t="shared" si="117"/>
        <v>46960</v>
      </c>
      <c r="Q1312" s="391">
        <f t="shared" si="117"/>
        <v>46967</v>
      </c>
      <c r="R1312" s="7"/>
    </row>
    <row r="1313" spans="14:18" x14ac:dyDescent="0.2">
      <c r="N1313" s="389">
        <f t="shared" si="103"/>
        <v>27</v>
      </c>
      <c r="O1313" s="390">
        <f t="shared" si="102"/>
        <v>1739</v>
      </c>
      <c r="P1313" s="391">
        <f t="shared" si="117"/>
        <v>46961</v>
      </c>
      <c r="Q1313" s="391">
        <f t="shared" si="117"/>
        <v>46968</v>
      </c>
      <c r="R1313" s="7"/>
    </row>
    <row r="1314" spans="14:18" x14ac:dyDescent="0.2">
      <c r="N1314" s="389">
        <f t="shared" si="103"/>
        <v>28</v>
      </c>
      <c r="O1314" s="390">
        <f t="shared" si="102"/>
        <v>1677</v>
      </c>
      <c r="P1314" s="391">
        <f t="shared" si="117"/>
        <v>46962</v>
      </c>
      <c r="Q1314" s="391">
        <f t="shared" si="117"/>
        <v>46969</v>
      </c>
      <c r="R1314" s="7"/>
    </row>
    <row r="1315" spans="14:18" x14ac:dyDescent="0.2">
      <c r="N1315" s="389">
        <f t="shared" si="103"/>
        <v>29</v>
      </c>
      <c r="O1315" s="390">
        <f t="shared" si="102"/>
        <v>1619</v>
      </c>
      <c r="P1315" s="391">
        <f t="shared" si="117"/>
        <v>46963</v>
      </c>
      <c r="Q1315" s="391">
        <f t="shared" si="117"/>
        <v>46970</v>
      </c>
      <c r="R1315" s="7"/>
    </row>
    <row r="1316" spans="14:18" x14ac:dyDescent="0.2">
      <c r="N1316" s="389">
        <f t="shared" si="103"/>
        <v>30</v>
      </c>
      <c r="O1316" s="390">
        <f t="shared" si="102"/>
        <v>1565</v>
      </c>
      <c r="P1316" s="391">
        <f t="shared" si="117"/>
        <v>46964</v>
      </c>
      <c r="Q1316" s="391">
        <f t="shared" si="117"/>
        <v>46971</v>
      </c>
      <c r="R1316" s="7"/>
    </row>
    <row r="1317" spans="14:18" x14ac:dyDescent="0.2">
      <c r="N1317" s="389">
        <f t="shared" si="103"/>
        <v>31</v>
      </c>
      <c r="O1317" s="390">
        <f t="shared" si="102"/>
        <v>1515</v>
      </c>
      <c r="P1317" s="391">
        <f t="shared" si="117"/>
        <v>46965</v>
      </c>
      <c r="Q1317" s="391">
        <f t="shared" si="117"/>
        <v>46972</v>
      </c>
      <c r="R1317" s="7"/>
    </row>
    <row r="1318" spans="14:18" x14ac:dyDescent="0.2">
      <c r="N1318" s="389">
        <f t="shared" si="103"/>
        <v>1</v>
      </c>
      <c r="O1318" s="390">
        <f t="shared" si="102"/>
        <v>46966</v>
      </c>
      <c r="P1318" s="391">
        <f t="shared" si="117"/>
        <v>46966</v>
      </c>
      <c r="Q1318" s="391">
        <f t="shared" si="117"/>
        <v>46973</v>
      </c>
      <c r="R1318" s="7"/>
    </row>
    <row r="1319" spans="14:18" x14ac:dyDescent="0.2">
      <c r="N1319" s="389">
        <f t="shared" si="103"/>
        <v>2</v>
      </c>
      <c r="O1319" s="390">
        <f t="shared" si="102"/>
        <v>23484</v>
      </c>
      <c r="P1319" s="391">
        <f t="shared" si="117"/>
        <v>46967</v>
      </c>
      <c r="Q1319" s="391">
        <f t="shared" si="117"/>
        <v>46974</v>
      </c>
      <c r="R1319" s="7"/>
    </row>
    <row r="1320" spans="14:18" x14ac:dyDescent="0.2">
      <c r="N1320" s="389">
        <f t="shared" si="103"/>
        <v>3</v>
      </c>
      <c r="O1320" s="390">
        <f t="shared" si="102"/>
        <v>15656</v>
      </c>
      <c r="P1320" s="391">
        <f t="shared" si="117"/>
        <v>46968</v>
      </c>
      <c r="Q1320" s="391">
        <f t="shared" si="117"/>
        <v>46975</v>
      </c>
      <c r="R1320" s="7"/>
    </row>
    <row r="1321" spans="14:18" x14ac:dyDescent="0.2">
      <c r="N1321" s="389">
        <f t="shared" si="103"/>
        <v>4</v>
      </c>
      <c r="O1321" s="390">
        <f t="shared" si="102"/>
        <v>11742</v>
      </c>
      <c r="P1321" s="391">
        <f t="shared" si="117"/>
        <v>46969</v>
      </c>
      <c r="Q1321" s="391">
        <f t="shared" si="117"/>
        <v>46976</v>
      </c>
      <c r="R1321" s="7"/>
    </row>
    <row r="1322" spans="14:18" x14ac:dyDescent="0.2">
      <c r="N1322" s="389">
        <f t="shared" si="103"/>
        <v>5</v>
      </c>
      <c r="O1322" s="390">
        <f t="shared" si="102"/>
        <v>9394</v>
      </c>
      <c r="P1322" s="391">
        <f t="shared" si="117"/>
        <v>46970</v>
      </c>
      <c r="Q1322" s="391">
        <f t="shared" si="117"/>
        <v>46977</v>
      </c>
      <c r="R1322" s="7"/>
    </row>
    <row r="1323" spans="14:18" x14ac:dyDescent="0.2">
      <c r="N1323" s="389">
        <f t="shared" si="103"/>
        <v>6</v>
      </c>
      <c r="O1323" s="390">
        <f t="shared" si="102"/>
        <v>7829</v>
      </c>
      <c r="P1323" s="391">
        <f t="shared" si="117"/>
        <v>46971</v>
      </c>
      <c r="Q1323" s="391">
        <f t="shared" si="117"/>
        <v>46978</v>
      </c>
      <c r="R1323" s="7"/>
    </row>
    <row r="1324" spans="14:18" x14ac:dyDescent="0.2">
      <c r="N1324" s="389">
        <f t="shared" si="103"/>
        <v>7</v>
      </c>
      <c r="O1324" s="390">
        <f t="shared" si="102"/>
        <v>6710</v>
      </c>
      <c r="P1324" s="391">
        <f t="shared" ref="P1324:Q1339" si="118">P1323+1</f>
        <v>46972</v>
      </c>
      <c r="Q1324" s="391">
        <f t="shared" si="118"/>
        <v>46979</v>
      </c>
      <c r="R1324" s="7"/>
    </row>
    <row r="1325" spans="14:18" x14ac:dyDescent="0.2">
      <c r="N1325" s="389">
        <f t="shared" si="103"/>
        <v>8</v>
      </c>
      <c r="O1325" s="390">
        <f t="shared" si="102"/>
        <v>5872</v>
      </c>
      <c r="P1325" s="391">
        <f t="shared" si="118"/>
        <v>46973</v>
      </c>
      <c r="Q1325" s="391">
        <f t="shared" si="118"/>
        <v>46980</v>
      </c>
      <c r="R1325" s="7"/>
    </row>
    <row r="1326" spans="14:18" x14ac:dyDescent="0.2">
      <c r="N1326" s="389">
        <f t="shared" si="103"/>
        <v>9</v>
      </c>
      <c r="O1326" s="390">
        <f t="shared" si="102"/>
        <v>5219</v>
      </c>
      <c r="P1326" s="391">
        <f t="shared" si="118"/>
        <v>46974</v>
      </c>
      <c r="Q1326" s="391">
        <f t="shared" si="118"/>
        <v>46981</v>
      </c>
      <c r="R1326" s="7"/>
    </row>
    <row r="1327" spans="14:18" x14ac:dyDescent="0.2">
      <c r="N1327" s="389">
        <f t="shared" si="103"/>
        <v>10</v>
      </c>
      <c r="O1327" s="390">
        <f t="shared" si="102"/>
        <v>4698</v>
      </c>
      <c r="P1327" s="391">
        <f t="shared" si="118"/>
        <v>46975</v>
      </c>
      <c r="Q1327" s="391">
        <f t="shared" si="118"/>
        <v>46982</v>
      </c>
      <c r="R1327" s="7"/>
    </row>
    <row r="1328" spans="14:18" x14ac:dyDescent="0.2">
      <c r="N1328" s="389">
        <f t="shared" si="103"/>
        <v>11</v>
      </c>
      <c r="O1328" s="390">
        <f t="shared" si="102"/>
        <v>4271</v>
      </c>
      <c r="P1328" s="391">
        <f t="shared" si="118"/>
        <v>46976</v>
      </c>
      <c r="Q1328" s="391">
        <f t="shared" si="118"/>
        <v>46983</v>
      </c>
      <c r="R1328" s="7"/>
    </row>
    <row r="1329" spans="14:18" x14ac:dyDescent="0.2">
      <c r="N1329" s="389">
        <f t="shared" si="103"/>
        <v>12</v>
      </c>
      <c r="O1329" s="390">
        <f t="shared" si="102"/>
        <v>3915</v>
      </c>
      <c r="P1329" s="391">
        <f t="shared" si="118"/>
        <v>46977</v>
      </c>
      <c r="Q1329" s="391">
        <f t="shared" si="118"/>
        <v>46984</v>
      </c>
      <c r="R1329" s="7"/>
    </row>
    <row r="1330" spans="14:18" x14ac:dyDescent="0.2">
      <c r="N1330" s="389">
        <f t="shared" si="103"/>
        <v>13</v>
      </c>
      <c r="O1330" s="390">
        <f t="shared" si="102"/>
        <v>3614</v>
      </c>
      <c r="P1330" s="391">
        <f t="shared" si="118"/>
        <v>46978</v>
      </c>
      <c r="Q1330" s="391">
        <f t="shared" si="118"/>
        <v>46985</v>
      </c>
      <c r="R1330" s="7"/>
    </row>
    <row r="1331" spans="14:18" x14ac:dyDescent="0.2">
      <c r="N1331" s="389">
        <f t="shared" si="103"/>
        <v>14</v>
      </c>
      <c r="O1331" s="390">
        <f t="shared" si="102"/>
        <v>3356</v>
      </c>
      <c r="P1331" s="391">
        <f t="shared" si="118"/>
        <v>46979</v>
      </c>
      <c r="Q1331" s="391">
        <f t="shared" si="118"/>
        <v>46986</v>
      </c>
      <c r="R1331" s="7"/>
    </row>
    <row r="1332" spans="14:18" x14ac:dyDescent="0.2">
      <c r="N1332" s="389">
        <f t="shared" si="103"/>
        <v>15</v>
      </c>
      <c r="O1332" s="390">
        <f t="shared" si="102"/>
        <v>3132</v>
      </c>
      <c r="P1332" s="391">
        <f t="shared" si="118"/>
        <v>46980</v>
      </c>
      <c r="Q1332" s="391">
        <f t="shared" si="118"/>
        <v>46987</v>
      </c>
      <c r="R1332" s="7"/>
    </row>
    <row r="1333" spans="14:18" x14ac:dyDescent="0.2">
      <c r="N1333" s="389">
        <f t="shared" si="103"/>
        <v>16</v>
      </c>
      <c r="O1333" s="390">
        <f t="shared" si="102"/>
        <v>2936</v>
      </c>
      <c r="P1333" s="391">
        <f t="shared" si="118"/>
        <v>46981</v>
      </c>
      <c r="Q1333" s="391">
        <f t="shared" si="118"/>
        <v>46988</v>
      </c>
      <c r="R1333" s="7"/>
    </row>
    <row r="1334" spans="14:18" x14ac:dyDescent="0.2">
      <c r="N1334" s="389">
        <f t="shared" si="103"/>
        <v>17</v>
      </c>
      <c r="O1334" s="390">
        <f t="shared" si="102"/>
        <v>2764</v>
      </c>
      <c r="P1334" s="391">
        <f t="shared" si="118"/>
        <v>46982</v>
      </c>
      <c r="Q1334" s="391">
        <f t="shared" si="118"/>
        <v>46989</v>
      </c>
      <c r="R1334" s="7"/>
    </row>
    <row r="1335" spans="14:18" x14ac:dyDescent="0.2">
      <c r="N1335" s="389">
        <f t="shared" si="103"/>
        <v>18</v>
      </c>
      <c r="O1335" s="390">
        <f t="shared" si="102"/>
        <v>2610</v>
      </c>
      <c r="P1335" s="391">
        <f t="shared" si="118"/>
        <v>46983</v>
      </c>
      <c r="Q1335" s="391">
        <f t="shared" si="118"/>
        <v>46990</v>
      </c>
      <c r="R1335" s="7"/>
    </row>
    <row r="1336" spans="14:18" x14ac:dyDescent="0.2">
      <c r="N1336" s="389">
        <f t="shared" si="103"/>
        <v>19</v>
      </c>
      <c r="O1336" s="390">
        <f t="shared" si="102"/>
        <v>2473</v>
      </c>
      <c r="P1336" s="391">
        <f t="shared" si="118"/>
        <v>46984</v>
      </c>
      <c r="Q1336" s="391">
        <f t="shared" si="118"/>
        <v>46991</v>
      </c>
      <c r="R1336" s="7"/>
    </row>
    <row r="1337" spans="14:18" x14ac:dyDescent="0.2">
      <c r="N1337" s="389">
        <f t="shared" si="103"/>
        <v>20</v>
      </c>
      <c r="O1337" s="390">
        <f t="shared" si="102"/>
        <v>2349</v>
      </c>
      <c r="P1337" s="391">
        <f t="shared" si="118"/>
        <v>46985</v>
      </c>
      <c r="Q1337" s="391">
        <f t="shared" si="118"/>
        <v>46992</v>
      </c>
      <c r="R1337" s="7"/>
    </row>
    <row r="1338" spans="14:18" x14ac:dyDescent="0.2">
      <c r="N1338" s="389">
        <f t="shared" si="103"/>
        <v>21</v>
      </c>
      <c r="O1338" s="390">
        <f t="shared" si="102"/>
        <v>2237</v>
      </c>
      <c r="P1338" s="391">
        <f t="shared" si="118"/>
        <v>46986</v>
      </c>
      <c r="Q1338" s="391">
        <f t="shared" si="118"/>
        <v>46993</v>
      </c>
      <c r="R1338" s="7"/>
    </row>
    <row r="1339" spans="14:18" x14ac:dyDescent="0.2">
      <c r="N1339" s="389">
        <f t="shared" si="103"/>
        <v>22</v>
      </c>
      <c r="O1339" s="390">
        <f t="shared" si="102"/>
        <v>2136</v>
      </c>
      <c r="P1339" s="391">
        <f t="shared" si="118"/>
        <v>46987</v>
      </c>
      <c r="Q1339" s="391">
        <f t="shared" si="118"/>
        <v>46994</v>
      </c>
      <c r="R1339" s="7"/>
    </row>
    <row r="1340" spans="14:18" x14ac:dyDescent="0.2">
      <c r="N1340" s="389">
        <f t="shared" si="103"/>
        <v>23</v>
      </c>
      <c r="O1340" s="390">
        <f t="shared" si="102"/>
        <v>2043</v>
      </c>
      <c r="P1340" s="391">
        <f t="shared" ref="P1340:Q1355" si="119">P1339+1</f>
        <v>46988</v>
      </c>
      <c r="Q1340" s="391">
        <f t="shared" si="119"/>
        <v>46995</v>
      </c>
      <c r="R1340" s="7"/>
    </row>
    <row r="1341" spans="14:18" x14ac:dyDescent="0.2">
      <c r="N1341" s="389">
        <f t="shared" si="103"/>
        <v>24</v>
      </c>
      <c r="O1341" s="390">
        <f t="shared" si="102"/>
        <v>1958</v>
      </c>
      <c r="P1341" s="391">
        <f t="shared" si="119"/>
        <v>46989</v>
      </c>
      <c r="Q1341" s="391">
        <f t="shared" si="119"/>
        <v>46996</v>
      </c>
      <c r="R1341" s="7"/>
    </row>
    <row r="1342" spans="14:18" x14ac:dyDescent="0.2">
      <c r="N1342" s="389">
        <f t="shared" si="103"/>
        <v>25</v>
      </c>
      <c r="O1342" s="390">
        <f t="shared" si="102"/>
        <v>1880</v>
      </c>
      <c r="P1342" s="391">
        <f t="shared" si="119"/>
        <v>46990</v>
      </c>
      <c r="Q1342" s="391">
        <f t="shared" si="119"/>
        <v>46997</v>
      </c>
      <c r="R1342" s="7"/>
    </row>
    <row r="1343" spans="14:18" x14ac:dyDescent="0.2">
      <c r="N1343" s="389">
        <f t="shared" si="103"/>
        <v>26</v>
      </c>
      <c r="O1343" s="390">
        <f t="shared" si="102"/>
        <v>1807</v>
      </c>
      <c r="P1343" s="391">
        <f t="shared" si="119"/>
        <v>46991</v>
      </c>
      <c r="Q1343" s="391">
        <f t="shared" si="119"/>
        <v>46998</v>
      </c>
      <c r="R1343" s="7"/>
    </row>
    <row r="1344" spans="14:18" x14ac:dyDescent="0.2">
      <c r="N1344" s="389">
        <f t="shared" si="103"/>
        <v>27</v>
      </c>
      <c r="O1344" s="390">
        <f t="shared" si="102"/>
        <v>1740</v>
      </c>
      <c r="P1344" s="391">
        <f t="shared" si="119"/>
        <v>46992</v>
      </c>
      <c r="Q1344" s="391">
        <f t="shared" si="119"/>
        <v>46999</v>
      </c>
      <c r="R1344" s="7"/>
    </row>
    <row r="1345" spans="14:18" x14ac:dyDescent="0.2">
      <c r="N1345" s="389">
        <f t="shared" si="103"/>
        <v>28</v>
      </c>
      <c r="O1345" s="390">
        <f t="shared" si="102"/>
        <v>1678</v>
      </c>
      <c r="P1345" s="391">
        <f t="shared" si="119"/>
        <v>46993</v>
      </c>
      <c r="Q1345" s="391">
        <f t="shared" si="119"/>
        <v>47000</v>
      </c>
      <c r="R1345" s="7"/>
    </row>
    <row r="1346" spans="14:18" x14ac:dyDescent="0.2">
      <c r="N1346" s="389">
        <f t="shared" si="103"/>
        <v>29</v>
      </c>
      <c r="O1346" s="390">
        <f t="shared" si="102"/>
        <v>1620</v>
      </c>
      <c r="P1346" s="391">
        <f t="shared" si="119"/>
        <v>46994</v>
      </c>
      <c r="Q1346" s="391">
        <f t="shared" si="119"/>
        <v>47001</v>
      </c>
      <c r="R1346" s="7"/>
    </row>
    <row r="1347" spans="14:18" x14ac:dyDescent="0.2">
      <c r="N1347" s="389">
        <f t="shared" si="103"/>
        <v>30</v>
      </c>
      <c r="O1347" s="390">
        <f t="shared" si="102"/>
        <v>1567</v>
      </c>
      <c r="P1347" s="391">
        <f t="shared" si="119"/>
        <v>46995</v>
      </c>
      <c r="Q1347" s="391">
        <f t="shared" si="119"/>
        <v>47002</v>
      </c>
      <c r="R1347" s="7"/>
    </row>
    <row r="1348" spans="14:18" x14ac:dyDescent="0.2">
      <c r="N1348" s="389">
        <f t="shared" si="103"/>
        <v>31</v>
      </c>
      <c r="O1348" s="390">
        <f t="shared" si="102"/>
        <v>1516</v>
      </c>
      <c r="P1348" s="391">
        <f t="shared" si="119"/>
        <v>46996</v>
      </c>
      <c r="Q1348" s="391">
        <f t="shared" si="119"/>
        <v>47003</v>
      </c>
      <c r="R1348" s="7"/>
    </row>
    <row r="1349" spans="14:18" x14ac:dyDescent="0.2">
      <c r="N1349" s="389">
        <f t="shared" si="103"/>
        <v>1</v>
      </c>
      <c r="O1349" s="390">
        <f t="shared" si="102"/>
        <v>46997</v>
      </c>
      <c r="P1349" s="391">
        <f t="shared" si="119"/>
        <v>46997</v>
      </c>
      <c r="Q1349" s="391">
        <f t="shared" si="119"/>
        <v>47004</v>
      </c>
      <c r="R1349" s="7"/>
    </row>
    <row r="1350" spans="14:18" x14ac:dyDescent="0.2">
      <c r="N1350" s="389">
        <f t="shared" si="103"/>
        <v>2</v>
      </c>
      <c r="O1350" s="390">
        <f t="shared" si="102"/>
        <v>23499</v>
      </c>
      <c r="P1350" s="391">
        <f t="shared" si="119"/>
        <v>46998</v>
      </c>
      <c r="Q1350" s="391">
        <f t="shared" si="119"/>
        <v>47005</v>
      </c>
      <c r="R1350" s="7"/>
    </row>
    <row r="1351" spans="14:18" x14ac:dyDescent="0.2">
      <c r="N1351" s="389">
        <f t="shared" si="103"/>
        <v>3</v>
      </c>
      <c r="O1351" s="390">
        <f t="shared" si="102"/>
        <v>15666</v>
      </c>
      <c r="P1351" s="391">
        <f t="shared" si="119"/>
        <v>46999</v>
      </c>
      <c r="Q1351" s="391">
        <f t="shared" si="119"/>
        <v>47006</v>
      </c>
      <c r="R1351" s="7"/>
    </row>
    <row r="1352" spans="14:18" x14ac:dyDescent="0.2">
      <c r="N1352" s="389">
        <f t="shared" si="103"/>
        <v>4</v>
      </c>
      <c r="O1352" s="390">
        <f t="shared" si="102"/>
        <v>11750</v>
      </c>
      <c r="P1352" s="391">
        <f t="shared" si="119"/>
        <v>47000</v>
      </c>
      <c r="Q1352" s="391">
        <f t="shared" si="119"/>
        <v>47007</v>
      </c>
      <c r="R1352" s="7"/>
    </row>
    <row r="1353" spans="14:18" x14ac:dyDescent="0.2">
      <c r="N1353" s="389">
        <f t="shared" si="103"/>
        <v>5</v>
      </c>
      <c r="O1353" s="390">
        <f t="shared" ref="O1353:O1416" si="120">ROUND(P1353/N1353,0)</f>
        <v>9400</v>
      </c>
      <c r="P1353" s="391">
        <f t="shared" si="119"/>
        <v>47001</v>
      </c>
      <c r="Q1353" s="391">
        <f t="shared" si="119"/>
        <v>47008</v>
      </c>
      <c r="R1353" s="7"/>
    </row>
    <row r="1354" spans="14:18" x14ac:dyDescent="0.2">
      <c r="N1354" s="389">
        <f t="shared" ref="N1354:N1417" si="121">DAY(P1354)</f>
        <v>6</v>
      </c>
      <c r="O1354" s="390">
        <f t="shared" si="120"/>
        <v>7834</v>
      </c>
      <c r="P1354" s="391">
        <f t="shared" si="119"/>
        <v>47002</v>
      </c>
      <c r="Q1354" s="391">
        <f t="shared" si="119"/>
        <v>47009</v>
      </c>
      <c r="R1354" s="7"/>
    </row>
    <row r="1355" spans="14:18" x14ac:dyDescent="0.2">
      <c r="N1355" s="389">
        <f t="shared" si="121"/>
        <v>7</v>
      </c>
      <c r="O1355" s="390">
        <f t="shared" si="120"/>
        <v>6715</v>
      </c>
      <c r="P1355" s="391">
        <f t="shared" si="119"/>
        <v>47003</v>
      </c>
      <c r="Q1355" s="391">
        <f t="shared" si="119"/>
        <v>47010</v>
      </c>
      <c r="R1355" s="7"/>
    </row>
    <row r="1356" spans="14:18" x14ac:dyDescent="0.2">
      <c r="N1356" s="389">
        <f t="shared" si="121"/>
        <v>8</v>
      </c>
      <c r="O1356" s="390">
        <f t="shared" si="120"/>
        <v>5876</v>
      </c>
      <c r="P1356" s="391">
        <f t="shared" ref="P1356:Q1371" si="122">P1355+1</f>
        <v>47004</v>
      </c>
      <c r="Q1356" s="391">
        <f t="shared" si="122"/>
        <v>47011</v>
      </c>
      <c r="R1356" s="7"/>
    </row>
    <row r="1357" spans="14:18" x14ac:dyDescent="0.2">
      <c r="N1357" s="389">
        <f t="shared" si="121"/>
        <v>9</v>
      </c>
      <c r="O1357" s="390">
        <f t="shared" si="120"/>
        <v>5223</v>
      </c>
      <c r="P1357" s="391">
        <f t="shared" si="122"/>
        <v>47005</v>
      </c>
      <c r="Q1357" s="391">
        <f t="shared" si="122"/>
        <v>47012</v>
      </c>
      <c r="R1357" s="7"/>
    </row>
    <row r="1358" spans="14:18" x14ac:dyDescent="0.2">
      <c r="N1358" s="389">
        <f t="shared" si="121"/>
        <v>10</v>
      </c>
      <c r="O1358" s="390">
        <f t="shared" si="120"/>
        <v>4701</v>
      </c>
      <c r="P1358" s="391">
        <f t="shared" si="122"/>
        <v>47006</v>
      </c>
      <c r="Q1358" s="391">
        <f t="shared" si="122"/>
        <v>47013</v>
      </c>
      <c r="R1358" s="7"/>
    </row>
    <row r="1359" spans="14:18" x14ac:dyDescent="0.2">
      <c r="N1359" s="389">
        <f t="shared" si="121"/>
        <v>11</v>
      </c>
      <c r="O1359" s="390">
        <f t="shared" si="120"/>
        <v>4273</v>
      </c>
      <c r="P1359" s="391">
        <f t="shared" si="122"/>
        <v>47007</v>
      </c>
      <c r="Q1359" s="391">
        <f t="shared" si="122"/>
        <v>47014</v>
      </c>
      <c r="R1359" s="7"/>
    </row>
    <row r="1360" spans="14:18" x14ac:dyDescent="0.2">
      <c r="N1360" s="389">
        <f t="shared" si="121"/>
        <v>12</v>
      </c>
      <c r="O1360" s="390">
        <f t="shared" si="120"/>
        <v>3917</v>
      </c>
      <c r="P1360" s="391">
        <f t="shared" si="122"/>
        <v>47008</v>
      </c>
      <c r="Q1360" s="391">
        <f t="shared" si="122"/>
        <v>47015</v>
      </c>
      <c r="R1360" s="7"/>
    </row>
    <row r="1361" spans="14:18" x14ac:dyDescent="0.2">
      <c r="N1361" s="389">
        <f t="shared" si="121"/>
        <v>13</v>
      </c>
      <c r="O1361" s="390">
        <f t="shared" si="120"/>
        <v>3616</v>
      </c>
      <c r="P1361" s="391">
        <f t="shared" si="122"/>
        <v>47009</v>
      </c>
      <c r="Q1361" s="391">
        <f t="shared" si="122"/>
        <v>47016</v>
      </c>
      <c r="R1361" s="7"/>
    </row>
    <row r="1362" spans="14:18" x14ac:dyDescent="0.2">
      <c r="N1362" s="389">
        <f t="shared" si="121"/>
        <v>14</v>
      </c>
      <c r="O1362" s="390">
        <f t="shared" si="120"/>
        <v>3358</v>
      </c>
      <c r="P1362" s="391">
        <f t="shared" si="122"/>
        <v>47010</v>
      </c>
      <c r="Q1362" s="391">
        <f t="shared" si="122"/>
        <v>47017</v>
      </c>
      <c r="R1362" s="7"/>
    </row>
    <row r="1363" spans="14:18" x14ac:dyDescent="0.2">
      <c r="N1363" s="389">
        <f t="shared" si="121"/>
        <v>15</v>
      </c>
      <c r="O1363" s="390">
        <f t="shared" si="120"/>
        <v>3134</v>
      </c>
      <c r="P1363" s="391">
        <f t="shared" si="122"/>
        <v>47011</v>
      </c>
      <c r="Q1363" s="391">
        <f t="shared" si="122"/>
        <v>47018</v>
      </c>
      <c r="R1363" s="7"/>
    </row>
    <row r="1364" spans="14:18" x14ac:dyDescent="0.2">
      <c r="N1364" s="389">
        <f t="shared" si="121"/>
        <v>16</v>
      </c>
      <c r="O1364" s="390">
        <f t="shared" si="120"/>
        <v>2938</v>
      </c>
      <c r="P1364" s="391">
        <f t="shared" si="122"/>
        <v>47012</v>
      </c>
      <c r="Q1364" s="391">
        <f t="shared" si="122"/>
        <v>47019</v>
      </c>
      <c r="R1364" s="7"/>
    </row>
    <row r="1365" spans="14:18" x14ac:dyDescent="0.2">
      <c r="N1365" s="389">
        <f t="shared" si="121"/>
        <v>17</v>
      </c>
      <c r="O1365" s="390">
        <f t="shared" si="120"/>
        <v>2765</v>
      </c>
      <c r="P1365" s="391">
        <f t="shared" si="122"/>
        <v>47013</v>
      </c>
      <c r="Q1365" s="391">
        <f t="shared" si="122"/>
        <v>47020</v>
      </c>
      <c r="R1365" s="7"/>
    </row>
    <row r="1366" spans="14:18" x14ac:dyDescent="0.2">
      <c r="N1366" s="389">
        <f t="shared" si="121"/>
        <v>18</v>
      </c>
      <c r="O1366" s="390">
        <f t="shared" si="120"/>
        <v>2612</v>
      </c>
      <c r="P1366" s="391">
        <f t="shared" si="122"/>
        <v>47014</v>
      </c>
      <c r="Q1366" s="391">
        <f t="shared" si="122"/>
        <v>47021</v>
      </c>
      <c r="R1366" s="7"/>
    </row>
    <row r="1367" spans="14:18" x14ac:dyDescent="0.2">
      <c r="N1367" s="389">
        <f t="shared" si="121"/>
        <v>19</v>
      </c>
      <c r="O1367" s="390">
        <f t="shared" si="120"/>
        <v>2474</v>
      </c>
      <c r="P1367" s="391">
        <f t="shared" si="122"/>
        <v>47015</v>
      </c>
      <c r="Q1367" s="391">
        <f t="shared" si="122"/>
        <v>47022</v>
      </c>
      <c r="R1367" s="7"/>
    </row>
    <row r="1368" spans="14:18" x14ac:dyDescent="0.2">
      <c r="N1368" s="389">
        <f t="shared" si="121"/>
        <v>20</v>
      </c>
      <c r="O1368" s="390">
        <f t="shared" si="120"/>
        <v>2351</v>
      </c>
      <c r="P1368" s="391">
        <f t="shared" si="122"/>
        <v>47016</v>
      </c>
      <c r="Q1368" s="391">
        <f t="shared" si="122"/>
        <v>47023</v>
      </c>
      <c r="R1368" s="7"/>
    </row>
    <row r="1369" spans="14:18" x14ac:dyDescent="0.2">
      <c r="N1369" s="389">
        <f t="shared" si="121"/>
        <v>21</v>
      </c>
      <c r="O1369" s="390">
        <f t="shared" si="120"/>
        <v>2239</v>
      </c>
      <c r="P1369" s="391">
        <f t="shared" si="122"/>
        <v>47017</v>
      </c>
      <c r="Q1369" s="391">
        <f t="shared" si="122"/>
        <v>47024</v>
      </c>
      <c r="R1369" s="7"/>
    </row>
    <row r="1370" spans="14:18" x14ac:dyDescent="0.2">
      <c r="N1370" s="389">
        <f t="shared" si="121"/>
        <v>22</v>
      </c>
      <c r="O1370" s="390">
        <f t="shared" si="120"/>
        <v>2137</v>
      </c>
      <c r="P1370" s="391">
        <f t="shared" si="122"/>
        <v>47018</v>
      </c>
      <c r="Q1370" s="391">
        <f t="shared" si="122"/>
        <v>47025</v>
      </c>
      <c r="R1370" s="7"/>
    </row>
    <row r="1371" spans="14:18" x14ac:dyDescent="0.2">
      <c r="N1371" s="389">
        <f t="shared" si="121"/>
        <v>23</v>
      </c>
      <c r="O1371" s="390">
        <f t="shared" si="120"/>
        <v>2044</v>
      </c>
      <c r="P1371" s="391">
        <f t="shared" si="122"/>
        <v>47019</v>
      </c>
      <c r="Q1371" s="391">
        <f t="shared" si="122"/>
        <v>47026</v>
      </c>
      <c r="R1371" s="7"/>
    </row>
    <row r="1372" spans="14:18" x14ac:dyDescent="0.2">
      <c r="N1372" s="389">
        <f t="shared" si="121"/>
        <v>24</v>
      </c>
      <c r="O1372" s="390">
        <f t="shared" si="120"/>
        <v>1959</v>
      </c>
      <c r="P1372" s="391">
        <f t="shared" ref="P1372:Q1387" si="123">P1371+1</f>
        <v>47020</v>
      </c>
      <c r="Q1372" s="391">
        <f t="shared" si="123"/>
        <v>47027</v>
      </c>
      <c r="R1372" s="7"/>
    </row>
    <row r="1373" spans="14:18" x14ac:dyDescent="0.2">
      <c r="N1373" s="389">
        <f t="shared" si="121"/>
        <v>25</v>
      </c>
      <c r="O1373" s="390">
        <f t="shared" si="120"/>
        <v>1881</v>
      </c>
      <c r="P1373" s="391">
        <f t="shared" si="123"/>
        <v>47021</v>
      </c>
      <c r="Q1373" s="391">
        <f t="shared" si="123"/>
        <v>47028</v>
      </c>
      <c r="R1373" s="7"/>
    </row>
    <row r="1374" spans="14:18" x14ac:dyDescent="0.2">
      <c r="N1374" s="389">
        <f t="shared" si="121"/>
        <v>26</v>
      </c>
      <c r="O1374" s="390">
        <f t="shared" si="120"/>
        <v>1809</v>
      </c>
      <c r="P1374" s="391">
        <f t="shared" si="123"/>
        <v>47022</v>
      </c>
      <c r="Q1374" s="391">
        <f t="shared" si="123"/>
        <v>47029</v>
      </c>
      <c r="R1374" s="7"/>
    </row>
    <row r="1375" spans="14:18" x14ac:dyDescent="0.2">
      <c r="N1375" s="389">
        <f t="shared" si="121"/>
        <v>27</v>
      </c>
      <c r="O1375" s="390">
        <f t="shared" si="120"/>
        <v>1742</v>
      </c>
      <c r="P1375" s="391">
        <f t="shared" si="123"/>
        <v>47023</v>
      </c>
      <c r="Q1375" s="391">
        <f t="shared" si="123"/>
        <v>47030</v>
      </c>
      <c r="R1375" s="7"/>
    </row>
    <row r="1376" spans="14:18" x14ac:dyDescent="0.2">
      <c r="N1376" s="389">
        <f t="shared" si="121"/>
        <v>28</v>
      </c>
      <c r="O1376" s="390">
        <f t="shared" si="120"/>
        <v>1679</v>
      </c>
      <c r="P1376" s="391">
        <f t="shared" si="123"/>
        <v>47024</v>
      </c>
      <c r="Q1376" s="391">
        <f t="shared" si="123"/>
        <v>47031</v>
      </c>
      <c r="R1376" s="7"/>
    </row>
    <row r="1377" spans="14:18" x14ac:dyDescent="0.2">
      <c r="N1377" s="389">
        <f t="shared" si="121"/>
        <v>29</v>
      </c>
      <c r="O1377" s="390">
        <f t="shared" si="120"/>
        <v>1622</v>
      </c>
      <c r="P1377" s="391">
        <f t="shared" si="123"/>
        <v>47025</v>
      </c>
      <c r="Q1377" s="391">
        <f t="shared" si="123"/>
        <v>47032</v>
      </c>
      <c r="R1377" s="7"/>
    </row>
    <row r="1378" spans="14:18" x14ac:dyDescent="0.2">
      <c r="N1378" s="389">
        <f t="shared" si="121"/>
        <v>30</v>
      </c>
      <c r="O1378" s="390">
        <f t="shared" si="120"/>
        <v>1568</v>
      </c>
      <c r="P1378" s="391">
        <f t="shared" si="123"/>
        <v>47026</v>
      </c>
      <c r="Q1378" s="391">
        <f t="shared" si="123"/>
        <v>47033</v>
      </c>
      <c r="R1378" s="7"/>
    </row>
    <row r="1379" spans="14:18" x14ac:dyDescent="0.2">
      <c r="N1379" s="389">
        <f t="shared" si="121"/>
        <v>1</v>
      </c>
      <c r="O1379" s="390">
        <f t="shared" si="120"/>
        <v>47027</v>
      </c>
      <c r="P1379" s="391">
        <f t="shared" si="123"/>
        <v>47027</v>
      </c>
      <c r="Q1379" s="391">
        <f t="shared" si="123"/>
        <v>47034</v>
      </c>
      <c r="R1379" s="7"/>
    </row>
    <row r="1380" spans="14:18" x14ac:dyDescent="0.2">
      <c r="N1380" s="389">
        <f t="shared" si="121"/>
        <v>2</v>
      </c>
      <c r="O1380" s="390">
        <f t="shared" si="120"/>
        <v>23514</v>
      </c>
      <c r="P1380" s="391">
        <f t="shared" si="123"/>
        <v>47028</v>
      </c>
      <c r="Q1380" s="391">
        <f t="shared" si="123"/>
        <v>47035</v>
      </c>
      <c r="R1380" s="7"/>
    </row>
    <row r="1381" spans="14:18" x14ac:dyDescent="0.2">
      <c r="N1381" s="389">
        <f t="shared" si="121"/>
        <v>3</v>
      </c>
      <c r="O1381" s="390">
        <f t="shared" si="120"/>
        <v>15676</v>
      </c>
      <c r="P1381" s="391">
        <f t="shared" si="123"/>
        <v>47029</v>
      </c>
      <c r="Q1381" s="391">
        <f t="shared" si="123"/>
        <v>47036</v>
      </c>
      <c r="R1381" s="7"/>
    </row>
    <row r="1382" spans="14:18" x14ac:dyDescent="0.2">
      <c r="N1382" s="389">
        <f t="shared" si="121"/>
        <v>4</v>
      </c>
      <c r="O1382" s="390">
        <f t="shared" si="120"/>
        <v>11758</v>
      </c>
      <c r="P1382" s="391">
        <f t="shared" si="123"/>
        <v>47030</v>
      </c>
      <c r="Q1382" s="391">
        <f t="shared" si="123"/>
        <v>47037</v>
      </c>
      <c r="R1382" s="7"/>
    </row>
    <row r="1383" spans="14:18" x14ac:dyDescent="0.2">
      <c r="N1383" s="389">
        <f t="shared" si="121"/>
        <v>5</v>
      </c>
      <c r="O1383" s="390">
        <f t="shared" si="120"/>
        <v>9406</v>
      </c>
      <c r="P1383" s="391">
        <f t="shared" si="123"/>
        <v>47031</v>
      </c>
      <c r="Q1383" s="391">
        <f t="shared" si="123"/>
        <v>47038</v>
      </c>
      <c r="R1383" s="7"/>
    </row>
    <row r="1384" spans="14:18" x14ac:dyDescent="0.2">
      <c r="N1384" s="389">
        <f t="shared" si="121"/>
        <v>6</v>
      </c>
      <c r="O1384" s="390">
        <f t="shared" si="120"/>
        <v>7839</v>
      </c>
      <c r="P1384" s="391">
        <f t="shared" si="123"/>
        <v>47032</v>
      </c>
      <c r="Q1384" s="391">
        <f t="shared" si="123"/>
        <v>47039</v>
      </c>
      <c r="R1384" s="7"/>
    </row>
    <row r="1385" spans="14:18" x14ac:dyDescent="0.2">
      <c r="N1385" s="389">
        <f t="shared" si="121"/>
        <v>7</v>
      </c>
      <c r="O1385" s="390">
        <f t="shared" si="120"/>
        <v>6719</v>
      </c>
      <c r="P1385" s="391">
        <f t="shared" si="123"/>
        <v>47033</v>
      </c>
      <c r="Q1385" s="391">
        <f t="shared" si="123"/>
        <v>47040</v>
      </c>
      <c r="R1385" s="7"/>
    </row>
    <row r="1386" spans="14:18" x14ac:dyDescent="0.2">
      <c r="N1386" s="389">
        <f t="shared" si="121"/>
        <v>8</v>
      </c>
      <c r="O1386" s="390">
        <f t="shared" si="120"/>
        <v>5879</v>
      </c>
      <c r="P1386" s="391">
        <f t="shared" si="123"/>
        <v>47034</v>
      </c>
      <c r="Q1386" s="391">
        <f t="shared" si="123"/>
        <v>47041</v>
      </c>
      <c r="R1386" s="7"/>
    </row>
    <row r="1387" spans="14:18" x14ac:dyDescent="0.2">
      <c r="N1387" s="389">
        <f t="shared" si="121"/>
        <v>9</v>
      </c>
      <c r="O1387" s="390">
        <f t="shared" si="120"/>
        <v>5226</v>
      </c>
      <c r="P1387" s="391">
        <f t="shared" si="123"/>
        <v>47035</v>
      </c>
      <c r="Q1387" s="391">
        <f t="shared" si="123"/>
        <v>47042</v>
      </c>
      <c r="R1387" s="7"/>
    </row>
    <row r="1388" spans="14:18" x14ac:dyDescent="0.2">
      <c r="N1388" s="389">
        <f t="shared" si="121"/>
        <v>10</v>
      </c>
      <c r="O1388" s="390">
        <f t="shared" si="120"/>
        <v>4704</v>
      </c>
      <c r="P1388" s="391">
        <f t="shared" ref="P1388:Q1403" si="124">P1387+1</f>
        <v>47036</v>
      </c>
      <c r="Q1388" s="391">
        <f t="shared" si="124"/>
        <v>47043</v>
      </c>
      <c r="R1388" s="7"/>
    </row>
    <row r="1389" spans="14:18" x14ac:dyDescent="0.2">
      <c r="N1389" s="389">
        <f t="shared" si="121"/>
        <v>11</v>
      </c>
      <c r="O1389" s="390">
        <f t="shared" si="120"/>
        <v>4276</v>
      </c>
      <c r="P1389" s="391">
        <f t="shared" si="124"/>
        <v>47037</v>
      </c>
      <c r="Q1389" s="391">
        <f t="shared" si="124"/>
        <v>47044</v>
      </c>
      <c r="R1389" s="7"/>
    </row>
    <row r="1390" spans="14:18" x14ac:dyDescent="0.2">
      <c r="N1390" s="389">
        <f t="shared" si="121"/>
        <v>12</v>
      </c>
      <c r="O1390" s="390">
        <f t="shared" si="120"/>
        <v>3920</v>
      </c>
      <c r="P1390" s="391">
        <f t="shared" si="124"/>
        <v>47038</v>
      </c>
      <c r="Q1390" s="391">
        <f t="shared" si="124"/>
        <v>47045</v>
      </c>
      <c r="R1390" s="7"/>
    </row>
    <row r="1391" spans="14:18" x14ac:dyDescent="0.2">
      <c r="N1391" s="389">
        <f t="shared" si="121"/>
        <v>13</v>
      </c>
      <c r="O1391" s="390">
        <f t="shared" si="120"/>
        <v>3618</v>
      </c>
      <c r="P1391" s="391">
        <f t="shared" si="124"/>
        <v>47039</v>
      </c>
      <c r="Q1391" s="391">
        <f t="shared" si="124"/>
        <v>47046</v>
      </c>
      <c r="R1391" s="7"/>
    </row>
    <row r="1392" spans="14:18" x14ac:dyDescent="0.2">
      <c r="N1392" s="389">
        <f t="shared" si="121"/>
        <v>14</v>
      </c>
      <c r="O1392" s="390">
        <f t="shared" si="120"/>
        <v>3360</v>
      </c>
      <c r="P1392" s="391">
        <f t="shared" si="124"/>
        <v>47040</v>
      </c>
      <c r="Q1392" s="391">
        <f t="shared" si="124"/>
        <v>47047</v>
      </c>
      <c r="R1392" s="7"/>
    </row>
    <row r="1393" spans="14:18" x14ac:dyDescent="0.2">
      <c r="N1393" s="389">
        <f t="shared" si="121"/>
        <v>15</v>
      </c>
      <c r="O1393" s="390">
        <f t="shared" si="120"/>
        <v>3136</v>
      </c>
      <c r="P1393" s="391">
        <f t="shared" si="124"/>
        <v>47041</v>
      </c>
      <c r="Q1393" s="391">
        <f t="shared" si="124"/>
        <v>47048</v>
      </c>
      <c r="R1393" s="7"/>
    </row>
    <row r="1394" spans="14:18" x14ac:dyDescent="0.2">
      <c r="N1394" s="389">
        <f t="shared" si="121"/>
        <v>16</v>
      </c>
      <c r="O1394" s="390">
        <f t="shared" si="120"/>
        <v>2940</v>
      </c>
      <c r="P1394" s="391">
        <f t="shared" si="124"/>
        <v>47042</v>
      </c>
      <c r="Q1394" s="391">
        <f t="shared" si="124"/>
        <v>47049</v>
      </c>
      <c r="R1394" s="7"/>
    </row>
    <row r="1395" spans="14:18" x14ac:dyDescent="0.2">
      <c r="N1395" s="389">
        <f t="shared" si="121"/>
        <v>17</v>
      </c>
      <c r="O1395" s="390">
        <f t="shared" si="120"/>
        <v>2767</v>
      </c>
      <c r="P1395" s="391">
        <f t="shared" si="124"/>
        <v>47043</v>
      </c>
      <c r="Q1395" s="391">
        <f t="shared" si="124"/>
        <v>47050</v>
      </c>
      <c r="R1395" s="7"/>
    </row>
    <row r="1396" spans="14:18" x14ac:dyDescent="0.2">
      <c r="N1396" s="389">
        <f t="shared" si="121"/>
        <v>18</v>
      </c>
      <c r="O1396" s="390">
        <f t="shared" si="120"/>
        <v>2614</v>
      </c>
      <c r="P1396" s="391">
        <f t="shared" si="124"/>
        <v>47044</v>
      </c>
      <c r="Q1396" s="391">
        <f t="shared" si="124"/>
        <v>47051</v>
      </c>
      <c r="R1396" s="7"/>
    </row>
    <row r="1397" spans="14:18" x14ac:dyDescent="0.2">
      <c r="N1397" s="389">
        <f t="shared" si="121"/>
        <v>19</v>
      </c>
      <c r="O1397" s="390">
        <f t="shared" si="120"/>
        <v>2476</v>
      </c>
      <c r="P1397" s="391">
        <f t="shared" si="124"/>
        <v>47045</v>
      </c>
      <c r="Q1397" s="391">
        <f t="shared" si="124"/>
        <v>47052</v>
      </c>
      <c r="R1397" s="7"/>
    </row>
    <row r="1398" spans="14:18" x14ac:dyDescent="0.2">
      <c r="N1398" s="389">
        <f t="shared" si="121"/>
        <v>20</v>
      </c>
      <c r="O1398" s="390">
        <f t="shared" si="120"/>
        <v>2352</v>
      </c>
      <c r="P1398" s="391">
        <f t="shared" si="124"/>
        <v>47046</v>
      </c>
      <c r="Q1398" s="391">
        <f t="shared" si="124"/>
        <v>47053</v>
      </c>
      <c r="R1398" s="7"/>
    </row>
    <row r="1399" spans="14:18" x14ac:dyDescent="0.2">
      <c r="N1399" s="389">
        <f t="shared" si="121"/>
        <v>21</v>
      </c>
      <c r="O1399" s="390">
        <f t="shared" si="120"/>
        <v>2240</v>
      </c>
      <c r="P1399" s="391">
        <f t="shared" si="124"/>
        <v>47047</v>
      </c>
      <c r="Q1399" s="391">
        <f t="shared" si="124"/>
        <v>47054</v>
      </c>
      <c r="R1399" s="7"/>
    </row>
    <row r="1400" spans="14:18" x14ac:dyDescent="0.2">
      <c r="N1400" s="389">
        <f t="shared" si="121"/>
        <v>22</v>
      </c>
      <c r="O1400" s="390">
        <f t="shared" si="120"/>
        <v>2139</v>
      </c>
      <c r="P1400" s="391">
        <f t="shared" si="124"/>
        <v>47048</v>
      </c>
      <c r="Q1400" s="391">
        <f t="shared" si="124"/>
        <v>47055</v>
      </c>
      <c r="R1400" s="7"/>
    </row>
    <row r="1401" spans="14:18" x14ac:dyDescent="0.2">
      <c r="N1401" s="389">
        <f t="shared" si="121"/>
        <v>23</v>
      </c>
      <c r="O1401" s="390">
        <f t="shared" si="120"/>
        <v>2046</v>
      </c>
      <c r="P1401" s="391">
        <f t="shared" si="124"/>
        <v>47049</v>
      </c>
      <c r="Q1401" s="391">
        <f t="shared" si="124"/>
        <v>47056</v>
      </c>
      <c r="R1401" s="7"/>
    </row>
    <row r="1402" spans="14:18" x14ac:dyDescent="0.2">
      <c r="N1402" s="389">
        <f t="shared" si="121"/>
        <v>24</v>
      </c>
      <c r="O1402" s="390">
        <f t="shared" si="120"/>
        <v>1960</v>
      </c>
      <c r="P1402" s="391">
        <f t="shared" si="124"/>
        <v>47050</v>
      </c>
      <c r="Q1402" s="391">
        <f t="shared" si="124"/>
        <v>47057</v>
      </c>
      <c r="R1402" s="7"/>
    </row>
    <row r="1403" spans="14:18" x14ac:dyDescent="0.2">
      <c r="N1403" s="389">
        <f t="shared" si="121"/>
        <v>25</v>
      </c>
      <c r="O1403" s="390">
        <f t="shared" si="120"/>
        <v>1882</v>
      </c>
      <c r="P1403" s="391">
        <f t="shared" si="124"/>
        <v>47051</v>
      </c>
      <c r="Q1403" s="391">
        <f t="shared" si="124"/>
        <v>47058</v>
      </c>
      <c r="R1403" s="7"/>
    </row>
    <row r="1404" spans="14:18" x14ac:dyDescent="0.2">
      <c r="N1404" s="389">
        <f t="shared" si="121"/>
        <v>26</v>
      </c>
      <c r="O1404" s="390">
        <f t="shared" si="120"/>
        <v>1810</v>
      </c>
      <c r="P1404" s="391">
        <f t="shared" ref="P1404:Q1419" si="125">P1403+1</f>
        <v>47052</v>
      </c>
      <c r="Q1404" s="391">
        <f t="shared" si="125"/>
        <v>47059</v>
      </c>
      <c r="R1404" s="7"/>
    </row>
    <row r="1405" spans="14:18" x14ac:dyDescent="0.2">
      <c r="N1405" s="389">
        <f t="shared" si="121"/>
        <v>27</v>
      </c>
      <c r="O1405" s="390">
        <f t="shared" si="120"/>
        <v>1743</v>
      </c>
      <c r="P1405" s="391">
        <f t="shared" si="125"/>
        <v>47053</v>
      </c>
      <c r="Q1405" s="391">
        <f t="shared" si="125"/>
        <v>47060</v>
      </c>
      <c r="R1405" s="7"/>
    </row>
    <row r="1406" spans="14:18" x14ac:dyDescent="0.2">
      <c r="N1406" s="389">
        <f t="shared" si="121"/>
        <v>28</v>
      </c>
      <c r="O1406" s="390">
        <f t="shared" si="120"/>
        <v>1681</v>
      </c>
      <c r="P1406" s="391">
        <f t="shared" si="125"/>
        <v>47054</v>
      </c>
      <c r="Q1406" s="391">
        <f t="shared" si="125"/>
        <v>47061</v>
      </c>
      <c r="R1406" s="7"/>
    </row>
    <row r="1407" spans="14:18" x14ac:dyDescent="0.2">
      <c r="N1407" s="389">
        <f t="shared" si="121"/>
        <v>29</v>
      </c>
      <c r="O1407" s="390">
        <f t="shared" si="120"/>
        <v>1623</v>
      </c>
      <c r="P1407" s="391">
        <f t="shared" si="125"/>
        <v>47055</v>
      </c>
      <c r="Q1407" s="391">
        <f t="shared" si="125"/>
        <v>47062</v>
      </c>
      <c r="R1407" s="7"/>
    </row>
    <row r="1408" spans="14:18" x14ac:dyDescent="0.2">
      <c r="N1408" s="389">
        <f t="shared" si="121"/>
        <v>30</v>
      </c>
      <c r="O1408" s="390">
        <f t="shared" si="120"/>
        <v>1569</v>
      </c>
      <c r="P1408" s="391">
        <f t="shared" si="125"/>
        <v>47056</v>
      </c>
      <c r="Q1408" s="391">
        <f t="shared" si="125"/>
        <v>47063</v>
      </c>
      <c r="R1408" s="7"/>
    </row>
    <row r="1409" spans="14:18" x14ac:dyDescent="0.2">
      <c r="N1409" s="389">
        <f t="shared" si="121"/>
        <v>31</v>
      </c>
      <c r="O1409" s="390">
        <f t="shared" si="120"/>
        <v>1518</v>
      </c>
      <c r="P1409" s="391">
        <f t="shared" si="125"/>
        <v>47057</v>
      </c>
      <c r="Q1409" s="391">
        <f t="shared" si="125"/>
        <v>47064</v>
      </c>
      <c r="R1409" s="7"/>
    </row>
    <row r="1410" spans="14:18" x14ac:dyDescent="0.2">
      <c r="N1410" s="389">
        <f t="shared" si="121"/>
        <v>1</v>
      </c>
      <c r="O1410" s="390">
        <f t="shared" si="120"/>
        <v>47058</v>
      </c>
      <c r="P1410" s="391">
        <f t="shared" si="125"/>
        <v>47058</v>
      </c>
      <c r="Q1410" s="391">
        <f t="shared" si="125"/>
        <v>47065</v>
      </c>
      <c r="R1410" s="7"/>
    </row>
    <row r="1411" spans="14:18" x14ac:dyDescent="0.2">
      <c r="N1411" s="389">
        <f t="shared" si="121"/>
        <v>2</v>
      </c>
      <c r="O1411" s="390">
        <f t="shared" si="120"/>
        <v>23530</v>
      </c>
      <c r="P1411" s="391">
        <f t="shared" si="125"/>
        <v>47059</v>
      </c>
      <c r="Q1411" s="391">
        <f t="shared" si="125"/>
        <v>47066</v>
      </c>
      <c r="R1411" s="7"/>
    </row>
    <row r="1412" spans="14:18" x14ac:dyDescent="0.2">
      <c r="N1412" s="389">
        <f t="shared" si="121"/>
        <v>3</v>
      </c>
      <c r="O1412" s="390">
        <f t="shared" si="120"/>
        <v>15687</v>
      </c>
      <c r="P1412" s="391">
        <f t="shared" si="125"/>
        <v>47060</v>
      </c>
      <c r="Q1412" s="391">
        <f t="shared" si="125"/>
        <v>47067</v>
      </c>
      <c r="R1412" s="7"/>
    </row>
    <row r="1413" spans="14:18" x14ac:dyDescent="0.2">
      <c r="N1413" s="389">
        <f t="shared" si="121"/>
        <v>4</v>
      </c>
      <c r="O1413" s="390">
        <f t="shared" si="120"/>
        <v>11765</v>
      </c>
      <c r="P1413" s="391">
        <f t="shared" si="125"/>
        <v>47061</v>
      </c>
      <c r="Q1413" s="391">
        <f t="shared" si="125"/>
        <v>47068</v>
      </c>
      <c r="R1413" s="7"/>
    </row>
    <row r="1414" spans="14:18" x14ac:dyDescent="0.2">
      <c r="N1414" s="389">
        <f t="shared" si="121"/>
        <v>5</v>
      </c>
      <c r="O1414" s="390">
        <f t="shared" si="120"/>
        <v>9412</v>
      </c>
      <c r="P1414" s="391">
        <f t="shared" si="125"/>
        <v>47062</v>
      </c>
      <c r="Q1414" s="391">
        <f t="shared" si="125"/>
        <v>47069</v>
      </c>
      <c r="R1414" s="7"/>
    </row>
    <row r="1415" spans="14:18" x14ac:dyDescent="0.2">
      <c r="N1415" s="389">
        <f t="shared" si="121"/>
        <v>6</v>
      </c>
      <c r="O1415" s="390">
        <f t="shared" si="120"/>
        <v>7844</v>
      </c>
      <c r="P1415" s="391">
        <f t="shared" si="125"/>
        <v>47063</v>
      </c>
      <c r="Q1415" s="391">
        <f t="shared" si="125"/>
        <v>47070</v>
      </c>
      <c r="R1415" s="7"/>
    </row>
    <row r="1416" spans="14:18" x14ac:dyDescent="0.2">
      <c r="N1416" s="389">
        <f t="shared" si="121"/>
        <v>7</v>
      </c>
      <c r="O1416" s="390">
        <f t="shared" si="120"/>
        <v>6723</v>
      </c>
      <c r="P1416" s="391">
        <f t="shared" si="125"/>
        <v>47064</v>
      </c>
      <c r="Q1416" s="391">
        <f t="shared" si="125"/>
        <v>47071</v>
      </c>
      <c r="R1416" s="7"/>
    </row>
    <row r="1417" spans="14:18" x14ac:dyDescent="0.2">
      <c r="N1417" s="389">
        <f t="shared" si="121"/>
        <v>8</v>
      </c>
      <c r="O1417" s="390">
        <f t="shared" ref="O1417:O1480" si="126">ROUND(P1417/N1417,0)</f>
        <v>5883</v>
      </c>
      <c r="P1417" s="391">
        <f t="shared" si="125"/>
        <v>47065</v>
      </c>
      <c r="Q1417" s="391">
        <f t="shared" si="125"/>
        <v>47072</v>
      </c>
      <c r="R1417" s="7"/>
    </row>
    <row r="1418" spans="14:18" x14ac:dyDescent="0.2">
      <c r="N1418" s="389">
        <f t="shared" ref="N1418:N1481" si="127">DAY(P1418)</f>
        <v>9</v>
      </c>
      <c r="O1418" s="390">
        <f t="shared" si="126"/>
        <v>5230</v>
      </c>
      <c r="P1418" s="391">
        <f t="shared" si="125"/>
        <v>47066</v>
      </c>
      <c r="Q1418" s="391">
        <f t="shared" si="125"/>
        <v>47073</v>
      </c>
      <c r="R1418" s="7"/>
    </row>
    <row r="1419" spans="14:18" x14ac:dyDescent="0.2">
      <c r="N1419" s="389">
        <f t="shared" si="127"/>
        <v>10</v>
      </c>
      <c r="O1419" s="390">
        <f t="shared" si="126"/>
        <v>4707</v>
      </c>
      <c r="P1419" s="391">
        <f t="shared" si="125"/>
        <v>47067</v>
      </c>
      <c r="Q1419" s="391">
        <f t="shared" si="125"/>
        <v>47074</v>
      </c>
      <c r="R1419" s="7"/>
    </row>
    <row r="1420" spans="14:18" x14ac:dyDescent="0.2">
      <c r="N1420" s="389">
        <f t="shared" si="127"/>
        <v>11</v>
      </c>
      <c r="O1420" s="390">
        <f t="shared" si="126"/>
        <v>4279</v>
      </c>
      <c r="P1420" s="391">
        <f t="shared" ref="P1420:Q1435" si="128">P1419+1</f>
        <v>47068</v>
      </c>
      <c r="Q1420" s="391">
        <f t="shared" si="128"/>
        <v>47075</v>
      </c>
      <c r="R1420" s="7"/>
    </row>
    <row r="1421" spans="14:18" x14ac:dyDescent="0.2">
      <c r="N1421" s="389">
        <f t="shared" si="127"/>
        <v>12</v>
      </c>
      <c r="O1421" s="390">
        <f t="shared" si="126"/>
        <v>3922</v>
      </c>
      <c r="P1421" s="391">
        <f t="shared" si="128"/>
        <v>47069</v>
      </c>
      <c r="Q1421" s="391">
        <f t="shared" si="128"/>
        <v>47076</v>
      </c>
      <c r="R1421" s="7"/>
    </row>
    <row r="1422" spans="14:18" x14ac:dyDescent="0.2">
      <c r="N1422" s="389">
        <f t="shared" si="127"/>
        <v>13</v>
      </c>
      <c r="O1422" s="390">
        <f t="shared" si="126"/>
        <v>3621</v>
      </c>
      <c r="P1422" s="391">
        <f t="shared" si="128"/>
        <v>47070</v>
      </c>
      <c r="Q1422" s="391">
        <f t="shared" si="128"/>
        <v>47077</v>
      </c>
      <c r="R1422" s="7"/>
    </row>
    <row r="1423" spans="14:18" x14ac:dyDescent="0.2">
      <c r="N1423" s="389">
        <f t="shared" si="127"/>
        <v>14</v>
      </c>
      <c r="O1423" s="390">
        <f t="shared" si="126"/>
        <v>3362</v>
      </c>
      <c r="P1423" s="391">
        <f t="shared" si="128"/>
        <v>47071</v>
      </c>
      <c r="Q1423" s="391">
        <f t="shared" si="128"/>
        <v>47078</v>
      </c>
      <c r="R1423" s="7"/>
    </row>
    <row r="1424" spans="14:18" x14ac:dyDescent="0.2">
      <c r="N1424" s="389">
        <f t="shared" si="127"/>
        <v>15</v>
      </c>
      <c r="O1424" s="390">
        <f t="shared" si="126"/>
        <v>3138</v>
      </c>
      <c r="P1424" s="391">
        <f t="shared" si="128"/>
        <v>47072</v>
      </c>
      <c r="Q1424" s="391">
        <f t="shared" si="128"/>
        <v>47079</v>
      </c>
      <c r="R1424" s="7"/>
    </row>
    <row r="1425" spans="14:18" x14ac:dyDescent="0.2">
      <c r="N1425" s="389">
        <f t="shared" si="127"/>
        <v>16</v>
      </c>
      <c r="O1425" s="390">
        <f t="shared" si="126"/>
        <v>2942</v>
      </c>
      <c r="P1425" s="391">
        <f t="shared" si="128"/>
        <v>47073</v>
      </c>
      <c r="Q1425" s="391">
        <f t="shared" si="128"/>
        <v>47080</v>
      </c>
      <c r="R1425" s="7"/>
    </row>
    <row r="1426" spans="14:18" x14ac:dyDescent="0.2">
      <c r="N1426" s="389">
        <f t="shared" si="127"/>
        <v>17</v>
      </c>
      <c r="O1426" s="390">
        <f t="shared" si="126"/>
        <v>2769</v>
      </c>
      <c r="P1426" s="391">
        <f t="shared" si="128"/>
        <v>47074</v>
      </c>
      <c r="Q1426" s="391">
        <f t="shared" si="128"/>
        <v>47081</v>
      </c>
      <c r="R1426" s="7"/>
    </row>
    <row r="1427" spans="14:18" x14ac:dyDescent="0.2">
      <c r="N1427" s="389">
        <f t="shared" si="127"/>
        <v>18</v>
      </c>
      <c r="O1427" s="390">
        <f t="shared" si="126"/>
        <v>2615</v>
      </c>
      <c r="P1427" s="391">
        <f t="shared" si="128"/>
        <v>47075</v>
      </c>
      <c r="Q1427" s="391">
        <f t="shared" si="128"/>
        <v>47082</v>
      </c>
      <c r="R1427" s="7"/>
    </row>
    <row r="1428" spans="14:18" x14ac:dyDescent="0.2">
      <c r="N1428" s="389">
        <f t="shared" si="127"/>
        <v>19</v>
      </c>
      <c r="O1428" s="390">
        <f t="shared" si="126"/>
        <v>2478</v>
      </c>
      <c r="P1428" s="391">
        <f t="shared" si="128"/>
        <v>47076</v>
      </c>
      <c r="Q1428" s="391">
        <f t="shared" si="128"/>
        <v>47083</v>
      </c>
      <c r="R1428" s="7"/>
    </row>
    <row r="1429" spans="14:18" x14ac:dyDescent="0.2">
      <c r="N1429" s="389">
        <f t="shared" si="127"/>
        <v>20</v>
      </c>
      <c r="O1429" s="390">
        <f t="shared" si="126"/>
        <v>2354</v>
      </c>
      <c r="P1429" s="391">
        <f t="shared" si="128"/>
        <v>47077</v>
      </c>
      <c r="Q1429" s="391">
        <f t="shared" si="128"/>
        <v>47084</v>
      </c>
      <c r="R1429" s="7"/>
    </row>
    <row r="1430" spans="14:18" x14ac:dyDescent="0.2">
      <c r="N1430" s="389">
        <f t="shared" si="127"/>
        <v>21</v>
      </c>
      <c r="O1430" s="390">
        <f t="shared" si="126"/>
        <v>2242</v>
      </c>
      <c r="P1430" s="391">
        <f t="shared" si="128"/>
        <v>47078</v>
      </c>
      <c r="Q1430" s="391">
        <f t="shared" si="128"/>
        <v>47085</v>
      </c>
      <c r="R1430" s="7"/>
    </row>
    <row r="1431" spans="14:18" x14ac:dyDescent="0.2">
      <c r="N1431" s="389">
        <f t="shared" si="127"/>
        <v>22</v>
      </c>
      <c r="O1431" s="390">
        <f t="shared" si="126"/>
        <v>2140</v>
      </c>
      <c r="P1431" s="391">
        <f t="shared" si="128"/>
        <v>47079</v>
      </c>
      <c r="Q1431" s="391">
        <f t="shared" si="128"/>
        <v>47086</v>
      </c>
      <c r="R1431" s="7"/>
    </row>
    <row r="1432" spans="14:18" x14ac:dyDescent="0.2">
      <c r="N1432" s="389">
        <f t="shared" si="127"/>
        <v>23</v>
      </c>
      <c r="O1432" s="390">
        <f t="shared" si="126"/>
        <v>2047</v>
      </c>
      <c r="P1432" s="391">
        <f t="shared" si="128"/>
        <v>47080</v>
      </c>
      <c r="Q1432" s="391">
        <f t="shared" si="128"/>
        <v>47087</v>
      </c>
      <c r="R1432" s="7"/>
    </row>
    <row r="1433" spans="14:18" x14ac:dyDescent="0.2">
      <c r="N1433" s="389">
        <f t="shared" si="127"/>
        <v>24</v>
      </c>
      <c r="O1433" s="390">
        <f t="shared" si="126"/>
        <v>1962</v>
      </c>
      <c r="P1433" s="391">
        <f t="shared" si="128"/>
        <v>47081</v>
      </c>
      <c r="Q1433" s="391">
        <f t="shared" si="128"/>
        <v>47088</v>
      </c>
      <c r="R1433" s="7"/>
    </row>
    <row r="1434" spans="14:18" x14ac:dyDescent="0.2">
      <c r="N1434" s="389">
        <f t="shared" si="127"/>
        <v>25</v>
      </c>
      <c r="O1434" s="390">
        <f t="shared" si="126"/>
        <v>1883</v>
      </c>
      <c r="P1434" s="391">
        <f t="shared" si="128"/>
        <v>47082</v>
      </c>
      <c r="Q1434" s="391">
        <f t="shared" si="128"/>
        <v>47089</v>
      </c>
      <c r="R1434" s="7"/>
    </row>
    <row r="1435" spans="14:18" x14ac:dyDescent="0.2">
      <c r="N1435" s="389">
        <f t="shared" si="127"/>
        <v>26</v>
      </c>
      <c r="O1435" s="390">
        <f t="shared" si="126"/>
        <v>1811</v>
      </c>
      <c r="P1435" s="391">
        <f t="shared" si="128"/>
        <v>47083</v>
      </c>
      <c r="Q1435" s="391">
        <f t="shared" si="128"/>
        <v>47090</v>
      </c>
      <c r="R1435" s="7"/>
    </row>
    <row r="1436" spans="14:18" x14ac:dyDescent="0.2">
      <c r="N1436" s="389">
        <f t="shared" si="127"/>
        <v>27</v>
      </c>
      <c r="O1436" s="390">
        <f t="shared" si="126"/>
        <v>1744</v>
      </c>
      <c r="P1436" s="391">
        <f t="shared" ref="P1436:Q1451" si="129">P1435+1</f>
        <v>47084</v>
      </c>
      <c r="Q1436" s="391">
        <f t="shared" si="129"/>
        <v>47091</v>
      </c>
      <c r="R1436" s="7"/>
    </row>
    <row r="1437" spans="14:18" x14ac:dyDescent="0.2">
      <c r="N1437" s="389">
        <f t="shared" si="127"/>
        <v>28</v>
      </c>
      <c r="O1437" s="390">
        <f t="shared" si="126"/>
        <v>1682</v>
      </c>
      <c r="P1437" s="391">
        <f t="shared" si="129"/>
        <v>47085</v>
      </c>
      <c r="Q1437" s="391">
        <f t="shared" si="129"/>
        <v>47092</v>
      </c>
      <c r="R1437" s="7"/>
    </row>
    <row r="1438" spans="14:18" x14ac:dyDescent="0.2">
      <c r="N1438" s="389">
        <f t="shared" si="127"/>
        <v>29</v>
      </c>
      <c r="O1438" s="390">
        <f t="shared" si="126"/>
        <v>1624</v>
      </c>
      <c r="P1438" s="391">
        <f t="shared" si="129"/>
        <v>47086</v>
      </c>
      <c r="Q1438" s="391">
        <f t="shared" si="129"/>
        <v>47093</v>
      </c>
      <c r="R1438" s="7"/>
    </row>
    <row r="1439" spans="14:18" x14ac:dyDescent="0.2">
      <c r="N1439" s="389">
        <f t="shared" si="127"/>
        <v>30</v>
      </c>
      <c r="O1439" s="390">
        <f t="shared" si="126"/>
        <v>1570</v>
      </c>
      <c r="P1439" s="391">
        <f t="shared" si="129"/>
        <v>47087</v>
      </c>
      <c r="Q1439" s="391">
        <f t="shared" si="129"/>
        <v>47094</v>
      </c>
      <c r="R1439" s="7"/>
    </row>
    <row r="1440" spans="14:18" x14ac:dyDescent="0.2">
      <c r="N1440" s="389">
        <f t="shared" si="127"/>
        <v>1</v>
      </c>
      <c r="O1440" s="390">
        <f t="shared" si="126"/>
        <v>47088</v>
      </c>
      <c r="P1440" s="391">
        <f t="shared" si="129"/>
        <v>47088</v>
      </c>
      <c r="Q1440" s="391">
        <f t="shared" si="129"/>
        <v>47095</v>
      </c>
      <c r="R1440" s="7"/>
    </row>
    <row r="1441" spans="14:18" x14ac:dyDescent="0.2">
      <c r="N1441" s="389">
        <f t="shared" si="127"/>
        <v>2</v>
      </c>
      <c r="O1441" s="390">
        <f t="shared" si="126"/>
        <v>23545</v>
      </c>
      <c r="P1441" s="391">
        <f t="shared" si="129"/>
        <v>47089</v>
      </c>
      <c r="Q1441" s="391">
        <f t="shared" si="129"/>
        <v>47096</v>
      </c>
      <c r="R1441" s="7"/>
    </row>
    <row r="1442" spans="14:18" x14ac:dyDescent="0.2">
      <c r="N1442" s="389">
        <f t="shared" si="127"/>
        <v>3</v>
      </c>
      <c r="O1442" s="390">
        <f t="shared" si="126"/>
        <v>15697</v>
      </c>
      <c r="P1442" s="391">
        <f t="shared" si="129"/>
        <v>47090</v>
      </c>
      <c r="Q1442" s="391">
        <f t="shared" si="129"/>
        <v>47097</v>
      </c>
      <c r="R1442" s="7"/>
    </row>
    <row r="1443" spans="14:18" x14ac:dyDescent="0.2">
      <c r="N1443" s="389">
        <f t="shared" si="127"/>
        <v>4</v>
      </c>
      <c r="O1443" s="390">
        <f t="shared" si="126"/>
        <v>11773</v>
      </c>
      <c r="P1443" s="391">
        <f t="shared" si="129"/>
        <v>47091</v>
      </c>
      <c r="Q1443" s="391">
        <f t="shared" si="129"/>
        <v>47098</v>
      </c>
      <c r="R1443" s="7"/>
    </row>
    <row r="1444" spans="14:18" x14ac:dyDescent="0.2">
      <c r="N1444" s="389">
        <f t="shared" si="127"/>
        <v>5</v>
      </c>
      <c r="O1444" s="390">
        <f t="shared" si="126"/>
        <v>9418</v>
      </c>
      <c r="P1444" s="391">
        <f t="shared" si="129"/>
        <v>47092</v>
      </c>
      <c r="Q1444" s="391">
        <f t="shared" si="129"/>
        <v>47099</v>
      </c>
      <c r="R1444" s="7"/>
    </row>
    <row r="1445" spans="14:18" x14ac:dyDescent="0.2">
      <c r="N1445" s="389">
        <f t="shared" si="127"/>
        <v>6</v>
      </c>
      <c r="O1445" s="390">
        <f t="shared" si="126"/>
        <v>7849</v>
      </c>
      <c r="P1445" s="391">
        <f t="shared" si="129"/>
        <v>47093</v>
      </c>
      <c r="Q1445" s="391">
        <f t="shared" si="129"/>
        <v>47100</v>
      </c>
      <c r="R1445" s="7"/>
    </row>
    <row r="1446" spans="14:18" x14ac:dyDescent="0.2">
      <c r="N1446" s="389">
        <f t="shared" si="127"/>
        <v>7</v>
      </c>
      <c r="O1446" s="390">
        <f t="shared" si="126"/>
        <v>6728</v>
      </c>
      <c r="P1446" s="391">
        <f t="shared" si="129"/>
        <v>47094</v>
      </c>
      <c r="Q1446" s="391">
        <f t="shared" si="129"/>
        <v>47101</v>
      </c>
      <c r="R1446" s="7"/>
    </row>
    <row r="1447" spans="14:18" x14ac:dyDescent="0.2">
      <c r="N1447" s="389">
        <f t="shared" si="127"/>
        <v>8</v>
      </c>
      <c r="O1447" s="390">
        <f t="shared" si="126"/>
        <v>5887</v>
      </c>
      <c r="P1447" s="391">
        <f t="shared" si="129"/>
        <v>47095</v>
      </c>
      <c r="Q1447" s="391">
        <f t="shared" si="129"/>
        <v>47102</v>
      </c>
      <c r="R1447" s="7"/>
    </row>
    <row r="1448" spans="14:18" x14ac:dyDescent="0.2">
      <c r="N1448" s="389">
        <f t="shared" si="127"/>
        <v>9</v>
      </c>
      <c r="O1448" s="390">
        <f t="shared" si="126"/>
        <v>5233</v>
      </c>
      <c r="P1448" s="391">
        <f t="shared" si="129"/>
        <v>47096</v>
      </c>
      <c r="Q1448" s="391">
        <f t="shared" si="129"/>
        <v>47103</v>
      </c>
      <c r="R1448" s="7"/>
    </row>
    <row r="1449" spans="14:18" x14ac:dyDescent="0.2">
      <c r="N1449" s="389">
        <f t="shared" si="127"/>
        <v>10</v>
      </c>
      <c r="O1449" s="390">
        <f t="shared" si="126"/>
        <v>4710</v>
      </c>
      <c r="P1449" s="391">
        <f t="shared" si="129"/>
        <v>47097</v>
      </c>
      <c r="Q1449" s="391">
        <f t="shared" si="129"/>
        <v>47104</v>
      </c>
      <c r="R1449" s="7"/>
    </row>
    <row r="1450" spans="14:18" x14ac:dyDescent="0.2">
      <c r="N1450" s="389">
        <f t="shared" si="127"/>
        <v>11</v>
      </c>
      <c r="O1450" s="390">
        <f t="shared" si="126"/>
        <v>4282</v>
      </c>
      <c r="P1450" s="391">
        <f t="shared" si="129"/>
        <v>47098</v>
      </c>
      <c r="Q1450" s="391">
        <f t="shared" si="129"/>
        <v>47105</v>
      </c>
      <c r="R1450" s="7"/>
    </row>
    <row r="1451" spans="14:18" x14ac:dyDescent="0.2">
      <c r="N1451" s="389">
        <f t="shared" si="127"/>
        <v>12</v>
      </c>
      <c r="O1451" s="390">
        <f t="shared" si="126"/>
        <v>3925</v>
      </c>
      <c r="P1451" s="391">
        <f t="shared" si="129"/>
        <v>47099</v>
      </c>
      <c r="Q1451" s="391">
        <f t="shared" si="129"/>
        <v>47106</v>
      </c>
      <c r="R1451" s="7"/>
    </row>
    <row r="1452" spans="14:18" x14ac:dyDescent="0.2">
      <c r="N1452" s="389">
        <f t="shared" si="127"/>
        <v>13</v>
      </c>
      <c r="O1452" s="390">
        <f t="shared" si="126"/>
        <v>3623</v>
      </c>
      <c r="P1452" s="391">
        <f t="shared" ref="P1452:Q1467" si="130">P1451+1</f>
        <v>47100</v>
      </c>
      <c r="Q1452" s="391">
        <f t="shared" si="130"/>
        <v>47107</v>
      </c>
      <c r="R1452" s="7"/>
    </row>
    <row r="1453" spans="14:18" x14ac:dyDescent="0.2">
      <c r="N1453" s="389">
        <f t="shared" si="127"/>
        <v>14</v>
      </c>
      <c r="O1453" s="390">
        <f t="shared" si="126"/>
        <v>3364</v>
      </c>
      <c r="P1453" s="391">
        <f t="shared" si="130"/>
        <v>47101</v>
      </c>
      <c r="Q1453" s="391">
        <f t="shared" si="130"/>
        <v>47108</v>
      </c>
      <c r="R1453" s="7"/>
    </row>
    <row r="1454" spans="14:18" x14ac:dyDescent="0.2">
      <c r="N1454" s="389">
        <f t="shared" si="127"/>
        <v>15</v>
      </c>
      <c r="O1454" s="390">
        <f t="shared" si="126"/>
        <v>3140</v>
      </c>
      <c r="P1454" s="391">
        <f t="shared" si="130"/>
        <v>47102</v>
      </c>
      <c r="Q1454" s="391">
        <f t="shared" si="130"/>
        <v>47109</v>
      </c>
      <c r="R1454" s="7"/>
    </row>
    <row r="1455" spans="14:18" x14ac:dyDescent="0.2">
      <c r="N1455" s="389">
        <f t="shared" si="127"/>
        <v>16</v>
      </c>
      <c r="O1455" s="390">
        <f t="shared" si="126"/>
        <v>2944</v>
      </c>
      <c r="P1455" s="391">
        <f t="shared" si="130"/>
        <v>47103</v>
      </c>
      <c r="Q1455" s="391">
        <f t="shared" si="130"/>
        <v>47110</v>
      </c>
      <c r="R1455" s="7"/>
    </row>
    <row r="1456" spans="14:18" x14ac:dyDescent="0.2">
      <c r="N1456" s="389">
        <f t="shared" si="127"/>
        <v>17</v>
      </c>
      <c r="O1456" s="390">
        <f t="shared" si="126"/>
        <v>2771</v>
      </c>
      <c r="P1456" s="391">
        <f t="shared" si="130"/>
        <v>47104</v>
      </c>
      <c r="Q1456" s="391">
        <f t="shared" si="130"/>
        <v>47111</v>
      </c>
      <c r="R1456" s="7"/>
    </row>
    <row r="1457" spans="14:18" x14ac:dyDescent="0.2">
      <c r="N1457" s="389">
        <f t="shared" si="127"/>
        <v>18</v>
      </c>
      <c r="O1457" s="390">
        <f t="shared" si="126"/>
        <v>2617</v>
      </c>
      <c r="P1457" s="391">
        <f t="shared" si="130"/>
        <v>47105</v>
      </c>
      <c r="Q1457" s="391">
        <f t="shared" si="130"/>
        <v>47112</v>
      </c>
      <c r="R1457" s="7"/>
    </row>
    <row r="1458" spans="14:18" x14ac:dyDescent="0.2">
      <c r="N1458" s="389">
        <f t="shared" si="127"/>
        <v>19</v>
      </c>
      <c r="O1458" s="390">
        <f t="shared" si="126"/>
        <v>2479</v>
      </c>
      <c r="P1458" s="391">
        <f t="shared" si="130"/>
        <v>47106</v>
      </c>
      <c r="Q1458" s="391">
        <f t="shared" si="130"/>
        <v>47113</v>
      </c>
      <c r="R1458" s="7"/>
    </row>
    <row r="1459" spans="14:18" x14ac:dyDescent="0.2">
      <c r="N1459" s="389">
        <f t="shared" si="127"/>
        <v>20</v>
      </c>
      <c r="O1459" s="390">
        <f t="shared" si="126"/>
        <v>2355</v>
      </c>
      <c r="P1459" s="391">
        <f t="shared" si="130"/>
        <v>47107</v>
      </c>
      <c r="Q1459" s="391">
        <f t="shared" si="130"/>
        <v>47114</v>
      </c>
      <c r="R1459" s="7"/>
    </row>
    <row r="1460" spans="14:18" x14ac:dyDescent="0.2">
      <c r="N1460" s="389">
        <f t="shared" si="127"/>
        <v>21</v>
      </c>
      <c r="O1460" s="390">
        <f t="shared" si="126"/>
        <v>2243</v>
      </c>
      <c r="P1460" s="391">
        <f t="shared" si="130"/>
        <v>47108</v>
      </c>
      <c r="Q1460" s="391">
        <f t="shared" si="130"/>
        <v>47115</v>
      </c>
      <c r="R1460" s="7"/>
    </row>
    <row r="1461" spans="14:18" x14ac:dyDescent="0.2">
      <c r="N1461" s="389">
        <f t="shared" si="127"/>
        <v>22</v>
      </c>
      <c r="O1461" s="390">
        <f t="shared" si="126"/>
        <v>2141</v>
      </c>
      <c r="P1461" s="391">
        <f t="shared" si="130"/>
        <v>47109</v>
      </c>
      <c r="Q1461" s="391">
        <f t="shared" si="130"/>
        <v>47116</v>
      </c>
      <c r="R1461" s="7"/>
    </row>
    <row r="1462" spans="14:18" x14ac:dyDescent="0.2">
      <c r="N1462" s="389">
        <f t="shared" si="127"/>
        <v>23</v>
      </c>
      <c r="O1462" s="390">
        <f t="shared" si="126"/>
        <v>2048</v>
      </c>
      <c r="P1462" s="391">
        <f t="shared" si="130"/>
        <v>47110</v>
      </c>
      <c r="Q1462" s="391">
        <f t="shared" si="130"/>
        <v>47117</v>
      </c>
      <c r="R1462" s="7"/>
    </row>
    <row r="1463" spans="14:18" x14ac:dyDescent="0.2">
      <c r="N1463" s="389">
        <f t="shared" si="127"/>
        <v>24</v>
      </c>
      <c r="O1463" s="390">
        <f t="shared" si="126"/>
        <v>1963</v>
      </c>
      <c r="P1463" s="391">
        <f t="shared" si="130"/>
        <v>47111</v>
      </c>
      <c r="Q1463" s="391">
        <f t="shared" si="130"/>
        <v>47118</v>
      </c>
      <c r="R1463" s="7"/>
    </row>
    <row r="1464" spans="14:18" x14ac:dyDescent="0.2">
      <c r="N1464" s="389">
        <f t="shared" si="127"/>
        <v>25</v>
      </c>
      <c r="O1464" s="390">
        <f t="shared" si="126"/>
        <v>1884</v>
      </c>
      <c r="P1464" s="391">
        <f t="shared" si="130"/>
        <v>47112</v>
      </c>
      <c r="Q1464" s="391">
        <f t="shared" si="130"/>
        <v>47119</v>
      </c>
      <c r="R1464" s="7"/>
    </row>
    <row r="1465" spans="14:18" x14ac:dyDescent="0.2">
      <c r="N1465" s="389">
        <f t="shared" si="127"/>
        <v>26</v>
      </c>
      <c r="O1465" s="390">
        <f t="shared" si="126"/>
        <v>1812</v>
      </c>
      <c r="P1465" s="391">
        <f t="shared" si="130"/>
        <v>47113</v>
      </c>
      <c r="Q1465" s="391">
        <f t="shared" si="130"/>
        <v>47120</v>
      </c>
      <c r="R1465" s="7"/>
    </row>
    <row r="1466" spans="14:18" x14ac:dyDescent="0.2">
      <c r="N1466" s="389">
        <f t="shared" si="127"/>
        <v>27</v>
      </c>
      <c r="O1466" s="390">
        <f t="shared" si="126"/>
        <v>1745</v>
      </c>
      <c r="P1466" s="391">
        <f t="shared" si="130"/>
        <v>47114</v>
      </c>
      <c r="Q1466" s="391">
        <f t="shared" si="130"/>
        <v>47121</v>
      </c>
      <c r="R1466" s="7"/>
    </row>
    <row r="1467" spans="14:18" x14ac:dyDescent="0.2">
      <c r="N1467" s="389">
        <f t="shared" si="127"/>
        <v>28</v>
      </c>
      <c r="O1467" s="390">
        <f t="shared" si="126"/>
        <v>1683</v>
      </c>
      <c r="P1467" s="391">
        <f t="shared" si="130"/>
        <v>47115</v>
      </c>
      <c r="Q1467" s="391">
        <f t="shared" si="130"/>
        <v>47122</v>
      </c>
      <c r="R1467" s="7"/>
    </row>
    <row r="1468" spans="14:18" x14ac:dyDescent="0.2">
      <c r="N1468" s="389">
        <f t="shared" si="127"/>
        <v>29</v>
      </c>
      <c r="O1468" s="390">
        <f t="shared" si="126"/>
        <v>1625</v>
      </c>
      <c r="P1468" s="391">
        <f t="shared" ref="P1468:Q1483" si="131">P1467+1</f>
        <v>47116</v>
      </c>
      <c r="Q1468" s="391">
        <f t="shared" si="131"/>
        <v>47123</v>
      </c>
      <c r="R1468" s="7"/>
    </row>
    <row r="1469" spans="14:18" x14ac:dyDescent="0.2">
      <c r="N1469" s="389">
        <f t="shared" si="127"/>
        <v>30</v>
      </c>
      <c r="O1469" s="390">
        <f t="shared" si="126"/>
        <v>1571</v>
      </c>
      <c r="P1469" s="391">
        <f t="shared" si="131"/>
        <v>47117</v>
      </c>
      <c r="Q1469" s="391">
        <f t="shared" si="131"/>
        <v>47124</v>
      </c>
      <c r="R1469" s="7"/>
    </row>
    <row r="1470" spans="14:18" x14ac:dyDescent="0.2">
      <c r="N1470" s="389">
        <f t="shared" si="127"/>
        <v>31</v>
      </c>
      <c r="O1470" s="390">
        <f t="shared" si="126"/>
        <v>1520</v>
      </c>
      <c r="P1470" s="391">
        <f t="shared" si="131"/>
        <v>47118</v>
      </c>
      <c r="Q1470" s="391">
        <f t="shared" si="131"/>
        <v>47125</v>
      </c>
      <c r="R1470" s="7"/>
    </row>
    <row r="1471" spans="14:18" x14ac:dyDescent="0.2">
      <c r="N1471" s="389">
        <f t="shared" si="127"/>
        <v>1</v>
      </c>
      <c r="O1471" s="390">
        <f t="shared" si="126"/>
        <v>47119</v>
      </c>
      <c r="P1471" s="391">
        <f t="shared" si="131"/>
        <v>47119</v>
      </c>
      <c r="Q1471" s="391">
        <f t="shared" si="131"/>
        <v>47126</v>
      </c>
      <c r="R1471" s="7"/>
    </row>
    <row r="1472" spans="14:18" x14ac:dyDescent="0.2">
      <c r="N1472" s="389">
        <f t="shared" si="127"/>
        <v>2</v>
      </c>
      <c r="O1472" s="390">
        <f t="shared" si="126"/>
        <v>23560</v>
      </c>
      <c r="P1472" s="391">
        <f t="shared" si="131"/>
        <v>47120</v>
      </c>
      <c r="Q1472" s="391">
        <f t="shared" si="131"/>
        <v>47127</v>
      </c>
      <c r="R1472" s="7"/>
    </row>
    <row r="1473" spans="14:18" x14ac:dyDescent="0.2">
      <c r="N1473" s="389">
        <f t="shared" si="127"/>
        <v>3</v>
      </c>
      <c r="O1473" s="390">
        <f t="shared" si="126"/>
        <v>15707</v>
      </c>
      <c r="P1473" s="391">
        <f t="shared" si="131"/>
        <v>47121</v>
      </c>
      <c r="Q1473" s="391">
        <f t="shared" si="131"/>
        <v>47128</v>
      </c>
      <c r="R1473" s="7"/>
    </row>
    <row r="1474" spans="14:18" x14ac:dyDescent="0.2">
      <c r="N1474" s="389">
        <f t="shared" si="127"/>
        <v>4</v>
      </c>
      <c r="O1474" s="390">
        <f t="shared" si="126"/>
        <v>11781</v>
      </c>
      <c r="P1474" s="391">
        <f t="shared" si="131"/>
        <v>47122</v>
      </c>
      <c r="Q1474" s="391">
        <f t="shared" si="131"/>
        <v>47129</v>
      </c>
      <c r="R1474" s="7"/>
    </row>
    <row r="1475" spans="14:18" x14ac:dyDescent="0.2">
      <c r="N1475" s="389">
        <f t="shared" si="127"/>
        <v>5</v>
      </c>
      <c r="O1475" s="390">
        <f t="shared" si="126"/>
        <v>9425</v>
      </c>
      <c r="P1475" s="391">
        <f t="shared" si="131"/>
        <v>47123</v>
      </c>
      <c r="Q1475" s="391">
        <f t="shared" si="131"/>
        <v>47130</v>
      </c>
      <c r="R1475" s="7"/>
    </row>
    <row r="1476" spans="14:18" x14ac:dyDescent="0.2">
      <c r="N1476" s="389">
        <f t="shared" si="127"/>
        <v>6</v>
      </c>
      <c r="O1476" s="390">
        <f t="shared" si="126"/>
        <v>7854</v>
      </c>
      <c r="P1476" s="391">
        <f t="shared" si="131"/>
        <v>47124</v>
      </c>
      <c r="Q1476" s="391">
        <f t="shared" si="131"/>
        <v>47131</v>
      </c>
      <c r="R1476" s="7"/>
    </row>
    <row r="1477" spans="14:18" x14ac:dyDescent="0.2">
      <c r="N1477" s="389">
        <f t="shared" si="127"/>
        <v>7</v>
      </c>
      <c r="O1477" s="390">
        <f t="shared" si="126"/>
        <v>6732</v>
      </c>
      <c r="P1477" s="391">
        <f t="shared" si="131"/>
        <v>47125</v>
      </c>
      <c r="Q1477" s="391">
        <f t="shared" si="131"/>
        <v>47132</v>
      </c>
      <c r="R1477" s="7"/>
    </row>
    <row r="1478" spans="14:18" x14ac:dyDescent="0.2">
      <c r="N1478" s="389">
        <f t="shared" si="127"/>
        <v>8</v>
      </c>
      <c r="O1478" s="390">
        <f t="shared" si="126"/>
        <v>5891</v>
      </c>
      <c r="P1478" s="391">
        <f t="shared" si="131"/>
        <v>47126</v>
      </c>
      <c r="Q1478" s="391">
        <f t="shared" si="131"/>
        <v>47133</v>
      </c>
      <c r="R1478" s="7"/>
    </row>
    <row r="1479" spans="14:18" x14ac:dyDescent="0.2">
      <c r="N1479" s="389">
        <f t="shared" si="127"/>
        <v>9</v>
      </c>
      <c r="O1479" s="390">
        <f t="shared" si="126"/>
        <v>5236</v>
      </c>
      <c r="P1479" s="391">
        <f t="shared" si="131"/>
        <v>47127</v>
      </c>
      <c r="Q1479" s="391">
        <f t="shared" si="131"/>
        <v>47134</v>
      </c>
      <c r="R1479" s="7"/>
    </row>
    <row r="1480" spans="14:18" x14ac:dyDescent="0.2">
      <c r="N1480" s="389">
        <f t="shared" si="127"/>
        <v>10</v>
      </c>
      <c r="O1480" s="390">
        <f t="shared" si="126"/>
        <v>4713</v>
      </c>
      <c r="P1480" s="391">
        <f t="shared" si="131"/>
        <v>47128</v>
      </c>
      <c r="Q1480" s="391">
        <f t="shared" si="131"/>
        <v>47135</v>
      </c>
      <c r="R1480" s="7"/>
    </row>
    <row r="1481" spans="14:18" x14ac:dyDescent="0.2">
      <c r="N1481" s="389">
        <f t="shared" si="127"/>
        <v>11</v>
      </c>
      <c r="O1481" s="390">
        <f t="shared" ref="O1481:O1544" si="132">ROUND(P1481/N1481,0)</f>
        <v>4284</v>
      </c>
      <c r="P1481" s="391">
        <f t="shared" si="131"/>
        <v>47129</v>
      </c>
      <c r="Q1481" s="391">
        <f t="shared" si="131"/>
        <v>47136</v>
      </c>
      <c r="R1481" s="7"/>
    </row>
    <row r="1482" spans="14:18" x14ac:dyDescent="0.2">
      <c r="N1482" s="389">
        <f t="shared" ref="N1482:N1545" si="133">DAY(P1482)</f>
        <v>12</v>
      </c>
      <c r="O1482" s="390">
        <f t="shared" si="132"/>
        <v>3928</v>
      </c>
      <c r="P1482" s="391">
        <f t="shared" si="131"/>
        <v>47130</v>
      </c>
      <c r="Q1482" s="391">
        <f t="shared" si="131"/>
        <v>47137</v>
      </c>
      <c r="R1482" s="7"/>
    </row>
    <row r="1483" spans="14:18" x14ac:dyDescent="0.2">
      <c r="N1483" s="389">
        <f t="shared" si="133"/>
        <v>13</v>
      </c>
      <c r="O1483" s="390">
        <f t="shared" si="132"/>
        <v>3625</v>
      </c>
      <c r="P1483" s="391">
        <f t="shared" si="131"/>
        <v>47131</v>
      </c>
      <c r="Q1483" s="391">
        <f t="shared" si="131"/>
        <v>47138</v>
      </c>
      <c r="R1483" s="7"/>
    </row>
    <row r="1484" spans="14:18" x14ac:dyDescent="0.2">
      <c r="N1484" s="389">
        <f t="shared" si="133"/>
        <v>14</v>
      </c>
      <c r="O1484" s="390">
        <f t="shared" si="132"/>
        <v>3367</v>
      </c>
      <c r="P1484" s="391">
        <f t="shared" ref="P1484:Q1499" si="134">P1483+1</f>
        <v>47132</v>
      </c>
      <c r="Q1484" s="391">
        <f t="shared" si="134"/>
        <v>47139</v>
      </c>
      <c r="R1484" s="7"/>
    </row>
    <row r="1485" spans="14:18" x14ac:dyDescent="0.2">
      <c r="N1485" s="389">
        <f t="shared" si="133"/>
        <v>15</v>
      </c>
      <c r="O1485" s="390">
        <f t="shared" si="132"/>
        <v>3142</v>
      </c>
      <c r="P1485" s="391">
        <f t="shared" si="134"/>
        <v>47133</v>
      </c>
      <c r="Q1485" s="391">
        <f t="shared" si="134"/>
        <v>47140</v>
      </c>
      <c r="R1485" s="7"/>
    </row>
    <row r="1486" spans="14:18" x14ac:dyDescent="0.2">
      <c r="N1486" s="389">
        <f t="shared" si="133"/>
        <v>16</v>
      </c>
      <c r="O1486" s="390">
        <f t="shared" si="132"/>
        <v>2946</v>
      </c>
      <c r="P1486" s="391">
        <f t="shared" si="134"/>
        <v>47134</v>
      </c>
      <c r="Q1486" s="391">
        <f t="shared" si="134"/>
        <v>47141</v>
      </c>
      <c r="R1486" s="7"/>
    </row>
    <row r="1487" spans="14:18" x14ac:dyDescent="0.2">
      <c r="N1487" s="389">
        <f t="shared" si="133"/>
        <v>17</v>
      </c>
      <c r="O1487" s="390">
        <f t="shared" si="132"/>
        <v>2773</v>
      </c>
      <c r="P1487" s="391">
        <f t="shared" si="134"/>
        <v>47135</v>
      </c>
      <c r="Q1487" s="391">
        <f t="shared" si="134"/>
        <v>47142</v>
      </c>
      <c r="R1487" s="7"/>
    </row>
    <row r="1488" spans="14:18" x14ac:dyDescent="0.2">
      <c r="N1488" s="389">
        <f t="shared" si="133"/>
        <v>18</v>
      </c>
      <c r="O1488" s="390">
        <f t="shared" si="132"/>
        <v>2619</v>
      </c>
      <c r="P1488" s="391">
        <f t="shared" si="134"/>
        <v>47136</v>
      </c>
      <c r="Q1488" s="391">
        <f t="shared" si="134"/>
        <v>47143</v>
      </c>
      <c r="R1488" s="7"/>
    </row>
    <row r="1489" spans="14:18" x14ac:dyDescent="0.2">
      <c r="N1489" s="389">
        <f t="shared" si="133"/>
        <v>19</v>
      </c>
      <c r="O1489" s="390">
        <f t="shared" si="132"/>
        <v>2481</v>
      </c>
      <c r="P1489" s="391">
        <f t="shared" si="134"/>
        <v>47137</v>
      </c>
      <c r="Q1489" s="391">
        <f t="shared" si="134"/>
        <v>47144</v>
      </c>
      <c r="R1489" s="7"/>
    </row>
    <row r="1490" spans="14:18" x14ac:dyDescent="0.2">
      <c r="N1490" s="389">
        <f t="shared" si="133"/>
        <v>20</v>
      </c>
      <c r="O1490" s="390">
        <f t="shared" si="132"/>
        <v>2357</v>
      </c>
      <c r="P1490" s="391">
        <f t="shared" si="134"/>
        <v>47138</v>
      </c>
      <c r="Q1490" s="391">
        <f t="shared" si="134"/>
        <v>47145</v>
      </c>
      <c r="R1490" s="7"/>
    </row>
    <row r="1491" spans="14:18" x14ac:dyDescent="0.2">
      <c r="N1491" s="389">
        <f t="shared" si="133"/>
        <v>21</v>
      </c>
      <c r="O1491" s="390">
        <f t="shared" si="132"/>
        <v>2245</v>
      </c>
      <c r="P1491" s="391">
        <f t="shared" si="134"/>
        <v>47139</v>
      </c>
      <c r="Q1491" s="391">
        <f t="shared" si="134"/>
        <v>47146</v>
      </c>
      <c r="R1491" s="7"/>
    </row>
    <row r="1492" spans="14:18" x14ac:dyDescent="0.2">
      <c r="N1492" s="389">
        <f t="shared" si="133"/>
        <v>22</v>
      </c>
      <c r="O1492" s="390">
        <f t="shared" si="132"/>
        <v>2143</v>
      </c>
      <c r="P1492" s="391">
        <f t="shared" si="134"/>
        <v>47140</v>
      </c>
      <c r="Q1492" s="391">
        <f t="shared" si="134"/>
        <v>47147</v>
      </c>
      <c r="R1492" s="7"/>
    </row>
    <row r="1493" spans="14:18" x14ac:dyDescent="0.2">
      <c r="N1493" s="389">
        <f t="shared" si="133"/>
        <v>23</v>
      </c>
      <c r="O1493" s="390">
        <f t="shared" si="132"/>
        <v>2050</v>
      </c>
      <c r="P1493" s="391">
        <f t="shared" si="134"/>
        <v>47141</v>
      </c>
      <c r="Q1493" s="391">
        <f t="shared" si="134"/>
        <v>47148</v>
      </c>
      <c r="R1493" s="7"/>
    </row>
    <row r="1494" spans="14:18" x14ac:dyDescent="0.2">
      <c r="N1494" s="389">
        <f t="shared" si="133"/>
        <v>24</v>
      </c>
      <c r="O1494" s="390">
        <f t="shared" si="132"/>
        <v>1964</v>
      </c>
      <c r="P1494" s="391">
        <f t="shared" si="134"/>
        <v>47142</v>
      </c>
      <c r="Q1494" s="391">
        <f t="shared" si="134"/>
        <v>47149</v>
      </c>
      <c r="R1494" s="7"/>
    </row>
    <row r="1495" spans="14:18" x14ac:dyDescent="0.2">
      <c r="N1495" s="389">
        <f t="shared" si="133"/>
        <v>25</v>
      </c>
      <c r="O1495" s="390">
        <f t="shared" si="132"/>
        <v>1886</v>
      </c>
      <c r="P1495" s="391">
        <f t="shared" si="134"/>
        <v>47143</v>
      </c>
      <c r="Q1495" s="391">
        <f t="shared" si="134"/>
        <v>47150</v>
      </c>
      <c r="R1495" s="7"/>
    </row>
    <row r="1496" spans="14:18" x14ac:dyDescent="0.2">
      <c r="N1496" s="389">
        <f t="shared" si="133"/>
        <v>26</v>
      </c>
      <c r="O1496" s="390">
        <f t="shared" si="132"/>
        <v>1813</v>
      </c>
      <c r="P1496" s="391">
        <f t="shared" si="134"/>
        <v>47144</v>
      </c>
      <c r="Q1496" s="391">
        <f t="shared" si="134"/>
        <v>47151</v>
      </c>
      <c r="R1496" s="7"/>
    </row>
    <row r="1497" spans="14:18" x14ac:dyDescent="0.2">
      <c r="N1497" s="389">
        <f t="shared" si="133"/>
        <v>27</v>
      </c>
      <c r="O1497" s="390">
        <f t="shared" si="132"/>
        <v>1746</v>
      </c>
      <c r="P1497" s="391">
        <f t="shared" si="134"/>
        <v>47145</v>
      </c>
      <c r="Q1497" s="391">
        <f t="shared" si="134"/>
        <v>47152</v>
      </c>
      <c r="R1497" s="7"/>
    </row>
    <row r="1498" spans="14:18" x14ac:dyDescent="0.2">
      <c r="N1498" s="389">
        <f t="shared" si="133"/>
        <v>28</v>
      </c>
      <c r="O1498" s="390">
        <f t="shared" si="132"/>
        <v>1684</v>
      </c>
      <c r="P1498" s="391">
        <f t="shared" si="134"/>
        <v>47146</v>
      </c>
      <c r="Q1498" s="391">
        <f t="shared" si="134"/>
        <v>47153</v>
      </c>
      <c r="R1498" s="7"/>
    </row>
    <row r="1499" spans="14:18" x14ac:dyDescent="0.2">
      <c r="N1499" s="389">
        <f t="shared" si="133"/>
        <v>29</v>
      </c>
      <c r="O1499" s="390">
        <f t="shared" si="132"/>
        <v>1626</v>
      </c>
      <c r="P1499" s="391">
        <f t="shared" si="134"/>
        <v>47147</v>
      </c>
      <c r="Q1499" s="391">
        <f t="shared" si="134"/>
        <v>47154</v>
      </c>
      <c r="R1499" s="7"/>
    </row>
    <row r="1500" spans="14:18" x14ac:dyDescent="0.2">
      <c r="N1500" s="389">
        <f t="shared" si="133"/>
        <v>30</v>
      </c>
      <c r="O1500" s="390">
        <f t="shared" si="132"/>
        <v>1572</v>
      </c>
      <c r="P1500" s="391">
        <f t="shared" ref="P1500:Q1515" si="135">P1499+1</f>
        <v>47148</v>
      </c>
      <c r="Q1500" s="391">
        <f t="shared" si="135"/>
        <v>47155</v>
      </c>
      <c r="R1500" s="7"/>
    </row>
    <row r="1501" spans="14:18" x14ac:dyDescent="0.2">
      <c r="N1501" s="389">
        <f t="shared" si="133"/>
        <v>31</v>
      </c>
      <c r="O1501" s="390">
        <f t="shared" si="132"/>
        <v>1521</v>
      </c>
      <c r="P1501" s="391">
        <f t="shared" si="135"/>
        <v>47149</v>
      </c>
      <c r="Q1501" s="391">
        <f t="shared" si="135"/>
        <v>47156</v>
      </c>
      <c r="R1501" s="7"/>
    </row>
    <row r="1502" spans="14:18" x14ac:dyDescent="0.2">
      <c r="N1502" s="389">
        <f t="shared" si="133"/>
        <v>1</v>
      </c>
      <c r="O1502" s="390">
        <f t="shared" si="132"/>
        <v>47150</v>
      </c>
      <c r="P1502" s="391">
        <f t="shared" si="135"/>
        <v>47150</v>
      </c>
      <c r="Q1502" s="391">
        <f t="shared" si="135"/>
        <v>47157</v>
      </c>
      <c r="R1502" s="7"/>
    </row>
    <row r="1503" spans="14:18" x14ac:dyDescent="0.2">
      <c r="N1503" s="389">
        <f t="shared" si="133"/>
        <v>2</v>
      </c>
      <c r="O1503" s="390">
        <f t="shared" si="132"/>
        <v>23576</v>
      </c>
      <c r="P1503" s="391">
        <f t="shared" si="135"/>
        <v>47151</v>
      </c>
      <c r="Q1503" s="391">
        <f t="shared" si="135"/>
        <v>47158</v>
      </c>
      <c r="R1503" s="7"/>
    </row>
    <row r="1504" spans="14:18" x14ac:dyDescent="0.2">
      <c r="N1504" s="389">
        <f t="shared" si="133"/>
        <v>3</v>
      </c>
      <c r="O1504" s="390">
        <f t="shared" si="132"/>
        <v>15717</v>
      </c>
      <c r="P1504" s="391">
        <f t="shared" si="135"/>
        <v>47152</v>
      </c>
      <c r="Q1504" s="391">
        <f t="shared" si="135"/>
        <v>47159</v>
      </c>
      <c r="R1504" s="7"/>
    </row>
    <row r="1505" spans="14:18" x14ac:dyDescent="0.2">
      <c r="N1505" s="389">
        <f t="shared" si="133"/>
        <v>4</v>
      </c>
      <c r="O1505" s="390">
        <f t="shared" si="132"/>
        <v>11788</v>
      </c>
      <c r="P1505" s="391">
        <f t="shared" si="135"/>
        <v>47153</v>
      </c>
      <c r="Q1505" s="391">
        <f t="shared" si="135"/>
        <v>47160</v>
      </c>
      <c r="R1505" s="7"/>
    </row>
    <row r="1506" spans="14:18" x14ac:dyDescent="0.2">
      <c r="N1506" s="389">
        <f t="shared" si="133"/>
        <v>5</v>
      </c>
      <c r="O1506" s="390">
        <f t="shared" si="132"/>
        <v>9431</v>
      </c>
      <c r="P1506" s="391">
        <f t="shared" si="135"/>
        <v>47154</v>
      </c>
      <c r="Q1506" s="391">
        <f t="shared" si="135"/>
        <v>47161</v>
      </c>
      <c r="R1506" s="7"/>
    </row>
    <row r="1507" spans="14:18" x14ac:dyDescent="0.2">
      <c r="N1507" s="389">
        <f t="shared" si="133"/>
        <v>6</v>
      </c>
      <c r="O1507" s="390">
        <f t="shared" si="132"/>
        <v>7859</v>
      </c>
      <c r="P1507" s="391">
        <f t="shared" si="135"/>
        <v>47155</v>
      </c>
      <c r="Q1507" s="391">
        <f t="shared" si="135"/>
        <v>47162</v>
      </c>
      <c r="R1507" s="7"/>
    </row>
    <row r="1508" spans="14:18" x14ac:dyDescent="0.2">
      <c r="N1508" s="389">
        <f t="shared" si="133"/>
        <v>7</v>
      </c>
      <c r="O1508" s="390">
        <f t="shared" si="132"/>
        <v>6737</v>
      </c>
      <c r="P1508" s="391">
        <f t="shared" si="135"/>
        <v>47156</v>
      </c>
      <c r="Q1508" s="391">
        <f t="shared" si="135"/>
        <v>47163</v>
      </c>
      <c r="R1508" s="7"/>
    </row>
    <row r="1509" spans="14:18" x14ac:dyDescent="0.2">
      <c r="N1509" s="389">
        <f t="shared" si="133"/>
        <v>8</v>
      </c>
      <c r="O1509" s="390">
        <f t="shared" si="132"/>
        <v>5895</v>
      </c>
      <c r="P1509" s="391">
        <f t="shared" si="135"/>
        <v>47157</v>
      </c>
      <c r="Q1509" s="391">
        <f t="shared" si="135"/>
        <v>47164</v>
      </c>
      <c r="R1509" s="7"/>
    </row>
    <row r="1510" spans="14:18" x14ac:dyDescent="0.2">
      <c r="N1510" s="389">
        <f t="shared" si="133"/>
        <v>9</v>
      </c>
      <c r="O1510" s="390">
        <f t="shared" si="132"/>
        <v>5240</v>
      </c>
      <c r="P1510" s="391">
        <f t="shared" si="135"/>
        <v>47158</v>
      </c>
      <c r="Q1510" s="391">
        <f t="shared" si="135"/>
        <v>47165</v>
      </c>
      <c r="R1510" s="7"/>
    </row>
    <row r="1511" spans="14:18" x14ac:dyDescent="0.2">
      <c r="N1511" s="389">
        <f t="shared" si="133"/>
        <v>10</v>
      </c>
      <c r="O1511" s="390">
        <f t="shared" si="132"/>
        <v>4716</v>
      </c>
      <c r="P1511" s="391">
        <f t="shared" si="135"/>
        <v>47159</v>
      </c>
      <c r="Q1511" s="391">
        <f t="shared" si="135"/>
        <v>47166</v>
      </c>
      <c r="R1511" s="7"/>
    </row>
    <row r="1512" spans="14:18" x14ac:dyDescent="0.2">
      <c r="N1512" s="389">
        <f t="shared" si="133"/>
        <v>11</v>
      </c>
      <c r="O1512" s="390">
        <f t="shared" si="132"/>
        <v>4287</v>
      </c>
      <c r="P1512" s="391">
        <f t="shared" si="135"/>
        <v>47160</v>
      </c>
      <c r="Q1512" s="391">
        <f t="shared" si="135"/>
        <v>47167</v>
      </c>
      <c r="R1512" s="7"/>
    </row>
    <row r="1513" spans="14:18" x14ac:dyDescent="0.2">
      <c r="N1513" s="389">
        <f t="shared" si="133"/>
        <v>12</v>
      </c>
      <c r="O1513" s="390">
        <f t="shared" si="132"/>
        <v>3930</v>
      </c>
      <c r="P1513" s="391">
        <f t="shared" si="135"/>
        <v>47161</v>
      </c>
      <c r="Q1513" s="391">
        <f t="shared" si="135"/>
        <v>47168</v>
      </c>
      <c r="R1513" s="7"/>
    </row>
    <row r="1514" spans="14:18" x14ac:dyDescent="0.2">
      <c r="N1514" s="389">
        <f t="shared" si="133"/>
        <v>13</v>
      </c>
      <c r="O1514" s="390">
        <f t="shared" si="132"/>
        <v>3628</v>
      </c>
      <c r="P1514" s="391">
        <f t="shared" si="135"/>
        <v>47162</v>
      </c>
      <c r="Q1514" s="391">
        <f t="shared" si="135"/>
        <v>47169</v>
      </c>
      <c r="R1514" s="7"/>
    </row>
    <row r="1515" spans="14:18" x14ac:dyDescent="0.2">
      <c r="N1515" s="389">
        <f t="shared" si="133"/>
        <v>14</v>
      </c>
      <c r="O1515" s="390">
        <f t="shared" si="132"/>
        <v>3369</v>
      </c>
      <c r="P1515" s="391">
        <f t="shared" si="135"/>
        <v>47163</v>
      </c>
      <c r="Q1515" s="391">
        <f t="shared" si="135"/>
        <v>47170</v>
      </c>
      <c r="R1515" s="7"/>
    </row>
    <row r="1516" spans="14:18" x14ac:dyDescent="0.2">
      <c r="N1516" s="389">
        <f t="shared" si="133"/>
        <v>15</v>
      </c>
      <c r="O1516" s="390">
        <f t="shared" si="132"/>
        <v>3144</v>
      </c>
      <c r="P1516" s="391">
        <f t="shared" ref="P1516:Q1531" si="136">P1515+1</f>
        <v>47164</v>
      </c>
      <c r="Q1516" s="391">
        <f t="shared" si="136"/>
        <v>47171</v>
      </c>
      <c r="R1516" s="7"/>
    </row>
    <row r="1517" spans="14:18" x14ac:dyDescent="0.2">
      <c r="N1517" s="389">
        <f t="shared" si="133"/>
        <v>16</v>
      </c>
      <c r="O1517" s="390">
        <f t="shared" si="132"/>
        <v>2948</v>
      </c>
      <c r="P1517" s="391">
        <f t="shared" si="136"/>
        <v>47165</v>
      </c>
      <c r="Q1517" s="391">
        <f t="shared" si="136"/>
        <v>47172</v>
      </c>
      <c r="R1517" s="7"/>
    </row>
    <row r="1518" spans="14:18" x14ac:dyDescent="0.2">
      <c r="N1518" s="389">
        <f t="shared" si="133"/>
        <v>17</v>
      </c>
      <c r="O1518" s="390">
        <f t="shared" si="132"/>
        <v>2774</v>
      </c>
      <c r="P1518" s="391">
        <f t="shared" si="136"/>
        <v>47166</v>
      </c>
      <c r="Q1518" s="391">
        <f t="shared" si="136"/>
        <v>47173</v>
      </c>
      <c r="R1518" s="7"/>
    </row>
    <row r="1519" spans="14:18" x14ac:dyDescent="0.2">
      <c r="N1519" s="389">
        <f t="shared" si="133"/>
        <v>18</v>
      </c>
      <c r="O1519" s="390">
        <f t="shared" si="132"/>
        <v>2620</v>
      </c>
      <c r="P1519" s="391">
        <f t="shared" si="136"/>
        <v>47167</v>
      </c>
      <c r="Q1519" s="391">
        <f t="shared" si="136"/>
        <v>47174</v>
      </c>
      <c r="R1519" s="7"/>
    </row>
    <row r="1520" spans="14:18" x14ac:dyDescent="0.2">
      <c r="N1520" s="389">
        <f t="shared" si="133"/>
        <v>19</v>
      </c>
      <c r="O1520" s="390">
        <f t="shared" si="132"/>
        <v>2483</v>
      </c>
      <c r="P1520" s="391">
        <f t="shared" si="136"/>
        <v>47168</v>
      </c>
      <c r="Q1520" s="391">
        <f t="shared" si="136"/>
        <v>47175</v>
      </c>
      <c r="R1520" s="7"/>
    </row>
    <row r="1521" spans="14:18" x14ac:dyDescent="0.2">
      <c r="N1521" s="389">
        <f t="shared" si="133"/>
        <v>20</v>
      </c>
      <c r="O1521" s="390">
        <f t="shared" si="132"/>
        <v>2358</v>
      </c>
      <c r="P1521" s="391">
        <f t="shared" si="136"/>
        <v>47169</v>
      </c>
      <c r="Q1521" s="391">
        <f t="shared" si="136"/>
        <v>47176</v>
      </c>
      <c r="R1521" s="7"/>
    </row>
    <row r="1522" spans="14:18" x14ac:dyDescent="0.2">
      <c r="N1522" s="389">
        <f t="shared" si="133"/>
        <v>21</v>
      </c>
      <c r="O1522" s="390">
        <f t="shared" si="132"/>
        <v>2246</v>
      </c>
      <c r="P1522" s="391">
        <f t="shared" si="136"/>
        <v>47170</v>
      </c>
      <c r="Q1522" s="391">
        <f t="shared" si="136"/>
        <v>47177</v>
      </c>
      <c r="R1522" s="7"/>
    </row>
    <row r="1523" spans="14:18" x14ac:dyDescent="0.2">
      <c r="N1523" s="389">
        <f t="shared" si="133"/>
        <v>22</v>
      </c>
      <c r="O1523" s="390">
        <f t="shared" si="132"/>
        <v>2144</v>
      </c>
      <c r="P1523" s="391">
        <f t="shared" si="136"/>
        <v>47171</v>
      </c>
      <c r="Q1523" s="391">
        <f t="shared" si="136"/>
        <v>47178</v>
      </c>
      <c r="R1523" s="7"/>
    </row>
    <row r="1524" spans="14:18" x14ac:dyDescent="0.2">
      <c r="N1524" s="389">
        <f t="shared" si="133"/>
        <v>23</v>
      </c>
      <c r="O1524" s="390">
        <f t="shared" si="132"/>
        <v>2051</v>
      </c>
      <c r="P1524" s="391">
        <f t="shared" si="136"/>
        <v>47172</v>
      </c>
      <c r="Q1524" s="391">
        <f t="shared" si="136"/>
        <v>47179</v>
      </c>
      <c r="R1524" s="7"/>
    </row>
    <row r="1525" spans="14:18" x14ac:dyDescent="0.2">
      <c r="N1525" s="389">
        <f t="shared" si="133"/>
        <v>24</v>
      </c>
      <c r="O1525" s="390">
        <f t="shared" si="132"/>
        <v>1966</v>
      </c>
      <c r="P1525" s="391">
        <f t="shared" si="136"/>
        <v>47173</v>
      </c>
      <c r="Q1525" s="391">
        <f t="shared" si="136"/>
        <v>47180</v>
      </c>
      <c r="R1525" s="7"/>
    </row>
    <row r="1526" spans="14:18" x14ac:dyDescent="0.2">
      <c r="N1526" s="389">
        <f t="shared" si="133"/>
        <v>25</v>
      </c>
      <c r="O1526" s="390">
        <f t="shared" si="132"/>
        <v>1887</v>
      </c>
      <c r="P1526" s="391">
        <f t="shared" si="136"/>
        <v>47174</v>
      </c>
      <c r="Q1526" s="391">
        <f t="shared" si="136"/>
        <v>47181</v>
      </c>
      <c r="R1526" s="7"/>
    </row>
    <row r="1527" spans="14:18" x14ac:dyDescent="0.2">
      <c r="N1527" s="389">
        <f t="shared" si="133"/>
        <v>26</v>
      </c>
      <c r="O1527" s="390">
        <f t="shared" si="132"/>
        <v>1814</v>
      </c>
      <c r="P1527" s="391">
        <f t="shared" si="136"/>
        <v>47175</v>
      </c>
      <c r="Q1527" s="391">
        <f t="shared" si="136"/>
        <v>47182</v>
      </c>
      <c r="R1527" s="7"/>
    </row>
    <row r="1528" spans="14:18" x14ac:dyDescent="0.2">
      <c r="N1528" s="389">
        <f t="shared" si="133"/>
        <v>27</v>
      </c>
      <c r="O1528" s="390">
        <f t="shared" si="132"/>
        <v>1747</v>
      </c>
      <c r="P1528" s="391">
        <f t="shared" si="136"/>
        <v>47176</v>
      </c>
      <c r="Q1528" s="391">
        <f t="shared" si="136"/>
        <v>47183</v>
      </c>
      <c r="R1528" s="7"/>
    </row>
    <row r="1529" spans="14:18" x14ac:dyDescent="0.2">
      <c r="N1529" s="389">
        <f t="shared" si="133"/>
        <v>28</v>
      </c>
      <c r="O1529" s="390">
        <f t="shared" si="132"/>
        <v>1685</v>
      </c>
      <c r="P1529" s="391">
        <f t="shared" si="136"/>
        <v>47177</v>
      </c>
      <c r="Q1529" s="391">
        <f t="shared" si="136"/>
        <v>47184</v>
      </c>
      <c r="R1529" s="7"/>
    </row>
    <row r="1530" spans="14:18" x14ac:dyDescent="0.2">
      <c r="N1530" s="389">
        <f t="shared" si="133"/>
        <v>1</v>
      </c>
      <c r="O1530" s="390">
        <f t="shared" si="132"/>
        <v>47178</v>
      </c>
      <c r="P1530" s="391">
        <f t="shared" si="136"/>
        <v>47178</v>
      </c>
      <c r="Q1530" s="391">
        <f t="shared" si="136"/>
        <v>47185</v>
      </c>
      <c r="R1530" s="7"/>
    </row>
    <row r="1531" spans="14:18" x14ac:dyDescent="0.2">
      <c r="N1531" s="389">
        <f t="shared" si="133"/>
        <v>2</v>
      </c>
      <c r="O1531" s="390">
        <f t="shared" si="132"/>
        <v>23590</v>
      </c>
      <c r="P1531" s="391">
        <f t="shared" si="136"/>
        <v>47179</v>
      </c>
      <c r="Q1531" s="391">
        <f t="shared" si="136"/>
        <v>47186</v>
      </c>
      <c r="R1531" s="7"/>
    </row>
    <row r="1532" spans="14:18" x14ac:dyDescent="0.2">
      <c r="N1532" s="389">
        <f t="shared" si="133"/>
        <v>3</v>
      </c>
      <c r="O1532" s="390">
        <f t="shared" si="132"/>
        <v>15727</v>
      </c>
      <c r="P1532" s="391">
        <f t="shared" ref="P1532:Q1547" si="137">P1531+1</f>
        <v>47180</v>
      </c>
      <c r="Q1532" s="391">
        <f t="shared" si="137"/>
        <v>47187</v>
      </c>
      <c r="R1532" s="7"/>
    </row>
    <row r="1533" spans="14:18" x14ac:dyDescent="0.2">
      <c r="N1533" s="389">
        <f t="shared" si="133"/>
        <v>4</v>
      </c>
      <c r="O1533" s="390">
        <f t="shared" si="132"/>
        <v>11795</v>
      </c>
      <c r="P1533" s="391">
        <f t="shared" si="137"/>
        <v>47181</v>
      </c>
      <c r="Q1533" s="391">
        <f t="shared" si="137"/>
        <v>47188</v>
      </c>
      <c r="R1533" s="7"/>
    </row>
    <row r="1534" spans="14:18" x14ac:dyDescent="0.2">
      <c r="N1534" s="389">
        <f t="shared" si="133"/>
        <v>5</v>
      </c>
      <c r="O1534" s="390">
        <f t="shared" si="132"/>
        <v>9436</v>
      </c>
      <c r="P1534" s="391">
        <f t="shared" si="137"/>
        <v>47182</v>
      </c>
      <c r="Q1534" s="391">
        <f t="shared" si="137"/>
        <v>47189</v>
      </c>
      <c r="R1534" s="7"/>
    </row>
    <row r="1535" spans="14:18" x14ac:dyDescent="0.2">
      <c r="N1535" s="389">
        <f t="shared" si="133"/>
        <v>6</v>
      </c>
      <c r="O1535" s="390">
        <f t="shared" si="132"/>
        <v>7864</v>
      </c>
      <c r="P1535" s="391">
        <f t="shared" si="137"/>
        <v>47183</v>
      </c>
      <c r="Q1535" s="391">
        <f t="shared" si="137"/>
        <v>47190</v>
      </c>
      <c r="R1535" s="7"/>
    </row>
    <row r="1536" spans="14:18" x14ac:dyDescent="0.2">
      <c r="N1536" s="389">
        <f t="shared" si="133"/>
        <v>7</v>
      </c>
      <c r="O1536" s="390">
        <f t="shared" si="132"/>
        <v>6741</v>
      </c>
      <c r="P1536" s="391">
        <f t="shared" si="137"/>
        <v>47184</v>
      </c>
      <c r="Q1536" s="391">
        <f t="shared" si="137"/>
        <v>47191</v>
      </c>
      <c r="R1536" s="7"/>
    </row>
    <row r="1537" spans="14:18" x14ac:dyDescent="0.2">
      <c r="N1537" s="389">
        <f t="shared" si="133"/>
        <v>8</v>
      </c>
      <c r="O1537" s="390">
        <f t="shared" si="132"/>
        <v>5898</v>
      </c>
      <c r="P1537" s="391">
        <f t="shared" si="137"/>
        <v>47185</v>
      </c>
      <c r="Q1537" s="391">
        <f t="shared" si="137"/>
        <v>47192</v>
      </c>
      <c r="R1537" s="7"/>
    </row>
    <row r="1538" spans="14:18" x14ac:dyDescent="0.2">
      <c r="N1538" s="389">
        <f t="shared" si="133"/>
        <v>9</v>
      </c>
      <c r="O1538" s="390">
        <f t="shared" si="132"/>
        <v>5243</v>
      </c>
      <c r="P1538" s="391">
        <f t="shared" si="137"/>
        <v>47186</v>
      </c>
      <c r="Q1538" s="391">
        <f t="shared" si="137"/>
        <v>47193</v>
      </c>
      <c r="R1538" s="7"/>
    </row>
    <row r="1539" spans="14:18" x14ac:dyDescent="0.2">
      <c r="N1539" s="389">
        <f t="shared" si="133"/>
        <v>10</v>
      </c>
      <c r="O1539" s="390">
        <f t="shared" si="132"/>
        <v>4719</v>
      </c>
      <c r="P1539" s="391">
        <f t="shared" si="137"/>
        <v>47187</v>
      </c>
      <c r="Q1539" s="391">
        <f t="shared" si="137"/>
        <v>47194</v>
      </c>
      <c r="R1539" s="7"/>
    </row>
    <row r="1540" spans="14:18" x14ac:dyDescent="0.2">
      <c r="N1540" s="389">
        <f t="shared" si="133"/>
        <v>11</v>
      </c>
      <c r="O1540" s="390">
        <f t="shared" si="132"/>
        <v>4290</v>
      </c>
      <c r="P1540" s="391">
        <f t="shared" si="137"/>
        <v>47188</v>
      </c>
      <c r="Q1540" s="391">
        <f t="shared" si="137"/>
        <v>47195</v>
      </c>
      <c r="R1540" s="7"/>
    </row>
    <row r="1541" spans="14:18" x14ac:dyDescent="0.2">
      <c r="N1541" s="389">
        <f t="shared" si="133"/>
        <v>12</v>
      </c>
      <c r="O1541" s="390">
        <f t="shared" si="132"/>
        <v>3932</v>
      </c>
      <c r="P1541" s="391">
        <f t="shared" si="137"/>
        <v>47189</v>
      </c>
      <c r="Q1541" s="391">
        <f t="shared" si="137"/>
        <v>47196</v>
      </c>
      <c r="R1541" s="7"/>
    </row>
    <row r="1542" spans="14:18" x14ac:dyDescent="0.2">
      <c r="N1542" s="389">
        <f t="shared" si="133"/>
        <v>13</v>
      </c>
      <c r="O1542" s="390">
        <f t="shared" si="132"/>
        <v>3630</v>
      </c>
      <c r="P1542" s="391">
        <f t="shared" si="137"/>
        <v>47190</v>
      </c>
      <c r="Q1542" s="391">
        <f t="shared" si="137"/>
        <v>47197</v>
      </c>
      <c r="R1542" s="7"/>
    </row>
    <row r="1543" spans="14:18" x14ac:dyDescent="0.2">
      <c r="N1543" s="389">
        <f t="shared" si="133"/>
        <v>14</v>
      </c>
      <c r="O1543" s="390">
        <f t="shared" si="132"/>
        <v>3371</v>
      </c>
      <c r="P1543" s="391">
        <f t="shared" si="137"/>
        <v>47191</v>
      </c>
      <c r="Q1543" s="391">
        <f t="shared" si="137"/>
        <v>47198</v>
      </c>
      <c r="R1543" s="7"/>
    </row>
    <row r="1544" spans="14:18" x14ac:dyDescent="0.2">
      <c r="N1544" s="389">
        <f t="shared" si="133"/>
        <v>15</v>
      </c>
      <c r="O1544" s="390">
        <f t="shared" si="132"/>
        <v>3146</v>
      </c>
      <c r="P1544" s="391">
        <f t="shared" si="137"/>
        <v>47192</v>
      </c>
      <c r="Q1544" s="391">
        <f t="shared" si="137"/>
        <v>47199</v>
      </c>
      <c r="R1544" s="7"/>
    </row>
    <row r="1545" spans="14:18" x14ac:dyDescent="0.2">
      <c r="N1545" s="389">
        <f t="shared" si="133"/>
        <v>16</v>
      </c>
      <c r="O1545" s="390">
        <f t="shared" ref="O1545:O1608" si="138">ROUND(P1545/N1545,0)</f>
        <v>2950</v>
      </c>
      <c r="P1545" s="391">
        <f t="shared" si="137"/>
        <v>47193</v>
      </c>
      <c r="Q1545" s="391">
        <f t="shared" si="137"/>
        <v>47200</v>
      </c>
      <c r="R1545" s="7"/>
    </row>
    <row r="1546" spans="14:18" x14ac:dyDescent="0.2">
      <c r="N1546" s="389">
        <f t="shared" ref="N1546:N1609" si="139">DAY(P1546)</f>
        <v>17</v>
      </c>
      <c r="O1546" s="390">
        <f t="shared" si="138"/>
        <v>2776</v>
      </c>
      <c r="P1546" s="391">
        <f t="shared" si="137"/>
        <v>47194</v>
      </c>
      <c r="Q1546" s="391">
        <f t="shared" si="137"/>
        <v>47201</v>
      </c>
      <c r="R1546" s="7"/>
    </row>
    <row r="1547" spans="14:18" x14ac:dyDescent="0.2">
      <c r="N1547" s="389">
        <f t="shared" si="139"/>
        <v>18</v>
      </c>
      <c r="O1547" s="390">
        <f t="shared" si="138"/>
        <v>2622</v>
      </c>
      <c r="P1547" s="391">
        <f t="shared" si="137"/>
        <v>47195</v>
      </c>
      <c r="Q1547" s="391">
        <f t="shared" si="137"/>
        <v>47202</v>
      </c>
      <c r="R1547" s="7"/>
    </row>
    <row r="1548" spans="14:18" x14ac:dyDescent="0.2">
      <c r="N1548" s="389">
        <f t="shared" si="139"/>
        <v>19</v>
      </c>
      <c r="O1548" s="390">
        <f t="shared" si="138"/>
        <v>2484</v>
      </c>
      <c r="P1548" s="391">
        <f t="shared" ref="P1548:Q1563" si="140">P1547+1</f>
        <v>47196</v>
      </c>
      <c r="Q1548" s="391">
        <f t="shared" si="140"/>
        <v>47203</v>
      </c>
      <c r="R1548" s="7"/>
    </row>
    <row r="1549" spans="14:18" x14ac:dyDescent="0.2">
      <c r="N1549" s="389">
        <f t="shared" si="139"/>
        <v>20</v>
      </c>
      <c r="O1549" s="390">
        <f t="shared" si="138"/>
        <v>2360</v>
      </c>
      <c r="P1549" s="391">
        <f t="shared" si="140"/>
        <v>47197</v>
      </c>
      <c r="Q1549" s="391">
        <f t="shared" si="140"/>
        <v>47204</v>
      </c>
      <c r="R1549" s="7"/>
    </row>
    <row r="1550" spans="14:18" x14ac:dyDescent="0.2">
      <c r="N1550" s="389">
        <f t="shared" si="139"/>
        <v>21</v>
      </c>
      <c r="O1550" s="390">
        <f t="shared" si="138"/>
        <v>2248</v>
      </c>
      <c r="P1550" s="391">
        <f t="shared" si="140"/>
        <v>47198</v>
      </c>
      <c r="Q1550" s="391">
        <f t="shared" si="140"/>
        <v>47205</v>
      </c>
      <c r="R1550" s="7"/>
    </row>
    <row r="1551" spans="14:18" x14ac:dyDescent="0.2">
      <c r="N1551" s="389">
        <f t="shared" si="139"/>
        <v>22</v>
      </c>
      <c r="O1551" s="390">
        <f t="shared" si="138"/>
        <v>2145</v>
      </c>
      <c r="P1551" s="391">
        <f t="shared" si="140"/>
        <v>47199</v>
      </c>
      <c r="Q1551" s="391">
        <f t="shared" si="140"/>
        <v>47206</v>
      </c>
      <c r="R1551" s="7"/>
    </row>
    <row r="1552" spans="14:18" x14ac:dyDescent="0.2">
      <c r="N1552" s="389">
        <f t="shared" si="139"/>
        <v>23</v>
      </c>
      <c r="O1552" s="390">
        <f t="shared" si="138"/>
        <v>2052</v>
      </c>
      <c r="P1552" s="391">
        <f t="shared" si="140"/>
        <v>47200</v>
      </c>
      <c r="Q1552" s="391">
        <f t="shared" si="140"/>
        <v>47207</v>
      </c>
      <c r="R1552" s="7"/>
    </row>
    <row r="1553" spans="14:18" x14ac:dyDescent="0.2">
      <c r="N1553" s="389">
        <f t="shared" si="139"/>
        <v>24</v>
      </c>
      <c r="O1553" s="390">
        <f t="shared" si="138"/>
        <v>1967</v>
      </c>
      <c r="P1553" s="391">
        <f t="shared" si="140"/>
        <v>47201</v>
      </c>
      <c r="Q1553" s="391">
        <f t="shared" si="140"/>
        <v>47208</v>
      </c>
      <c r="R1553" s="7"/>
    </row>
    <row r="1554" spans="14:18" x14ac:dyDescent="0.2">
      <c r="N1554" s="389">
        <f t="shared" si="139"/>
        <v>25</v>
      </c>
      <c r="O1554" s="390">
        <f t="shared" si="138"/>
        <v>1888</v>
      </c>
      <c r="P1554" s="391">
        <f t="shared" si="140"/>
        <v>47202</v>
      </c>
      <c r="Q1554" s="391">
        <f t="shared" si="140"/>
        <v>47209</v>
      </c>
      <c r="R1554" s="7"/>
    </row>
    <row r="1555" spans="14:18" x14ac:dyDescent="0.2">
      <c r="N1555" s="389">
        <f t="shared" si="139"/>
        <v>26</v>
      </c>
      <c r="O1555" s="390">
        <f t="shared" si="138"/>
        <v>1816</v>
      </c>
      <c r="P1555" s="391">
        <f t="shared" si="140"/>
        <v>47203</v>
      </c>
      <c r="Q1555" s="391">
        <f t="shared" si="140"/>
        <v>47210</v>
      </c>
      <c r="R1555" s="7"/>
    </row>
    <row r="1556" spans="14:18" x14ac:dyDescent="0.2">
      <c r="N1556" s="389">
        <f t="shared" si="139"/>
        <v>27</v>
      </c>
      <c r="O1556" s="390">
        <f t="shared" si="138"/>
        <v>1748</v>
      </c>
      <c r="P1556" s="391">
        <f t="shared" si="140"/>
        <v>47204</v>
      </c>
      <c r="Q1556" s="391">
        <f t="shared" si="140"/>
        <v>47211</v>
      </c>
      <c r="R1556" s="7"/>
    </row>
    <row r="1557" spans="14:18" x14ac:dyDescent="0.2">
      <c r="N1557" s="389">
        <f t="shared" si="139"/>
        <v>28</v>
      </c>
      <c r="O1557" s="390">
        <f t="shared" si="138"/>
        <v>1686</v>
      </c>
      <c r="P1557" s="391">
        <f t="shared" si="140"/>
        <v>47205</v>
      </c>
      <c r="Q1557" s="391">
        <f t="shared" si="140"/>
        <v>47212</v>
      </c>
      <c r="R1557" s="7"/>
    </row>
    <row r="1558" spans="14:18" x14ac:dyDescent="0.2">
      <c r="N1558" s="389">
        <f t="shared" si="139"/>
        <v>29</v>
      </c>
      <c r="O1558" s="390">
        <f t="shared" si="138"/>
        <v>1628</v>
      </c>
      <c r="P1558" s="391">
        <f t="shared" si="140"/>
        <v>47206</v>
      </c>
      <c r="Q1558" s="391">
        <f t="shared" si="140"/>
        <v>47213</v>
      </c>
      <c r="R1558" s="7"/>
    </row>
    <row r="1559" spans="14:18" x14ac:dyDescent="0.2">
      <c r="N1559" s="389">
        <f t="shared" si="139"/>
        <v>30</v>
      </c>
      <c r="O1559" s="390">
        <f t="shared" si="138"/>
        <v>1574</v>
      </c>
      <c r="P1559" s="391">
        <f t="shared" si="140"/>
        <v>47207</v>
      </c>
      <c r="Q1559" s="391">
        <f t="shared" si="140"/>
        <v>47214</v>
      </c>
      <c r="R1559" s="7"/>
    </row>
    <row r="1560" spans="14:18" x14ac:dyDescent="0.2">
      <c r="N1560" s="389">
        <f t="shared" si="139"/>
        <v>31</v>
      </c>
      <c r="O1560" s="390">
        <f t="shared" si="138"/>
        <v>1523</v>
      </c>
      <c r="P1560" s="391">
        <f t="shared" si="140"/>
        <v>47208</v>
      </c>
      <c r="Q1560" s="391">
        <f t="shared" si="140"/>
        <v>47215</v>
      </c>
      <c r="R1560" s="7"/>
    </row>
    <row r="1561" spans="14:18" x14ac:dyDescent="0.2">
      <c r="N1561" s="389">
        <f t="shared" si="139"/>
        <v>1</v>
      </c>
      <c r="O1561" s="390">
        <f t="shared" si="138"/>
        <v>47209</v>
      </c>
      <c r="P1561" s="391">
        <f t="shared" si="140"/>
        <v>47209</v>
      </c>
      <c r="Q1561" s="391">
        <f t="shared" si="140"/>
        <v>47216</v>
      </c>
      <c r="R1561" s="7"/>
    </row>
    <row r="1562" spans="14:18" x14ac:dyDescent="0.2">
      <c r="N1562" s="389">
        <f t="shared" si="139"/>
        <v>2</v>
      </c>
      <c r="O1562" s="390">
        <f t="shared" si="138"/>
        <v>23605</v>
      </c>
      <c r="P1562" s="391">
        <f t="shared" si="140"/>
        <v>47210</v>
      </c>
      <c r="Q1562" s="391">
        <f t="shared" si="140"/>
        <v>47217</v>
      </c>
      <c r="R1562" s="7"/>
    </row>
    <row r="1563" spans="14:18" x14ac:dyDescent="0.2">
      <c r="N1563" s="389">
        <f t="shared" si="139"/>
        <v>3</v>
      </c>
      <c r="O1563" s="390">
        <f t="shared" si="138"/>
        <v>15737</v>
      </c>
      <c r="P1563" s="391">
        <f t="shared" si="140"/>
        <v>47211</v>
      </c>
      <c r="Q1563" s="391">
        <f t="shared" si="140"/>
        <v>47218</v>
      </c>
      <c r="R1563" s="7"/>
    </row>
    <row r="1564" spans="14:18" x14ac:dyDescent="0.2">
      <c r="N1564" s="389">
        <f t="shared" si="139"/>
        <v>4</v>
      </c>
      <c r="O1564" s="390">
        <f t="shared" si="138"/>
        <v>11803</v>
      </c>
      <c r="P1564" s="391">
        <f t="shared" ref="P1564:Q1579" si="141">P1563+1</f>
        <v>47212</v>
      </c>
      <c r="Q1564" s="391">
        <f t="shared" si="141"/>
        <v>47219</v>
      </c>
      <c r="R1564" s="7"/>
    </row>
    <row r="1565" spans="14:18" x14ac:dyDescent="0.2">
      <c r="N1565" s="389">
        <f t="shared" si="139"/>
        <v>5</v>
      </c>
      <c r="O1565" s="390">
        <f t="shared" si="138"/>
        <v>9443</v>
      </c>
      <c r="P1565" s="391">
        <f t="shared" si="141"/>
        <v>47213</v>
      </c>
      <c r="Q1565" s="391">
        <f t="shared" si="141"/>
        <v>47220</v>
      </c>
      <c r="R1565" s="7"/>
    </row>
    <row r="1566" spans="14:18" x14ac:dyDescent="0.2">
      <c r="N1566" s="389">
        <f t="shared" si="139"/>
        <v>6</v>
      </c>
      <c r="O1566" s="390">
        <f t="shared" si="138"/>
        <v>7869</v>
      </c>
      <c r="P1566" s="391">
        <f t="shared" si="141"/>
        <v>47214</v>
      </c>
      <c r="Q1566" s="391">
        <f t="shared" si="141"/>
        <v>47221</v>
      </c>
      <c r="R1566" s="7"/>
    </row>
    <row r="1567" spans="14:18" x14ac:dyDescent="0.2">
      <c r="N1567" s="389">
        <f t="shared" si="139"/>
        <v>7</v>
      </c>
      <c r="O1567" s="390">
        <f t="shared" si="138"/>
        <v>6745</v>
      </c>
      <c r="P1567" s="391">
        <f t="shared" si="141"/>
        <v>47215</v>
      </c>
      <c r="Q1567" s="391">
        <f t="shared" si="141"/>
        <v>47222</v>
      </c>
      <c r="R1567" s="7"/>
    </row>
    <row r="1568" spans="14:18" x14ac:dyDescent="0.2">
      <c r="N1568" s="389">
        <f t="shared" si="139"/>
        <v>8</v>
      </c>
      <c r="O1568" s="390">
        <f t="shared" si="138"/>
        <v>5902</v>
      </c>
      <c r="P1568" s="391">
        <f t="shared" si="141"/>
        <v>47216</v>
      </c>
      <c r="Q1568" s="391">
        <f t="shared" si="141"/>
        <v>47223</v>
      </c>
      <c r="R1568" s="7"/>
    </row>
    <row r="1569" spans="14:18" x14ac:dyDescent="0.2">
      <c r="N1569" s="389">
        <f t="shared" si="139"/>
        <v>9</v>
      </c>
      <c r="O1569" s="390">
        <f t="shared" si="138"/>
        <v>5246</v>
      </c>
      <c r="P1569" s="391">
        <f t="shared" si="141"/>
        <v>47217</v>
      </c>
      <c r="Q1569" s="391">
        <f t="shared" si="141"/>
        <v>47224</v>
      </c>
      <c r="R1569" s="7"/>
    </row>
    <row r="1570" spans="14:18" x14ac:dyDescent="0.2">
      <c r="N1570" s="389">
        <f t="shared" si="139"/>
        <v>10</v>
      </c>
      <c r="O1570" s="390">
        <f t="shared" si="138"/>
        <v>4722</v>
      </c>
      <c r="P1570" s="391">
        <f t="shared" si="141"/>
        <v>47218</v>
      </c>
      <c r="Q1570" s="391">
        <f t="shared" si="141"/>
        <v>47225</v>
      </c>
      <c r="R1570" s="7"/>
    </row>
    <row r="1571" spans="14:18" x14ac:dyDescent="0.2">
      <c r="N1571" s="389">
        <f t="shared" si="139"/>
        <v>11</v>
      </c>
      <c r="O1571" s="390">
        <f t="shared" si="138"/>
        <v>4293</v>
      </c>
      <c r="P1571" s="391">
        <f t="shared" si="141"/>
        <v>47219</v>
      </c>
      <c r="Q1571" s="391">
        <f t="shared" si="141"/>
        <v>47226</v>
      </c>
      <c r="R1571" s="7"/>
    </row>
    <row r="1572" spans="14:18" x14ac:dyDescent="0.2">
      <c r="N1572" s="389">
        <f t="shared" si="139"/>
        <v>12</v>
      </c>
      <c r="O1572" s="390">
        <f t="shared" si="138"/>
        <v>3935</v>
      </c>
      <c r="P1572" s="391">
        <f t="shared" si="141"/>
        <v>47220</v>
      </c>
      <c r="Q1572" s="391">
        <f t="shared" si="141"/>
        <v>47227</v>
      </c>
      <c r="R1572" s="7"/>
    </row>
    <row r="1573" spans="14:18" x14ac:dyDescent="0.2">
      <c r="N1573" s="389">
        <f t="shared" si="139"/>
        <v>13</v>
      </c>
      <c r="O1573" s="390">
        <f t="shared" si="138"/>
        <v>3632</v>
      </c>
      <c r="P1573" s="391">
        <f t="shared" si="141"/>
        <v>47221</v>
      </c>
      <c r="Q1573" s="391">
        <f t="shared" si="141"/>
        <v>47228</v>
      </c>
      <c r="R1573" s="7"/>
    </row>
    <row r="1574" spans="14:18" x14ac:dyDescent="0.2">
      <c r="N1574" s="389">
        <f t="shared" si="139"/>
        <v>14</v>
      </c>
      <c r="O1574" s="390">
        <f t="shared" si="138"/>
        <v>3373</v>
      </c>
      <c r="P1574" s="391">
        <f t="shared" si="141"/>
        <v>47222</v>
      </c>
      <c r="Q1574" s="391">
        <f t="shared" si="141"/>
        <v>47229</v>
      </c>
      <c r="R1574" s="7"/>
    </row>
    <row r="1575" spans="14:18" x14ac:dyDescent="0.2">
      <c r="N1575" s="389">
        <f t="shared" si="139"/>
        <v>15</v>
      </c>
      <c r="O1575" s="390">
        <f t="shared" si="138"/>
        <v>3148</v>
      </c>
      <c r="P1575" s="391">
        <f t="shared" si="141"/>
        <v>47223</v>
      </c>
      <c r="Q1575" s="391">
        <f t="shared" si="141"/>
        <v>47230</v>
      </c>
      <c r="R1575" s="7"/>
    </row>
    <row r="1576" spans="14:18" x14ac:dyDescent="0.2">
      <c r="N1576" s="389">
        <f t="shared" si="139"/>
        <v>16</v>
      </c>
      <c r="O1576" s="390">
        <f t="shared" si="138"/>
        <v>2952</v>
      </c>
      <c r="P1576" s="391">
        <f t="shared" si="141"/>
        <v>47224</v>
      </c>
      <c r="Q1576" s="391">
        <f t="shared" si="141"/>
        <v>47231</v>
      </c>
      <c r="R1576" s="7"/>
    </row>
    <row r="1577" spans="14:18" x14ac:dyDescent="0.2">
      <c r="N1577" s="389">
        <f t="shared" si="139"/>
        <v>17</v>
      </c>
      <c r="O1577" s="390">
        <f t="shared" si="138"/>
        <v>2778</v>
      </c>
      <c r="P1577" s="391">
        <f t="shared" si="141"/>
        <v>47225</v>
      </c>
      <c r="Q1577" s="391">
        <f t="shared" si="141"/>
        <v>47232</v>
      </c>
      <c r="R1577" s="7"/>
    </row>
    <row r="1578" spans="14:18" x14ac:dyDescent="0.2">
      <c r="N1578" s="389">
        <f t="shared" si="139"/>
        <v>18</v>
      </c>
      <c r="O1578" s="390">
        <f t="shared" si="138"/>
        <v>2624</v>
      </c>
      <c r="P1578" s="391">
        <f t="shared" si="141"/>
        <v>47226</v>
      </c>
      <c r="Q1578" s="391">
        <f t="shared" si="141"/>
        <v>47233</v>
      </c>
      <c r="R1578" s="7"/>
    </row>
    <row r="1579" spans="14:18" x14ac:dyDescent="0.2">
      <c r="N1579" s="389">
        <f t="shared" si="139"/>
        <v>19</v>
      </c>
      <c r="O1579" s="390">
        <f t="shared" si="138"/>
        <v>2486</v>
      </c>
      <c r="P1579" s="391">
        <f t="shared" si="141"/>
        <v>47227</v>
      </c>
      <c r="Q1579" s="391">
        <f t="shared" si="141"/>
        <v>47234</v>
      </c>
      <c r="R1579" s="7"/>
    </row>
    <row r="1580" spans="14:18" x14ac:dyDescent="0.2">
      <c r="N1580" s="389">
        <f t="shared" si="139"/>
        <v>20</v>
      </c>
      <c r="O1580" s="390">
        <f t="shared" si="138"/>
        <v>2361</v>
      </c>
      <c r="P1580" s="391">
        <f t="shared" ref="P1580:Q1595" si="142">P1579+1</f>
        <v>47228</v>
      </c>
      <c r="Q1580" s="391">
        <f t="shared" si="142"/>
        <v>47235</v>
      </c>
      <c r="R1580" s="7"/>
    </row>
    <row r="1581" spans="14:18" x14ac:dyDescent="0.2">
      <c r="N1581" s="389">
        <f t="shared" si="139"/>
        <v>21</v>
      </c>
      <c r="O1581" s="390">
        <f t="shared" si="138"/>
        <v>2249</v>
      </c>
      <c r="P1581" s="391">
        <f t="shared" si="142"/>
        <v>47229</v>
      </c>
      <c r="Q1581" s="391">
        <f t="shared" si="142"/>
        <v>47236</v>
      </c>
      <c r="R1581" s="7"/>
    </row>
    <row r="1582" spans="14:18" x14ac:dyDescent="0.2">
      <c r="N1582" s="389">
        <f t="shared" si="139"/>
        <v>22</v>
      </c>
      <c r="O1582" s="390">
        <f t="shared" si="138"/>
        <v>2147</v>
      </c>
      <c r="P1582" s="391">
        <f t="shared" si="142"/>
        <v>47230</v>
      </c>
      <c r="Q1582" s="391">
        <f t="shared" si="142"/>
        <v>47237</v>
      </c>
      <c r="R1582" s="7"/>
    </row>
    <row r="1583" spans="14:18" x14ac:dyDescent="0.2">
      <c r="N1583" s="389">
        <f t="shared" si="139"/>
        <v>23</v>
      </c>
      <c r="O1583" s="390">
        <f t="shared" si="138"/>
        <v>2054</v>
      </c>
      <c r="P1583" s="391">
        <f t="shared" si="142"/>
        <v>47231</v>
      </c>
      <c r="Q1583" s="391">
        <f t="shared" si="142"/>
        <v>47238</v>
      </c>
      <c r="R1583" s="7"/>
    </row>
    <row r="1584" spans="14:18" x14ac:dyDescent="0.2">
      <c r="N1584" s="389">
        <f t="shared" si="139"/>
        <v>24</v>
      </c>
      <c r="O1584" s="390">
        <f t="shared" si="138"/>
        <v>1968</v>
      </c>
      <c r="P1584" s="391">
        <f t="shared" si="142"/>
        <v>47232</v>
      </c>
      <c r="Q1584" s="391">
        <f t="shared" si="142"/>
        <v>47239</v>
      </c>
      <c r="R1584" s="7"/>
    </row>
    <row r="1585" spans="14:18" x14ac:dyDescent="0.2">
      <c r="N1585" s="389">
        <f t="shared" si="139"/>
        <v>25</v>
      </c>
      <c r="O1585" s="390">
        <f t="shared" si="138"/>
        <v>1889</v>
      </c>
      <c r="P1585" s="391">
        <f t="shared" si="142"/>
        <v>47233</v>
      </c>
      <c r="Q1585" s="391">
        <f t="shared" si="142"/>
        <v>47240</v>
      </c>
      <c r="R1585" s="7"/>
    </row>
    <row r="1586" spans="14:18" x14ac:dyDescent="0.2">
      <c r="N1586" s="389">
        <f t="shared" si="139"/>
        <v>26</v>
      </c>
      <c r="O1586" s="390">
        <f t="shared" si="138"/>
        <v>1817</v>
      </c>
      <c r="P1586" s="391">
        <f t="shared" si="142"/>
        <v>47234</v>
      </c>
      <c r="Q1586" s="391">
        <f t="shared" si="142"/>
        <v>47241</v>
      </c>
      <c r="R1586" s="7"/>
    </row>
    <row r="1587" spans="14:18" x14ac:dyDescent="0.2">
      <c r="N1587" s="389">
        <f t="shared" si="139"/>
        <v>27</v>
      </c>
      <c r="O1587" s="390">
        <f t="shared" si="138"/>
        <v>1749</v>
      </c>
      <c r="P1587" s="391">
        <f t="shared" si="142"/>
        <v>47235</v>
      </c>
      <c r="Q1587" s="391">
        <f t="shared" si="142"/>
        <v>47242</v>
      </c>
      <c r="R1587" s="7"/>
    </row>
    <row r="1588" spans="14:18" x14ac:dyDescent="0.2">
      <c r="N1588" s="389">
        <f t="shared" si="139"/>
        <v>28</v>
      </c>
      <c r="O1588" s="390">
        <f t="shared" si="138"/>
        <v>1687</v>
      </c>
      <c r="P1588" s="391">
        <f t="shared" si="142"/>
        <v>47236</v>
      </c>
      <c r="Q1588" s="391">
        <f t="shared" si="142"/>
        <v>47243</v>
      </c>
      <c r="R1588" s="7"/>
    </row>
    <row r="1589" spans="14:18" x14ac:dyDescent="0.2">
      <c r="N1589" s="389">
        <f t="shared" si="139"/>
        <v>29</v>
      </c>
      <c r="O1589" s="390">
        <f t="shared" si="138"/>
        <v>1629</v>
      </c>
      <c r="P1589" s="391">
        <f t="shared" si="142"/>
        <v>47237</v>
      </c>
      <c r="Q1589" s="391">
        <f t="shared" si="142"/>
        <v>47244</v>
      </c>
      <c r="R1589" s="7"/>
    </row>
    <row r="1590" spans="14:18" x14ac:dyDescent="0.2">
      <c r="N1590" s="389">
        <f t="shared" si="139"/>
        <v>30</v>
      </c>
      <c r="O1590" s="390">
        <f t="shared" si="138"/>
        <v>1575</v>
      </c>
      <c r="P1590" s="391">
        <f t="shared" si="142"/>
        <v>47238</v>
      </c>
      <c r="Q1590" s="391">
        <f t="shared" si="142"/>
        <v>47245</v>
      </c>
      <c r="R1590" s="7"/>
    </row>
    <row r="1591" spans="14:18" x14ac:dyDescent="0.2">
      <c r="N1591" s="389">
        <f t="shared" si="139"/>
        <v>1</v>
      </c>
      <c r="O1591" s="390">
        <f t="shared" si="138"/>
        <v>47239</v>
      </c>
      <c r="P1591" s="391">
        <f t="shared" si="142"/>
        <v>47239</v>
      </c>
      <c r="Q1591" s="391">
        <f t="shared" si="142"/>
        <v>47246</v>
      </c>
      <c r="R1591" s="7"/>
    </row>
    <row r="1592" spans="14:18" x14ac:dyDescent="0.2">
      <c r="N1592" s="389">
        <f t="shared" si="139"/>
        <v>2</v>
      </c>
      <c r="O1592" s="390">
        <f t="shared" si="138"/>
        <v>23620</v>
      </c>
      <c r="P1592" s="391">
        <f t="shared" si="142"/>
        <v>47240</v>
      </c>
      <c r="Q1592" s="391">
        <f t="shared" si="142"/>
        <v>47247</v>
      </c>
      <c r="R1592" s="7"/>
    </row>
    <row r="1593" spans="14:18" x14ac:dyDescent="0.2">
      <c r="N1593" s="389">
        <f t="shared" si="139"/>
        <v>3</v>
      </c>
      <c r="O1593" s="390">
        <f t="shared" si="138"/>
        <v>15747</v>
      </c>
      <c r="P1593" s="391">
        <f t="shared" si="142"/>
        <v>47241</v>
      </c>
      <c r="Q1593" s="391">
        <f t="shared" si="142"/>
        <v>47248</v>
      </c>
      <c r="R1593" s="7"/>
    </row>
    <row r="1594" spans="14:18" x14ac:dyDescent="0.2">
      <c r="N1594" s="389">
        <f t="shared" si="139"/>
        <v>4</v>
      </c>
      <c r="O1594" s="390">
        <f t="shared" si="138"/>
        <v>11811</v>
      </c>
      <c r="P1594" s="391">
        <f t="shared" si="142"/>
        <v>47242</v>
      </c>
      <c r="Q1594" s="391">
        <f t="shared" si="142"/>
        <v>47249</v>
      </c>
      <c r="R1594" s="7"/>
    </row>
    <row r="1595" spans="14:18" x14ac:dyDescent="0.2">
      <c r="N1595" s="389">
        <f t="shared" si="139"/>
        <v>5</v>
      </c>
      <c r="O1595" s="390">
        <f t="shared" si="138"/>
        <v>9449</v>
      </c>
      <c r="P1595" s="391">
        <f t="shared" si="142"/>
        <v>47243</v>
      </c>
      <c r="Q1595" s="391">
        <f t="shared" si="142"/>
        <v>47250</v>
      </c>
      <c r="R1595" s="7"/>
    </row>
    <row r="1596" spans="14:18" x14ac:dyDescent="0.2">
      <c r="N1596" s="389">
        <f t="shared" si="139"/>
        <v>6</v>
      </c>
      <c r="O1596" s="390">
        <f t="shared" si="138"/>
        <v>7874</v>
      </c>
      <c r="P1596" s="391">
        <f t="shared" ref="P1596:Q1611" si="143">P1595+1</f>
        <v>47244</v>
      </c>
      <c r="Q1596" s="391">
        <f t="shared" si="143"/>
        <v>47251</v>
      </c>
      <c r="R1596" s="7"/>
    </row>
    <row r="1597" spans="14:18" x14ac:dyDescent="0.2">
      <c r="N1597" s="389">
        <f t="shared" si="139"/>
        <v>7</v>
      </c>
      <c r="O1597" s="390">
        <f t="shared" si="138"/>
        <v>6749</v>
      </c>
      <c r="P1597" s="391">
        <f t="shared" si="143"/>
        <v>47245</v>
      </c>
      <c r="Q1597" s="391">
        <f t="shared" si="143"/>
        <v>47252</v>
      </c>
      <c r="R1597" s="7"/>
    </row>
    <row r="1598" spans="14:18" x14ac:dyDescent="0.2">
      <c r="N1598" s="389">
        <f t="shared" si="139"/>
        <v>8</v>
      </c>
      <c r="O1598" s="390">
        <f t="shared" si="138"/>
        <v>5906</v>
      </c>
      <c r="P1598" s="391">
        <f t="shared" si="143"/>
        <v>47246</v>
      </c>
      <c r="Q1598" s="391">
        <f t="shared" si="143"/>
        <v>47253</v>
      </c>
      <c r="R1598" s="7"/>
    </row>
    <row r="1599" spans="14:18" x14ac:dyDescent="0.2">
      <c r="N1599" s="389">
        <f t="shared" si="139"/>
        <v>9</v>
      </c>
      <c r="O1599" s="390">
        <f t="shared" si="138"/>
        <v>5250</v>
      </c>
      <c r="P1599" s="391">
        <f t="shared" si="143"/>
        <v>47247</v>
      </c>
      <c r="Q1599" s="391">
        <f t="shared" si="143"/>
        <v>47254</v>
      </c>
      <c r="R1599" s="7"/>
    </row>
    <row r="1600" spans="14:18" x14ac:dyDescent="0.2">
      <c r="N1600" s="389">
        <f t="shared" si="139"/>
        <v>10</v>
      </c>
      <c r="O1600" s="390">
        <f t="shared" si="138"/>
        <v>4725</v>
      </c>
      <c r="P1600" s="391">
        <f t="shared" si="143"/>
        <v>47248</v>
      </c>
      <c r="Q1600" s="391">
        <f t="shared" si="143"/>
        <v>47255</v>
      </c>
      <c r="R1600" s="7"/>
    </row>
    <row r="1601" spans="14:18" x14ac:dyDescent="0.2">
      <c r="N1601" s="389">
        <f t="shared" si="139"/>
        <v>11</v>
      </c>
      <c r="O1601" s="390">
        <f t="shared" si="138"/>
        <v>4295</v>
      </c>
      <c r="P1601" s="391">
        <f t="shared" si="143"/>
        <v>47249</v>
      </c>
      <c r="Q1601" s="391">
        <f t="shared" si="143"/>
        <v>47256</v>
      </c>
      <c r="R1601" s="7"/>
    </row>
    <row r="1602" spans="14:18" x14ac:dyDescent="0.2">
      <c r="N1602" s="389">
        <f t="shared" si="139"/>
        <v>12</v>
      </c>
      <c r="O1602" s="390">
        <f t="shared" si="138"/>
        <v>3938</v>
      </c>
      <c r="P1602" s="391">
        <f t="shared" si="143"/>
        <v>47250</v>
      </c>
      <c r="Q1602" s="391">
        <f t="shared" si="143"/>
        <v>47257</v>
      </c>
      <c r="R1602" s="7"/>
    </row>
    <row r="1603" spans="14:18" x14ac:dyDescent="0.2">
      <c r="N1603" s="389">
        <f t="shared" si="139"/>
        <v>13</v>
      </c>
      <c r="O1603" s="390">
        <f t="shared" si="138"/>
        <v>3635</v>
      </c>
      <c r="P1603" s="391">
        <f t="shared" si="143"/>
        <v>47251</v>
      </c>
      <c r="Q1603" s="391">
        <f t="shared" si="143"/>
        <v>47258</v>
      </c>
      <c r="R1603" s="7"/>
    </row>
    <row r="1604" spans="14:18" x14ac:dyDescent="0.2">
      <c r="N1604" s="389">
        <f t="shared" si="139"/>
        <v>14</v>
      </c>
      <c r="O1604" s="390">
        <f t="shared" si="138"/>
        <v>3375</v>
      </c>
      <c r="P1604" s="391">
        <f t="shared" si="143"/>
        <v>47252</v>
      </c>
      <c r="Q1604" s="391">
        <f t="shared" si="143"/>
        <v>47259</v>
      </c>
      <c r="R1604" s="7"/>
    </row>
    <row r="1605" spans="14:18" x14ac:dyDescent="0.2">
      <c r="N1605" s="389">
        <f t="shared" si="139"/>
        <v>15</v>
      </c>
      <c r="O1605" s="390">
        <f t="shared" si="138"/>
        <v>3150</v>
      </c>
      <c r="P1605" s="391">
        <f t="shared" si="143"/>
        <v>47253</v>
      </c>
      <c r="Q1605" s="391">
        <f t="shared" si="143"/>
        <v>47260</v>
      </c>
      <c r="R1605" s="7"/>
    </row>
    <row r="1606" spans="14:18" x14ac:dyDescent="0.2">
      <c r="N1606" s="389">
        <f t="shared" si="139"/>
        <v>16</v>
      </c>
      <c r="O1606" s="390">
        <f t="shared" si="138"/>
        <v>2953</v>
      </c>
      <c r="P1606" s="391">
        <f t="shared" si="143"/>
        <v>47254</v>
      </c>
      <c r="Q1606" s="391">
        <f t="shared" si="143"/>
        <v>47261</v>
      </c>
      <c r="R1606" s="7"/>
    </row>
    <row r="1607" spans="14:18" x14ac:dyDescent="0.2">
      <c r="N1607" s="389">
        <f t="shared" si="139"/>
        <v>17</v>
      </c>
      <c r="O1607" s="390">
        <f t="shared" si="138"/>
        <v>2780</v>
      </c>
      <c r="P1607" s="391">
        <f t="shared" si="143"/>
        <v>47255</v>
      </c>
      <c r="Q1607" s="391">
        <f t="shared" si="143"/>
        <v>47262</v>
      </c>
      <c r="R1607" s="7"/>
    </row>
    <row r="1608" spans="14:18" x14ac:dyDescent="0.2">
      <c r="N1608" s="389">
        <f t="shared" si="139"/>
        <v>18</v>
      </c>
      <c r="O1608" s="390">
        <f t="shared" si="138"/>
        <v>2625</v>
      </c>
      <c r="P1608" s="391">
        <f t="shared" si="143"/>
        <v>47256</v>
      </c>
      <c r="Q1608" s="391">
        <f t="shared" si="143"/>
        <v>47263</v>
      </c>
      <c r="R1608" s="7"/>
    </row>
    <row r="1609" spans="14:18" x14ac:dyDescent="0.2">
      <c r="N1609" s="389">
        <f t="shared" si="139"/>
        <v>19</v>
      </c>
      <c r="O1609" s="390">
        <f t="shared" ref="O1609:O1672" si="144">ROUND(P1609/N1609,0)</f>
        <v>2487</v>
      </c>
      <c r="P1609" s="391">
        <f t="shared" si="143"/>
        <v>47257</v>
      </c>
      <c r="Q1609" s="391">
        <f t="shared" si="143"/>
        <v>47264</v>
      </c>
      <c r="R1609" s="7"/>
    </row>
    <row r="1610" spans="14:18" x14ac:dyDescent="0.2">
      <c r="N1610" s="389">
        <f t="shared" ref="N1610:N1673" si="145">DAY(P1610)</f>
        <v>20</v>
      </c>
      <c r="O1610" s="390">
        <f t="shared" si="144"/>
        <v>2363</v>
      </c>
      <c r="P1610" s="391">
        <f t="shared" si="143"/>
        <v>47258</v>
      </c>
      <c r="Q1610" s="391">
        <f t="shared" si="143"/>
        <v>47265</v>
      </c>
      <c r="R1610" s="7"/>
    </row>
    <row r="1611" spans="14:18" x14ac:dyDescent="0.2">
      <c r="N1611" s="389">
        <f t="shared" si="145"/>
        <v>21</v>
      </c>
      <c r="O1611" s="390">
        <f t="shared" si="144"/>
        <v>2250</v>
      </c>
      <c r="P1611" s="391">
        <f t="shared" si="143"/>
        <v>47259</v>
      </c>
      <c r="Q1611" s="391">
        <f t="shared" si="143"/>
        <v>47266</v>
      </c>
      <c r="R1611" s="7"/>
    </row>
    <row r="1612" spans="14:18" x14ac:dyDescent="0.2">
      <c r="N1612" s="389">
        <f t="shared" si="145"/>
        <v>22</v>
      </c>
      <c r="O1612" s="390">
        <f t="shared" si="144"/>
        <v>2148</v>
      </c>
      <c r="P1612" s="391">
        <f t="shared" ref="P1612:Q1627" si="146">P1611+1</f>
        <v>47260</v>
      </c>
      <c r="Q1612" s="391">
        <f t="shared" si="146"/>
        <v>47267</v>
      </c>
      <c r="R1612" s="7"/>
    </row>
    <row r="1613" spans="14:18" x14ac:dyDescent="0.2">
      <c r="N1613" s="389">
        <f t="shared" si="145"/>
        <v>23</v>
      </c>
      <c r="O1613" s="390">
        <f t="shared" si="144"/>
        <v>2055</v>
      </c>
      <c r="P1613" s="391">
        <f t="shared" si="146"/>
        <v>47261</v>
      </c>
      <c r="Q1613" s="391">
        <f t="shared" si="146"/>
        <v>47268</v>
      </c>
      <c r="R1613" s="7"/>
    </row>
    <row r="1614" spans="14:18" x14ac:dyDescent="0.2">
      <c r="N1614" s="389">
        <f t="shared" si="145"/>
        <v>24</v>
      </c>
      <c r="O1614" s="390">
        <f t="shared" si="144"/>
        <v>1969</v>
      </c>
      <c r="P1614" s="391">
        <f t="shared" si="146"/>
        <v>47262</v>
      </c>
      <c r="Q1614" s="391">
        <f t="shared" si="146"/>
        <v>47269</v>
      </c>
      <c r="R1614" s="7"/>
    </row>
    <row r="1615" spans="14:18" x14ac:dyDescent="0.2">
      <c r="N1615" s="389">
        <f t="shared" si="145"/>
        <v>25</v>
      </c>
      <c r="O1615" s="390">
        <f t="shared" si="144"/>
        <v>1891</v>
      </c>
      <c r="P1615" s="391">
        <f t="shared" si="146"/>
        <v>47263</v>
      </c>
      <c r="Q1615" s="391">
        <f t="shared" si="146"/>
        <v>47270</v>
      </c>
      <c r="R1615" s="7"/>
    </row>
    <row r="1616" spans="14:18" x14ac:dyDescent="0.2">
      <c r="N1616" s="389">
        <f t="shared" si="145"/>
        <v>26</v>
      </c>
      <c r="O1616" s="390">
        <f t="shared" si="144"/>
        <v>1818</v>
      </c>
      <c r="P1616" s="391">
        <f t="shared" si="146"/>
        <v>47264</v>
      </c>
      <c r="Q1616" s="391">
        <f t="shared" si="146"/>
        <v>47271</v>
      </c>
      <c r="R1616" s="7"/>
    </row>
    <row r="1617" spans="14:18" x14ac:dyDescent="0.2">
      <c r="N1617" s="389">
        <f t="shared" si="145"/>
        <v>27</v>
      </c>
      <c r="O1617" s="390">
        <f t="shared" si="144"/>
        <v>1751</v>
      </c>
      <c r="P1617" s="391">
        <f t="shared" si="146"/>
        <v>47265</v>
      </c>
      <c r="Q1617" s="391">
        <f t="shared" si="146"/>
        <v>47272</v>
      </c>
      <c r="R1617" s="7"/>
    </row>
    <row r="1618" spans="14:18" x14ac:dyDescent="0.2">
      <c r="N1618" s="389">
        <f t="shared" si="145"/>
        <v>28</v>
      </c>
      <c r="O1618" s="390">
        <f t="shared" si="144"/>
        <v>1688</v>
      </c>
      <c r="P1618" s="391">
        <f t="shared" si="146"/>
        <v>47266</v>
      </c>
      <c r="Q1618" s="391">
        <f t="shared" si="146"/>
        <v>47273</v>
      </c>
      <c r="R1618" s="7"/>
    </row>
    <row r="1619" spans="14:18" x14ac:dyDescent="0.2">
      <c r="N1619" s="389">
        <f t="shared" si="145"/>
        <v>29</v>
      </c>
      <c r="O1619" s="390">
        <f t="shared" si="144"/>
        <v>1630</v>
      </c>
      <c r="P1619" s="391">
        <f t="shared" si="146"/>
        <v>47267</v>
      </c>
      <c r="Q1619" s="391">
        <f t="shared" si="146"/>
        <v>47274</v>
      </c>
      <c r="R1619" s="7"/>
    </row>
    <row r="1620" spans="14:18" x14ac:dyDescent="0.2">
      <c r="N1620" s="389">
        <f t="shared" si="145"/>
        <v>30</v>
      </c>
      <c r="O1620" s="390">
        <f t="shared" si="144"/>
        <v>1576</v>
      </c>
      <c r="P1620" s="391">
        <f t="shared" si="146"/>
        <v>47268</v>
      </c>
      <c r="Q1620" s="391">
        <f t="shared" si="146"/>
        <v>47275</v>
      </c>
      <c r="R1620" s="7"/>
    </row>
    <row r="1621" spans="14:18" x14ac:dyDescent="0.2">
      <c r="N1621" s="389">
        <f t="shared" si="145"/>
        <v>31</v>
      </c>
      <c r="O1621" s="390">
        <f t="shared" si="144"/>
        <v>1525</v>
      </c>
      <c r="P1621" s="391">
        <f t="shared" si="146"/>
        <v>47269</v>
      </c>
      <c r="Q1621" s="391">
        <f t="shared" si="146"/>
        <v>47276</v>
      </c>
      <c r="R1621" s="7"/>
    </row>
    <row r="1622" spans="14:18" x14ac:dyDescent="0.2">
      <c r="N1622" s="389">
        <f t="shared" si="145"/>
        <v>1</v>
      </c>
      <c r="O1622" s="390">
        <f t="shared" si="144"/>
        <v>47270</v>
      </c>
      <c r="P1622" s="391">
        <f t="shared" si="146"/>
        <v>47270</v>
      </c>
      <c r="Q1622" s="391">
        <f t="shared" si="146"/>
        <v>47277</v>
      </c>
      <c r="R1622" s="7"/>
    </row>
    <row r="1623" spans="14:18" x14ac:dyDescent="0.2">
      <c r="N1623" s="389">
        <f t="shared" si="145"/>
        <v>2</v>
      </c>
      <c r="O1623" s="390">
        <f t="shared" si="144"/>
        <v>23636</v>
      </c>
      <c r="P1623" s="391">
        <f t="shared" si="146"/>
        <v>47271</v>
      </c>
      <c r="Q1623" s="391">
        <f t="shared" si="146"/>
        <v>47278</v>
      </c>
      <c r="R1623" s="7"/>
    </row>
    <row r="1624" spans="14:18" x14ac:dyDescent="0.2">
      <c r="N1624" s="389">
        <f t="shared" si="145"/>
        <v>3</v>
      </c>
      <c r="O1624" s="390">
        <f t="shared" si="144"/>
        <v>15757</v>
      </c>
      <c r="P1624" s="391">
        <f t="shared" si="146"/>
        <v>47272</v>
      </c>
      <c r="Q1624" s="391">
        <f t="shared" si="146"/>
        <v>47279</v>
      </c>
      <c r="R1624" s="7"/>
    </row>
    <row r="1625" spans="14:18" x14ac:dyDescent="0.2">
      <c r="N1625" s="389">
        <f t="shared" si="145"/>
        <v>4</v>
      </c>
      <c r="O1625" s="390">
        <f t="shared" si="144"/>
        <v>11818</v>
      </c>
      <c r="P1625" s="391">
        <f t="shared" si="146"/>
        <v>47273</v>
      </c>
      <c r="Q1625" s="391">
        <f t="shared" si="146"/>
        <v>47280</v>
      </c>
      <c r="R1625" s="7"/>
    </row>
    <row r="1626" spans="14:18" x14ac:dyDescent="0.2">
      <c r="N1626" s="389">
        <f t="shared" si="145"/>
        <v>5</v>
      </c>
      <c r="O1626" s="390">
        <f t="shared" si="144"/>
        <v>9455</v>
      </c>
      <c r="P1626" s="391">
        <f t="shared" si="146"/>
        <v>47274</v>
      </c>
      <c r="Q1626" s="391">
        <f t="shared" si="146"/>
        <v>47281</v>
      </c>
      <c r="R1626" s="7"/>
    </row>
    <row r="1627" spans="14:18" x14ac:dyDescent="0.2">
      <c r="N1627" s="389">
        <f t="shared" si="145"/>
        <v>6</v>
      </c>
      <c r="O1627" s="390">
        <f t="shared" si="144"/>
        <v>7879</v>
      </c>
      <c r="P1627" s="391">
        <f t="shared" si="146"/>
        <v>47275</v>
      </c>
      <c r="Q1627" s="391">
        <f t="shared" si="146"/>
        <v>47282</v>
      </c>
      <c r="R1627" s="7"/>
    </row>
    <row r="1628" spans="14:18" x14ac:dyDescent="0.2">
      <c r="N1628" s="389">
        <f t="shared" si="145"/>
        <v>7</v>
      </c>
      <c r="O1628" s="390">
        <f t="shared" si="144"/>
        <v>6754</v>
      </c>
      <c r="P1628" s="391">
        <f t="shared" ref="P1628:Q1643" si="147">P1627+1</f>
        <v>47276</v>
      </c>
      <c r="Q1628" s="391">
        <f t="shared" si="147"/>
        <v>47283</v>
      </c>
      <c r="R1628" s="7"/>
    </row>
    <row r="1629" spans="14:18" x14ac:dyDescent="0.2">
      <c r="N1629" s="389">
        <f t="shared" si="145"/>
        <v>8</v>
      </c>
      <c r="O1629" s="390">
        <f t="shared" si="144"/>
        <v>5910</v>
      </c>
      <c r="P1629" s="391">
        <f t="shared" si="147"/>
        <v>47277</v>
      </c>
      <c r="Q1629" s="391">
        <f t="shared" si="147"/>
        <v>47284</v>
      </c>
      <c r="R1629" s="7"/>
    </row>
    <row r="1630" spans="14:18" x14ac:dyDescent="0.2">
      <c r="N1630" s="389">
        <f t="shared" si="145"/>
        <v>9</v>
      </c>
      <c r="O1630" s="390">
        <f t="shared" si="144"/>
        <v>5253</v>
      </c>
      <c r="P1630" s="391">
        <f t="shared" si="147"/>
        <v>47278</v>
      </c>
      <c r="Q1630" s="391">
        <f t="shared" si="147"/>
        <v>47285</v>
      </c>
      <c r="R1630" s="7"/>
    </row>
    <row r="1631" spans="14:18" x14ac:dyDescent="0.2">
      <c r="N1631" s="389">
        <f t="shared" si="145"/>
        <v>10</v>
      </c>
      <c r="O1631" s="390">
        <f t="shared" si="144"/>
        <v>4728</v>
      </c>
      <c r="P1631" s="391">
        <f t="shared" si="147"/>
        <v>47279</v>
      </c>
      <c r="Q1631" s="391">
        <f t="shared" si="147"/>
        <v>47286</v>
      </c>
      <c r="R1631" s="7"/>
    </row>
    <row r="1632" spans="14:18" x14ac:dyDescent="0.2">
      <c r="N1632" s="389">
        <f t="shared" si="145"/>
        <v>11</v>
      </c>
      <c r="O1632" s="390">
        <f t="shared" si="144"/>
        <v>4298</v>
      </c>
      <c r="P1632" s="391">
        <f t="shared" si="147"/>
        <v>47280</v>
      </c>
      <c r="Q1632" s="391">
        <f t="shared" si="147"/>
        <v>47287</v>
      </c>
      <c r="R1632" s="7"/>
    </row>
    <row r="1633" spans="14:18" x14ac:dyDescent="0.2">
      <c r="N1633" s="389">
        <f t="shared" si="145"/>
        <v>12</v>
      </c>
      <c r="O1633" s="390">
        <f t="shared" si="144"/>
        <v>3940</v>
      </c>
      <c r="P1633" s="391">
        <f t="shared" si="147"/>
        <v>47281</v>
      </c>
      <c r="Q1633" s="391">
        <f t="shared" si="147"/>
        <v>47288</v>
      </c>
      <c r="R1633" s="7"/>
    </row>
    <row r="1634" spans="14:18" x14ac:dyDescent="0.2">
      <c r="N1634" s="389">
        <f t="shared" si="145"/>
        <v>13</v>
      </c>
      <c r="O1634" s="390">
        <f t="shared" si="144"/>
        <v>3637</v>
      </c>
      <c r="P1634" s="391">
        <f t="shared" si="147"/>
        <v>47282</v>
      </c>
      <c r="Q1634" s="391">
        <f t="shared" si="147"/>
        <v>47289</v>
      </c>
      <c r="R1634" s="7"/>
    </row>
    <row r="1635" spans="14:18" x14ac:dyDescent="0.2">
      <c r="N1635" s="389">
        <f t="shared" si="145"/>
        <v>14</v>
      </c>
      <c r="O1635" s="390">
        <f t="shared" si="144"/>
        <v>3377</v>
      </c>
      <c r="P1635" s="391">
        <f t="shared" si="147"/>
        <v>47283</v>
      </c>
      <c r="Q1635" s="391">
        <f t="shared" si="147"/>
        <v>47290</v>
      </c>
      <c r="R1635" s="7"/>
    </row>
    <row r="1636" spans="14:18" x14ac:dyDescent="0.2">
      <c r="N1636" s="389">
        <f t="shared" si="145"/>
        <v>15</v>
      </c>
      <c r="O1636" s="390">
        <f t="shared" si="144"/>
        <v>3152</v>
      </c>
      <c r="P1636" s="391">
        <f t="shared" si="147"/>
        <v>47284</v>
      </c>
      <c r="Q1636" s="391">
        <f t="shared" si="147"/>
        <v>47291</v>
      </c>
      <c r="R1636" s="7"/>
    </row>
    <row r="1637" spans="14:18" x14ac:dyDescent="0.2">
      <c r="N1637" s="389">
        <f t="shared" si="145"/>
        <v>16</v>
      </c>
      <c r="O1637" s="390">
        <f t="shared" si="144"/>
        <v>2955</v>
      </c>
      <c r="P1637" s="391">
        <f t="shared" si="147"/>
        <v>47285</v>
      </c>
      <c r="Q1637" s="391">
        <f t="shared" si="147"/>
        <v>47292</v>
      </c>
      <c r="R1637" s="7"/>
    </row>
    <row r="1638" spans="14:18" x14ac:dyDescent="0.2">
      <c r="N1638" s="389">
        <f t="shared" si="145"/>
        <v>17</v>
      </c>
      <c r="O1638" s="390">
        <f t="shared" si="144"/>
        <v>2782</v>
      </c>
      <c r="P1638" s="391">
        <f t="shared" si="147"/>
        <v>47286</v>
      </c>
      <c r="Q1638" s="391">
        <f t="shared" si="147"/>
        <v>47293</v>
      </c>
      <c r="R1638" s="7"/>
    </row>
    <row r="1639" spans="14:18" x14ac:dyDescent="0.2">
      <c r="N1639" s="389">
        <f t="shared" si="145"/>
        <v>18</v>
      </c>
      <c r="O1639" s="390">
        <f t="shared" si="144"/>
        <v>2627</v>
      </c>
      <c r="P1639" s="391">
        <f t="shared" si="147"/>
        <v>47287</v>
      </c>
      <c r="Q1639" s="391">
        <f t="shared" si="147"/>
        <v>47294</v>
      </c>
      <c r="R1639" s="7"/>
    </row>
    <row r="1640" spans="14:18" x14ac:dyDescent="0.2">
      <c r="N1640" s="389">
        <f t="shared" si="145"/>
        <v>19</v>
      </c>
      <c r="O1640" s="390">
        <f t="shared" si="144"/>
        <v>2489</v>
      </c>
      <c r="P1640" s="391">
        <f t="shared" si="147"/>
        <v>47288</v>
      </c>
      <c r="Q1640" s="391">
        <f t="shared" si="147"/>
        <v>47295</v>
      </c>
      <c r="R1640" s="7"/>
    </row>
    <row r="1641" spans="14:18" x14ac:dyDescent="0.2">
      <c r="N1641" s="389">
        <f t="shared" si="145"/>
        <v>20</v>
      </c>
      <c r="O1641" s="390">
        <f t="shared" si="144"/>
        <v>2364</v>
      </c>
      <c r="P1641" s="391">
        <f t="shared" si="147"/>
        <v>47289</v>
      </c>
      <c r="Q1641" s="391">
        <f t="shared" si="147"/>
        <v>47296</v>
      </c>
      <c r="R1641" s="7"/>
    </row>
    <row r="1642" spans="14:18" x14ac:dyDescent="0.2">
      <c r="N1642" s="389">
        <f t="shared" si="145"/>
        <v>21</v>
      </c>
      <c r="O1642" s="390">
        <f t="shared" si="144"/>
        <v>2252</v>
      </c>
      <c r="P1642" s="391">
        <f t="shared" si="147"/>
        <v>47290</v>
      </c>
      <c r="Q1642" s="391">
        <f t="shared" si="147"/>
        <v>47297</v>
      </c>
      <c r="R1642" s="7"/>
    </row>
    <row r="1643" spans="14:18" x14ac:dyDescent="0.2">
      <c r="N1643" s="389">
        <f t="shared" si="145"/>
        <v>22</v>
      </c>
      <c r="O1643" s="390">
        <f t="shared" si="144"/>
        <v>2150</v>
      </c>
      <c r="P1643" s="391">
        <f t="shared" si="147"/>
        <v>47291</v>
      </c>
      <c r="Q1643" s="391">
        <f t="shared" si="147"/>
        <v>47298</v>
      </c>
      <c r="R1643" s="7"/>
    </row>
    <row r="1644" spans="14:18" x14ac:dyDescent="0.2">
      <c r="N1644" s="389">
        <f t="shared" si="145"/>
        <v>23</v>
      </c>
      <c r="O1644" s="390">
        <f t="shared" si="144"/>
        <v>2056</v>
      </c>
      <c r="P1644" s="391">
        <f t="shared" ref="P1644:Q1659" si="148">P1643+1</f>
        <v>47292</v>
      </c>
      <c r="Q1644" s="391">
        <f t="shared" si="148"/>
        <v>47299</v>
      </c>
      <c r="R1644" s="7"/>
    </row>
    <row r="1645" spans="14:18" x14ac:dyDescent="0.2">
      <c r="N1645" s="389">
        <f t="shared" si="145"/>
        <v>24</v>
      </c>
      <c r="O1645" s="390">
        <f t="shared" si="144"/>
        <v>1971</v>
      </c>
      <c r="P1645" s="391">
        <f t="shared" si="148"/>
        <v>47293</v>
      </c>
      <c r="Q1645" s="391">
        <f t="shared" si="148"/>
        <v>47300</v>
      </c>
      <c r="R1645" s="7"/>
    </row>
    <row r="1646" spans="14:18" x14ac:dyDescent="0.2">
      <c r="N1646" s="389">
        <f t="shared" si="145"/>
        <v>25</v>
      </c>
      <c r="O1646" s="390">
        <f t="shared" si="144"/>
        <v>1892</v>
      </c>
      <c r="P1646" s="391">
        <f t="shared" si="148"/>
        <v>47294</v>
      </c>
      <c r="Q1646" s="391">
        <f t="shared" si="148"/>
        <v>47301</v>
      </c>
      <c r="R1646" s="7"/>
    </row>
    <row r="1647" spans="14:18" x14ac:dyDescent="0.2">
      <c r="N1647" s="389">
        <f t="shared" si="145"/>
        <v>26</v>
      </c>
      <c r="O1647" s="390">
        <f t="shared" si="144"/>
        <v>1819</v>
      </c>
      <c r="P1647" s="391">
        <f t="shared" si="148"/>
        <v>47295</v>
      </c>
      <c r="Q1647" s="391">
        <f t="shared" si="148"/>
        <v>47302</v>
      </c>
      <c r="R1647" s="7"/>
    </row>
    <row r="1648" spans="14:18" x14ac:dyDescent="0.2">
      <c r="N1648" s="389">
        <f t="shared" si="145"/>
        <v>27</v>
      </c>
      <c r="O1648" s="390">
        <f t="shared" si="144"/>
        <v>1752</v>
      </c>
      <c r="P1648" s="391">
        <f t="shared" si="148"/>
        <v>47296</v>
      </c>
      <c r="Q1648" s="391">
        <f t="shared" si="148"/>
        <v>47303</v>
      </c>
      <c r="R1648" s="7"/>
    </row>
    <row r="1649" spans="14:18" x14ac:dyDescent="0.2">
      <c r="N1649" s="389">
        <f t="shared" si="145"/>
        <v>28</v>
      </c>
      <c r="O1649" s="390">
        <f t="shared" si="144"/>
        <v>1689</v>
      </c>
      <c r="P1649" s="391">
        <f t="shared" si="148"/>
        <v>47297</v>
      </c>
      <c r="Q1649" s="391">
        <f t="shared" si="148"/>
        <v>47304</v>
      </c>
      <c r="R1649" s="7"/>
    </row>
    <row r="1650" spans="14:18" x14ac:dyDescent="0.2">
      <c r="N1650" s="389">
        <f t="shared" si="145"/>
        <v>29</v>
      </c>
      <c r="O1650" s="390">
        <f t="shared" si="144"/>
        <v>1631</v>
      </c>
      <c r="P1650" s="391">
        <f t="shared" si="148"/>
        <v>47298</v>
      </c>
      <c r="Q1650" s="391">
        <f t="shared" si="148"/>
        <v>47305</v>
      </c>
      <c r="R1650" s="7"/>
    </row>
    <row r="1651" spans="14:18" x14ac:dyDescent="0.2">
      <c r="N1651" s="389">
        <f t="shared" si="145"/>
        <v>30</v>
      </c>
      <c r="O1651" s="390">
        <f t="shared" si="144"/>
        <v>1577</v>
      </c>
      <c r="P1651" s="391">
        <f t="shared" si="148"/>
        <v>47299</v>
      </c>
      <c r="Q1651" s="391">
        <f t="shared" si="148"/>
        <v>47306</v>
      </c>
      <c r="R1651" s="7"/>
    </row>
    <row r="1652" spans="14:18" x14ac:dyDescent="0.2">
      <c r="N1652" s="389">
        <f t="shared" si="145"/>
        <v>1</v>
      </c>
      <c r="O1652" s="390">
        <f t="shared" si="144"/>
        <v>47300</v>
      </c>
      <c r="P1652" s="391">
        <f t="shared" si="148"/>
        <v>47300</v>
      </c>
      <c r="Q1652" s="391">
        <f t="shared" si="148"/>
        <v>47307</v>
      </c>
      <c r="R1652" s="7"/>
    </row>
    <row r="1653" spans="14:18" x14ac:dyDescent="0.2">
      <c r="N1653" s="389">
        <f t="shared" si="145"/>
        <v>2</v>
      </c>
      <c r="O1653" s="390">
        <f t="shared" si="144"/>
        <v>23651</v>
      </c>
      <c r="P1653" s="391">
        <f t="shared" si="148"/>
        <v>47301</v>
      </c>
      <c r="Q1653" s="391">
        <f t="shared" si="148"/>
        <v>47308</v>
      </c>
      <c r="R1653" s="7"/>
    </row>
    <row r="1654" spans="14:18" x14ac:dyDescent="0.2">
      <c r="N1654" s="389">
        <f t="shared" si="145"/>
        <v>3</v>
      </c>
      <c r="O1654" s="390">
        <f t="shared" si="144"/>
        <v>15767</v>
      </c>
      <c r="P1654" s="391">
        <f t="shared" si="148"/>
        <v>47302</v>
      </c>
      <c r="Q1654" s="391">
        <f t="shared" si="148"/>
        <v>47309</v>
      </c>
      <c r="R1654" s="7"/>
    </row>
    <row r="1655" spans="14:18" x14ac:dyDescent="0.2">
      <c r="N1655" s="389">
        <f t="shared" si="145"/>
        <v>4</v>
      </c>
      <c r="O1655" s="390">
        <f t="shared" si="144"/>
        <v>11826</v>
      </c>
      <c r="P1655" s="391">
        <f t="shared" si="148"/>
        <v>47303</v>
      </c>
      <c r="Q1655" s="391">
        <f t="shared" si="148"/>
        <v>47310</v>
      </c>
      <c r="R1655" s="7"/>
    </row>
    <row r="1656" spans="14:18" x14ac:dyDescent="0.2">
      <c r="N1656" s="389">
        <f t="shared" si="145"/>
        <v>5</v>
      </c>
      <c r="O1656" s="390">
        <f t="shared" si="144"/>
        <v>9461</v>
      </c>
      <c r="P1656" s="391">
        <f t="shared" si="148"/>
        <v>47304</v>
      </c>
      <c r="Q1656" s="391">
        <f t="shared" si="148"/>
        <v>47311</v>
      </c>
      <c r="R1656" s="7"/>
    </row>
    <row r="1657" spans="14:18" x14ac:dyDescent="0.2">
      <c r="N1657" s="389">
        <f t="shared" si="145"/>
        <v>6</v>
      </c>
      <c r="O1657" s="390">
        <f t="shared" si="144"/>
        <v>7884</v>
      </c>
      <c r="P1657" s="391">
        <f t="shared" si="148"/>
        <v>47305</v>
      </c>
      <c r="Q1657" s="391">
        <f t="shared" si="148"/>
        <v>47312</v>
      </c>
      <c r="R1657" s="7"/>
    </row>
    <row r="1658" spans="14:18" x14ac:dyDescent="0.2">
      <c r="N1658" s="389">
        <f t="shared" si="145"/>
        <v>7</v>
      </c>
      <c r="O1658" s="390">
        <f t="shared" si="144"/>
        <v>6758</v>
      </c>
      <c r="P1658" s="391">
        <f t="shared" si="148"/>
        <v>47306</v>
      </c>
      <c r="Q1658" s="391">
        <f t="shared" si="148"/>
        <v>47313</v>
      </c>
      <c r="R1658" s="7"/>
    </row>
    <row r="1659" spans="14:18" x14ac:dyDescent="0.2">
      <c r="N1659" s="389">
        <f t="shared" si="145"/>
        <v>8</v>
      </c>
      <c r="O1659" s="390">
        <f t="shared" si="144"/>
        <v>5913</v>
      </c>
      <c r="P1659" s="391">
        <f t="shared" si="148"/>
        <v>47307</v>
      </c>
      <c r="Q1659" s="391">
        <f t="shared" si="148"/>
        <v>47314</v>
      </c>
      <c r="R1659" s="7"/>
    </row>
    <row r="1660" spans="14:18" x14ac:dyDescent="0.2">
      <c r="N1660" s="389">
        <f t="shared" si="145"/>
        <v>9</v>
      </c>
      <c r="O1660" s="390">
        <f t="shared" si="144"/>
        <v>5256</v>
      </c>
      <c r="P1660" s="391">
        <f t="shared" ref="P1660:Q1675" si="149">P1659+1</f>
        <v>47308</v>
      </c>
      <c r="Q1660" s="391">
        <f t="shared" si="149"/>
        <v>47315</v>
      </c>
      <c r="R1660" s="7"/>
    </row>
    <row r="1661" spans="14:18" x14ac:dyDescent="0.2">
      <c r="N1661" s="389">
        <f t="shared" si="145"/>
        <v>10</v>
      </c>
      <c r="O1661" s="390">
        <f t="shared" si="144"/>
        <v>4731</v>
      </c>
      <c r="P1661" s="391">
        <f t="shared" si="149"/>
        <v>47309</v>
      </c>
      <c r="Q1661" s="391">
        <f t="shared" si="149"/>
        <v>47316</v>
      </c>
      <c r="R1661" s="7"/>
    </row>
    <row r="1662" spans="14:18" x14ac:dyDescent="0.2">
      <c r="N1662" s="389">
        <f t="shared" si="145"/>
        <v>11</v>
      </c>
      <c r="O1662" s="390">
        <f t="shared" si="144"/>
        <v>4301</v>
      </c>
      <c r="P1662" s="391">
        <f t="shared" si="149"/>
        <v>47310</v>
      </c>
      <c r="Q1662" s="391">
        <f t="shared" si="149"/>
        <v>47317</v>
      </c>
      <c r="R1662" s="7"/>
    </row>
    <row r="1663" spans="14:18" x14ac:dyDescent="0.2">
      <c r="N1663" s="389">
        <f t="shared" si="145"/>
        <v>12</v>
      </c>
      <c r="O1663" s="390">
        <f t="shared" si="144"/>
        <v>3943</v>
      </c>
      <c r="P1663" s="391">
        <f t="shared" si="149"/>
        <v>47311</v>
      </c>
      <c r="Q1663" s="391">
        <f t="shared" si="149"/>
        <v>47318</v>
      </c>
      <c r="R1663" s="7"/>
    </row>
    <row r="1664" spans="14:18" x14ac:dyDescent="0.2">
      <c r="N1664" s="389">
        <f t="shared" si="145"/>
        <v>13</v>
      </c>
      <c r="O1664" s="390">
        <f t="shared" si="144"/>
        <v>3639</v>
      </c>
      <c r="P1664" s="391">
        <f t="shared" si="149"/>
        <v>47312</v>
      </c>
      <c r="Q1664" s="391">
        <f t="shared" si="149"/>
        <v>47319</v>
      </c>
      <c r="R1664" s="7"/>
    </row>
    <row r="1665" spans="14:18" x14ac:dyDescent="0.2">
      <c r="N1665" s="389">
        <f t="shared" si="145"/>
        <v>14</v>
      </c>
      <c r="O1665" s="390">
        <f t="shared" si="144"/>
        <v>3380</v>
      </c>
      <c r="P1665" s="391">
        <f t="shared" si="149"/>
        <v>47313</v>
      </c>
      <c r="Q1665" s="391">
        <f t="shared" si="149"/>
        <v>47320</v>
      </c>
      <c r="R1665" s="7"/>
    </row>
    <row r="1666" spans="14:18" x14ac:dyDescent="0.2">
      <c r="N1666" s="389">
        <f t="shared" si="145"/>
        <v>15</v>
      </c>
      <c r="O1666" s="390">
        <f t="shared" si="144"/>
        <v>3154</v>
      </c>
      <c r="P1666" s="391">
        <f t="shared" si="149"/>
        <v>47314</v>
      </c>
      <c r="Q1666" s="391">
        <f t="shared" si="149"/>
        <v>47321</v>
      </c>
      <c r="R1666" s="7"/>
    </row>
    <row r="1667" spans="14:18" x14ac:dyDescent="0.2">
      <c r="N1667" s="389">
        <f t="shared" si="145"/>
        <v>16</v>
      </c>
      <c r="O1667" s="390">
        <f t="shared" si="144"/>
        <v>2957</v>
      </c>
      <c r="P1667" s="391">
        <f t="shared" si="149"/>
        <v>47315</v>
      </c>
      <c r="Q1667" s="391">
        <f t="shared" si="149"/>
        <v>47322</v>
      </c>
      <c r="R1667" s="7"/>
    </row>
    <row r="1668" spans="14:18" x14ac:dyDescent="0.2">
      <c r="N1668" s="389">
        <f t="shared" si="145"/>
        <v>17</v>
      </c>
      <c r="O1668" s="390">
        <f t="shared" si="144"/>
        <v>2783</v>
      </c>
      <c r="P1668" s="391">
        <f t="shared" si="149"/>
        <v>47316</v>
      </c>
      <c r="Q1668" s="391">
        <f t="shared" si="149"/>
        <v>47323</v>
      </c>
      <c r="R1668" s="7"/>
    </row>
    <row r="1669" spans="14:18" x14ac:dyDescent="0.2">
      <c r="N1669" s="389">
        <f t="shared" si="145"/>
        <v>18</v>
      </c>
      <c r="O1669" s="390">
        <f t="shared" si="144"/>
        <v>2629</v>
      </c>
      <c r="P1669" s="391">
        <f t="shared" si="149"/>
        <v>47317</v>
      </c>
      <c r="Q1669" s="391">
        <f t="shared" si="149"/>
        <v>47324</v>
      </c>
      <c r="R1669" s="7"/>
    </row>
    <row r="1670" spans="14:18" x14ac:dyDescent="0.2">
      <c r="N1670" s="389">
        <f t="shared" si="145"/>
        <v>19</v>
      </c>
      <c r="O1670" s="390">
        <f t="shared" si="144"/>
        <v>2490</v>
      </c>
      <c r="P1670" s="391">
        <f t="shared" si="149"/>
        <v>47318</v>
      </c>
      <c r="Q1670" s="391">
        <f t="shared" si="149"/>
        <v>47325</v>
      </c>
      <c r="R1670" s="7"/>
    </row>
    <row r="1671" spans="14:18" x14ac:dyDescent="0.2">
      <c r="N1671" s="389">
        <f t="shared" si="145"/>
        <v>20</v>
      </c>
      <c r="O1671" s="390">
        <f t="shared" si="144"/>
        <v>2366</v>
      </c>
      <c r="P1671" s="391">
        <f t="shared" si="149"/>
        <v>47319</v>
      </c>
      <c r="Q1671" s="391">
        <f t="shared" si="149"/>
        <v>47326</v>
      </c>
      <c r="R1671" s="7"/>
    </row>
    <row r="1672" spans="14:18" x14ac:dyDescent="0.2">
      <c r="N1672" s="389">
        <f t="shared" si="145"/>
        <v>21</v>
      </c>
      <c r="O1672" s="390">
        <f t="shared" si="144"/>
        <v>2253</v>
      </c>
      <c r="P1672" s="391">
        <f t="shared" si="149"/>
        <v>47320</v>
      </c>
      <c r="Q1672" s="391">
        <f t="shared" si="149"/>
        <v>47327</v>
      </c>
      <c r="R1672" s="7"/>
    </row>
    <row r="1673" spans="14:18" x14ac:dyDescent="0.2">
      <c r="N1673" s="389">
        <f t="shared" si="145"/>
        <v>22</v>
      </c>
      <c r="O1673" s="390">
        <f t="shared" ref="O1673:O1736" si="150">ROUND(P1673/N1673,0)</f>
        <v>2151</v>
      </c>
      <c r="P1673" s="391">
        <f t="shared" si="149"/>
        <v>47321</v>
      </c>
      <c r="Q1673" s="391">
        <f t="shared" si="149"/>
        <v>47328</v>
      </c>
      <c r="R1673" s="7"/>
    </row>
    <row r="1674" spans="14:18" x14ac:dyDescent="0.2">
      <c r="N1674" s="389">
        <f t="shared" ref="N1674:N1737" si="151">DAY(P1674)</f>
        <v>23</v>
      </c>
      <c r="O1674" s="390">
        <f t="shared" si="150"/>
        <v>2057</v>
      </c>
      <c r="P1674" s="391">
        <f t="shared" si="149"/>
        <v>47322</v>
      </c>
      <c r="Q1674" s="391">
        <f t="shared" si="149"/>
        <v>47329</v>
      </c>
      <c r="R1674" s="7"/>
    </row>
    <row r="1675" spans="14:18" x14ac:dyDescent="0.2">
      <c r="N1675" s="389">
        <f t="shared" si="151"/>
        <v>24</v>
      </c>
      <c r="O1675" s="390">
        <f t="shared" si="150"/>
        <v>1972</v>
      </c>
      <c r="P1675" s="391">
        <f t="shared" si="149"/>
        <v>47323</v>
      </c>
      <c r="Q1675" s="391">
        <f t="shared" si="149"/>
        <v>47330</v>
      </c>
      <c r="R1675" s="7"/>
    </row>
    <row r="1676" spans="14:18" x14ac:dyDescent="0.2">
      <c r="N1676" s="389">
        <f t="shared" si="151"/>
        <v>25</v>
      </c>
      <c r="O1676" s="390">
        <f t="shared" si="150"/>
        <v>1893</v>
      </c>
      <c r="P1676" s="391">
        <f t="shared" ref="P1676:Q1691" si="152">P1675+1</f>
        <v>47324</v>
      </c>
      <c r="Q1676" s="391">
        <f t="shared" si="152"/>
        <v>47331</v>
      </c>
      <c r="R1676" s="7"/>
    </row>
    <row r="1677" spans="14:18" x14ac:dyDescent="0.2">
      <c r="N1677" s="389">
        <f t="shared" si="151"/>
        <v>26</v>
      </c>
      <c r="O1677" s="390">
        <f t="shared" si="150"/>
        <v>1820</v>
      </c>
      <c r="P1677" s="391">
        <f t="shared" si="152"/>
        <v>47325</v>
      </c>
      <c r="Q1677" s="391">
        <f t="shared" si="152"/>
        <v>47332</v>
      </c>
      <c r="R1677" s="7"/>
    </row>
    <row r="1678" spans="14:18" x14ac:dyDescent="0.2">
      <c r="N1678" s="389">
        <f t="shared" si="151"/>
        <v>27</v>
      </c>
      <c r="O1678" s="390">
        <f t="shared" si="150"/>
        <v>1753</v>
      </c>
      <c r="P1678" s="391">
        <f t="shared" si="152"/>
        <v>47326</v>
      </c>
      <c r="Q1678" s="391">
        <f t="shared" si="152"/>
        <v>47333</v>
      </c>
      <c r="R1678" s="7"/>
    </row>
    <row r="1679" spans="14:18" x14ac:dyDescent="0.2">
      <c r="N1679" s="389">
        <f t="shared" si="151"/>
        <v>28</v>
      </c>
      <c r="O1679" s="390">
        <f t="shared" si="150"/>
        <v>1690</v>
      </c>
      <c r="P1679" s="391">
        <f t="shared" si="152"/>
        <v>47327</v>
      </c>
      <c r="Q1679" s="391">
        <f t="shared" si="152"/>
        <v>47334</v>
      </c>
      <c r="R1679" s="7"/>
    </row>
    <row r="1680" spans="14:18" x14ac:dyDescent="0.2">
      <c r="N1680" s="389">
        <f t="shared" si="151"/>
        <v>29</v>
      </c>
      <c r="O1680" s="390">
        <f t="shared" si="150"/>
        <v>1632</v>
      </c>
      <c r="P1680" s="391">
        <f t="shared" si="152"/>
        <v>47328</v>
      </c>
      <c r="Q1680" s="391">
        <f t="shared" si="152"/>
        <v>47335</v>
      </c>
      <c r="R1680" s="7"/>
    </row>
    <row r="1681" spans="14:18" x14ac:dyDescent="0.2">
      <c r="N1681" s="389">
        <f t="shared" si="151"/>
        <v>30</v>
      </c>
      <c r="O1681" s="390">
        <f t="shared" si="150"/>
        <v>1578</v>
      </c>
      <c r="P1681" s="391">
        <f t="shared" si="152"/>
        <v>47329</v>
      </c>
      <c r="Q1681" s="391">
        <f t="shared" si="152"/>
        <v>47336</v>
      </c>
      <c r="R1681" s="7"/>
    </row>
    <row r="1682" spans="14:18" x14ac:dyDescent="0.2">
      <c r="N1682" s="389">
        <f t="shared" si="151"/>
        <v>31</v>
      </c>
      <c r="O1682" s="390">
        <f t="shared" si="150"/>
        <v>1527</v>
      </c>
      <c r="P1682" s="391">
        <f t="shared" si="152"/>
        <v>47330</v>
      </c>
      <c r="Q1682" s="391">
        <f t="shared" si="152"/>
        <v>47337</v>
      </c>
      <c r="R1682" s="7"/>
    </row>
    <row r="1683" spans="14:18" x14ac:dyDescent="0.2">
      <c r="N1683" s="389">
        <f t="shared" si="151"/>
        <v>1</v>
      </c>
      <c r="O1683" s="390">
        <f t="shared" si="150"/>
        <v>47331</v>
      </c>
      <c r="P1683" s="391">
        <f t="shared" si="152"/>
        <v>47331</v>
      </c>
      <c r="Q1683" s="391">
        <f t="shared" si="152"/>
        <v>47338</v>
      </c>
      <c r="R1683" s="7"/>
    </row>
    <row r="1684" spans="14:18" x14ac:dyDescent="0.2">
      <c r="N1684" s="389">
        <f t="shared" si="151"/>
        <v>2</v>
      </c>
      <c r="O1684" s="390">
        <f t="shared" si="150"/>
        <v>23666</v>
      </c>
      <c r="P1684" s="391">
        <f t="shared" si="152"/>
        <v>47332</v>
      </c>
      <c r="Q1684" s="391">
        <f t="shared" si="152"/>
        <v>47339</v>
      </c>
      <c r="R1684" s="7"/>
    </row>
    <row r="1685" spans="14:18" x14ac:dyDescent="0.2">
      <c r="N1685" s="389">
        <f t="shared" si="151"/>
        <v>3</v>
      </c>
      <c r="O1685" s="390">
        <f t="shared" si="150"/>
        <v>15778</v>
      </c>
      <c r="P1685" s="391">
        <f t="shared" si="152"/>
        <v>47333</v>
      </c>
      <c r="Q1685" s="391">
        <f t="shared" si="152"/>
        <v>47340</v>
      </c>
      <c r="R1685" s="7"/>
    </row>
    <row r="1686" spans="14:18" x14ac:dyDescent="0.2">
      <c r="N1686" s="389">
        <f t="shared" si="151"/>
        <v>4</v>
      </c>
      <c r="O1686" s="390">
        <f t="shared" si="150"/>
        <v>11834</v>
      </c>
      <c r="P1686" s="391">
        <f t="shared" si="152"/>
        <v>47334</v>
      </c>
      <c r="Q1686" s="391">
        <f t="shared" si="152"/>
        <v>47341</v>
      </c>
      <c r="R1686" s="7"/>
    </row>
    <row r="1687" spans="14:18" x14ac:dyDescent="0.2">
      <c r="N1687" s="389">
        <f t="shared" si="151"/>
        <v>5</v>
      </c>
      <c r="O1687" s="390">
        <f t="shared" si="150"/>
        <v>9467</v>
      </c>
      <c r="P1687" s="391">
        <f t="shared" si="152"/>
        <v>47335</v>
      </c>
      <c r="Q1687" s="391">
        <f t="shared" si="152"/>
        <v>47342</v>
      </c>
      <c r="R1687" s="7"/>
    </row>
    <row r="1688" spans="14:18" x14ac:dyDescent="0.2">
      <c r="N1688" s="389">
        <f t="shared" si="151"/>
        <v>6</v>
      </c>
      <c r="O1688" s="390">
        <f t="shared" si="150"/>
        <v>7889</v>
      </c>
      <c r="P1688" s="391">
        <f t="shared" si="152"/>
        <v>47336</v>
      </c>
      <c r="Q1688" s="391">
        <f t="shared" si="152"/>
        <v>47343</v>
      </c>
      <c r="R1688" s="7"/>
    </row>
    <row r="1689" spans="14:18" x14ac:dyDescent="0.2">
      <c r="N1689" s="389">
        <f t="shared" si="151"/>
        <v>7</v>
      </c>
      <c r="O1689" s="390">
        <f t="shared" si="150"/>
        <v>6762</v>
      </c>
      <c r="P1689" s="391">
        <f t="shared" si="152"/>
        <v>47337</v>
      </c>
      <c r="Q1689" s="391">
        <f t="shared" si="152"/>
        <v>47344</v>
      </c>
      <c r="R1689" s="7"/>
    </row>
    <row r="1690" spans="14:18" x14ac:dyDescent="0.2">
      <c r="N1690" s="389">
        <f t="shared" si="151"/>
        <v>8</v>
      </c>
      <c r="O1690" s="390">
        <f t="shared" si="150"/>
        <v>5917</v>
      </c>
      <c r="P1690" s="391">
        <f t="shared" si="152"/>
        <v>47338</v>
      </c>
      <c r="Q1690" s="391">
        <f t="shared" si="152"/>
        <v>47345</v>
      </c>
      <c r="R1690" s="7"/>
    </row>
    <row r="1691" spans="14:18" x14ac:dyDescent="0.2">
      <c r="N1691" s="389">
        <f t="shared" si="151"/>
        <v>9</v>
      </c>
      <c r="O1691" s="390">
        <f t="shared" si="150"/>
        <v>5260</v>
      </c>
      <c r="P1691" s="391">
        <f t="shared" si="152"/>
        <v>47339</v>
      </c>
      <c r="Q1691" s="391">
        <f t="shared" si="152"/>
        <v>47346</v>
      </c>
      <c r="R1691" s="7"/>
    </row>
    <row r="1692" spans="14:18" x14ac:dyDescent="0.2">
      <c r="N1692" s="389">
        <f t="shared" si="151"/>
        <v>10</v>
      </c>
      <c r="O1692" s="390">
        <f t="shared" si="150"/>
        <v>4734</v>
      </c>
      <c r="P1692" s="391">
        <f t="shared" ref="P1692:Q1707" si="153">P1691+1</f>
        <v>47340</v>
      </c>
      <c r="Q1692" s="391">
        <f t="shared" si="153"/>
        <v>47347</v>
      </c>
      <c r="R1692" s="7"/>
    </row>
    <row r="1693" spans="14:18" x14ac:dyDescent="0.2">
      <c r="N1693" s="389">
        <f t="shared" si="151"/>
        <v>11</v>
      </c>
      <c r="O1693" s="390">
        <f t="shared" si="150"/>
        <v>4304</v>
      </c>
      <c r="P1693" s="391">
        <f t="shared" si="153"/>
        <v>47341</v>
      </c>
      <c r="Q1693" s="391">
        <f t="shared" si="153"/>
        <v>47348</v>
      </c>
      <c r="R1693" s="7"/>
    </row>
    <row r="1694" spans="14:18" x14ac:dyDescent="0.2">
      <c r="N1694" s="389">
        <f t="shared" si="151"/>
        <v>12</v>
      </c>
      <c r="O1694" s="390">
        <f t="shared" si="150"/>
        <v>3945</v>
      </c>
      <c r="P1694" s="391">
        <f t="shared" si="153"/>
        <v>47342</v>
      </c>
      <c r="Q1694" s="391">
        <f t="shared" si="153"/>
        <v>47349</v>
      </c>
      <c r="R1694" s="7"/>
    </row>
    <row r="1695" spans="14:18" x14ac:dyDescent="0.2">
      <c r="N1695" s="389">
        <f t="shared" si="151"/>
        <v>13</v>
      </c>
      <c r="O1695" s="390">
        <f t="shared" si="150"/>
        <v>3642</v>
      </c>
      <c r="P1695" s="391">
        <f t="shared" si="153"/>
        <v>47343</v>
      </c>
      <c r="Q1695" s="391">
        <f t="shared" si="153"/>
        <v>47350</v>
      </c>
      <c r="R1695" s="7"/>
    </row>
    <row r="1696" spans="14:18" x14ac:dyDescent="0.2">
      <c r="N1696" s="389">
        <f t="shared" si="151"/>
        <v>14</v>
      </c>
      <c r="O1696" s="390">
        <f t="shared" si="150"/>
        <v>3382</v>
      </c>
      <c r="P1696" s="391">
        <f t="shared" si="153"/>
        <v>47344</v>
      </c>
      <c r="Q1696" s="391">
        <f t="shared" si="153"/>
        <v>47351</v>
      </c>
      <c r="R1696" s="7"/>
    </row>
    <row r="1697" spans="14:18" x14ac:dyDescent="0.2">
      <c r="N1697" s="389">
        <f t="shared" si="151"/>
        <v>15</v>
      </c>
      <c r="O1697" s="390">
        <f t="shared" si="150"/>
        <v>3156</v>
      </c>
      <c r="P1697" s="391">
        <f t="shared" si="153"/>
        <v>47345</v>
      </c>
      <c r="Q1697" s="391">
        <f t="shared" si="153"/>
        <v>47352</v>
      </c>
      <c r="R1697" s="7"/>
    </row>
    <row r="1698" spans="14:18" x14ac:dyDescent="0.2">
      <c r="N1698" s="389">
        <f t="shared" si="151"/>
        <v>16</v>
      </c>
      <c r="O1698" s="390">
        <f t="shared" si="150"/>
        <v>2959</v>
      </c>
      <c r="P1698" s="391">
        <f t="shared" si="153"/>
        <v>47346</v>
      </c>
      <c r="Q1698" s="391">
        <f t="shared" si="153"/>
        <v>47353</v>
      </c>
      <c r="R1698" s="7"/>
    </row>
    <row r="1699" spans="14:18" x14ac:dyDescent="0.2">
      <c r="N1699" s="389">
        <f t="shared" si="151"/>
        <v>17</v>
      </c>
      <c r="O1699" s="390">
        <f t="shared" si="150"/>
        <v>2785</v>
      </c>
      <c r="P1699" s="391">
        <f t="shared" si="153"/>
        <v>47347</v>
      </c>
      <c r="Q1699" s="391">
        <f t="shared" si="153"/>
        <v>47354</v>
      </c>
      <c r="R1699" s="7"/>
    </row>
    <row r="1700" spans="14:18" x14ac:dyDescent="0.2">
      <c r="N1700" s="389">
        <f t="shared" si="151"/>
        <v>18</v>
      </c>
      <c r="O1700" s="390">
        <f t="shared" si="150"/>
        <v>2630</v>
      </c>
      <c r="P1700" s="391">
        <f t="shared" si="153"/>
        <v>47348</v>
      </c>
      <c r="Q1700" s="391">
        <f t="shared" si="153"/>
        <v>47355</v>
      </c>
      <c r="R1700" s="7"/>
    </row>
    <row r="1701" spans="14:18" x14ac:dyDescent="0.2">
      <c r="N1701" s="389">
        <f t="shared" si="151"/>
        <v>19</v>
      </c>
      <c r="O1701" s="390">
        <f t="shared" si="150"/>
        <v>2492</v>
      </c>
      <c r="P1701" s="391">
        <f t="shared" si="153"/>
        <v>47349</v>
      </c>
      <c r="Q1701" s="391">
        <f t="shared" si="153"/>
        <v>47356</v>
      </c>
      <c r="R1701" s="7"/>
    </row>
    <row r="1702" spans="14:18" x14ac:dyDescent="0.2">
      <c r="N1702" s="389">
        <f t="shared" si="151"/>
        <v>20</v>
      </c>
      <c r="O1702" s="390">
        <f t="shared" si="150"/>
        <v>2368</v>
      </c>
      <c r="P1702" s="391">
        <f t="shared" si="153"/>
        <v>47350</v>
      </c>
      <c r="Q1702" s="391">
        <f t="shared" si="153"/>
        <v>47357</v>
      </c>
      <c r="R1702" s="7"/>
    </row>
    <row r="1703" spans="14:18" x14ac:dyDescent="0.2">
      <c r="N1703" s="389">
        <f t="shared" si="151"/>
        <v>21</v>
      </c>
      <c r="O1703" s="390">
        <f t="shared" si="150"/>
        <v>2255</v>
      </c>
      <c r="P1703" s="391">
        <f t="shared" si="153"/>
        <v>47351</v>
      </c>
      <c r="Q1703" s="391">
        <f t="shared" si="153"/>
        <v>47358</v>
      </c>
      <c r="R1703" s="7"/>
    </row>
    <row r="1704" spans="14:18" x14ac:dyDescent="0.2">
      <c r="N1704" s="389">
        <f t="shared" si="151"/>
        <v>22</v>
      </c>
      <c r="O1704" s="390">
        <f t="shared" si="150"/>
        <v>2152</v>
      </c>
      <c r="P1704" s="391">
        <f t="shared" si="153"/>
        <v>47352</v>
      </c>
      <c r="Q1704" s="391">
        <f t="shared" si="153"/>
        <v>47359</v>
      </c>
      <c r="R1704" s="7"/>
    </row>
    <row r="1705" spans="14:18" x14ac:dyDescent="0.2">
      <c r="N1705" s="389">
        <f t="shared" si="151"/>
        <v>23</v>
      </c>
      <c r="O1705" s="390">
        <f t="shared" si="150"/>
        <v>2059</v>
      </c>
      <c r="P1705" s="391">
        <f t="shared" si="153"/>
        <v>47353</v>
      </c>
      <c r="Q1705" s="391">
        <f t="shared" si="153"/>
        <v>47360</v>
      </c>
      <c r="R1705" s="7"/>
    </row>
    <row r="1706" spans="14:18" x14ac:dyDescent="0.2">
      <c r="N1706" s="389">
        <f t="shared" si="151"/>
        <v>24</v>
      </c>
      <c r="O1706" s="390">
        <f t="shared" si="150"/>
        <v>1973</v>
      </c>
      <c r="P1706" s="391">
        <f t="shared" si="153"/>
        <v>47354</v>
      </c>
      <c r="Q1706" s="391">
        <f t="shared" si="153"/>
        <v>47361</v>
      </c>
      <c r="R1706" s="7"/>
    </row>
    <row r="1707" spans="14:18" x14ac:dyDescent="0.2">
      <c r="N1707" s="389">
        <f t="shared" si="151"/>
        <v>25</v>
      </c>
      <c r="O1707" s="390">
        <f t="shared" si="150"/>
        <v>1894</v>
      </c>
      <c r="P1707" s="391">
        <f t="shared" si="153"/>
        <v>47355</v>
      </c>
      <c r="Q1707" s="391">
        <f t="shared" si="153"/>
        <v>47362</v>
      </c>
      <c r="R1707" s="7"/>
    </row>
    <row r="1708" spans="14:18" x14ac:dyDescent="0.2">
      <c r="N1708" s="389">
        <f t="shared" si="151"/>
        <v>26</v>
      </c>
      <c r="O1708" s="390">
        <f t="shared" si="150"/>
        <v>1821</v>
      </c>
      <c r="P1708" s="391">
        <f t="shared" ref="P1708:Q1723" si="154">P1707+1</f>
        <v>47356</v>
      </c>
      <c r="Q1708" s="391">
        <f t="shared" si="154"/>
        <v>47363</v>
      </c>
      <c r="R1708" s="7"/>
    </row>
    <row r="1709" spans="14:18" x14ac:dyDescent="0.2">
      <c r="N1709" s="389">
        <f t="shared" si="151"/>
        <v>27</v>
      </c>
      <c r="O1709" s="390">
        <f t="shared" si="150"/>
        <v>1754</v>
      </c>
      <c r="P1709" s="391">
        <f t="shared" si="154"/>
        <v>47357</v>
      </c>
      <c r="Q1709" s="391">
        <f t="shared" si="154"/>
        <v>47364</v>
      </c>
      <c r="R1709" s="7"/>
    </row>
    <row r="1710" spans="14:18" x14ac:dyDescent="0.2">
      <c r="N1710" s="389">
        <f t="shared" si="151"/>
        <v>28</v>
      </c>
      <c r="O1710" s="390">
        <f t="shared" si="150"/>
        <v>1691</v>
      </c>
      <c r="P1710" s="391">
        <f t="shared" si="154"/>
        <v>47358</v>
      </c>
      <c r="Q1710" s="391">
        <f t="shared" si="154"/>
        <v>47365</v>
      </c>
      <c r="R1710" s="7"/>
    </row>
    <row r="1711" spans="14:18" x14ac:dyDescent="0.2">
      <c r="N1711" s="389">
        <f t="shared" si="151"/>
        <v>29</v>
      </c>
      <c r="O1711" s="390">
        <f t="shared" si="150"/>
        <v>1633</v>
      </c>
      <c r="P1711" s="391">
        <f t="shared" si="154"/>
        <v>47359</v>
      </c>
      <c r="Q1711" s="391">
        <f t="shared" si="154"/>
        <v>47366</v>
      </c>
      <c r="R1711" s="7"/>
    </row>
    <row r="1712" spans="14:18" x14ac:dyDescent="0.2">
      <c r="N1712" s="389">
        <f t="shared" si="151"/>
        <v>30</v>
      </c>
      <c r="O1712" s="390">
        <f t="shared" si="150"/>
        <v>1579</v>
      </c>
      <c r="P1712" s="391">
        <f t="shared" si="154"/>
        <v>47360</v>
      </c>
      <c r="Q1712" s="391">
        <f t="shared" si="154"/>
        <v>47367</v>
      </c>
      <c r="R1712" s="7"/>
    </row>
    <row r="1713" spans="14:18" x14ac:dyDescent="0.2">
      <c r="N1713" s="389">
        <f t="shared" si="151"/>
        <v>31</v>
      </c>
      <c r="O1713" s="390">
        <f t="shared" si="150"/>
        <v>1528</v>
      </c>
      <c r="P1713" s="391">
        <f t="shared" si="154"/>
        <v>47361</v>
      </c>
      <c r="Q1713" s="391">
        <f t="shared" si="154"/>
        <v>47368</v>
      </c>
      <c r="R1713" s="7"/>
    </row>
    <row r="1714" spans="14:18" x14ac:dyDescent="0.2">
      <c r="N1714" s="389">
        <f t="shared" si="151"/>
        <v>1</v>
      </c>
      <c r="O1714" s="390">
        <f t="shared" si="150"/>
        <v>47362</v>
      </c>
      <c r="P1714" s="391">
        <f t="shared" si="154"/>
        <v>47362</v>
      </c>
      <c r="Q1714" s="391">
        <f t="shared" si="154"/>
        <v>47369</v>
      </c>
      <c r="R1714" s="7"/>
    </row>
    <row r="1715" spans="14:18" x14ac:dyDescent="0.2">
      <c r="N1715" s="389">
        <f t="shared" si="151"/>
        <v>2</v>
      </c>
      <c r="O1715" s="390">
        <f t="shared" si="150"/>
        <v>23682</v>
      </c>
      <c r="P1715" s="391">
        <f t="shared" si="154"/>
        <v>47363</v>
      </c>
      <c r="Q1715" s="391">
        <f t="shared" si="154"/>
        <v>47370</v>
      </c>
      <c r="R1715" s="7"/>
    </row>
    <row r="1716" spans="14:18" x14ac:dyDescent="0.2">
      <c r="N1716" s="389">
        <f t="shared" si="151"/>
        <v>3</v>
      </c>
      <c r="O1716" s="390">
        <f t="shared" si="150"/>
        <v>15788</v>
      </c>
      <c r="P1716" s="391">
        <f t="shared" si="154"/>
        <v>47364</v>
      </c>
      <c r="Q1716" s="391">
        <f t="shared" si="154"/>
        <v>47371</v>
      </c>
      <c r="R1716" s="7"/>
    </row>
    <row r="1717" spans="14:18" x14ac:dyDescent="0.2">
      <c r="N1717" s="389">
        <f t="shared" si="151"/>
        <v>4</v>
      </c>
      <c r="O1717" s="390">
        <f t="shared" si="150"/>
        <v>11841</v>
      </c>
      <c r="P1717" s="391">
        <f t="shared" si="154"/>
        <v>47365</v>
      </c>
      <c r="Q1717" s="391">
        <f t="shared" si="154"/>
        <v>47372</v>
      </c>
      <c r="R1717" s="7"/>
    </row>
    <row r="1718" spans="14:18" x14ac:dyDescent="0.2">
      <c r="N1718" s="389">
        <f t="shared" si="151"/>
        <v>5</v>
      </c>
      <c r="O1718" s="390">
        <f t="shared" si="150"/>
        <v>9473</v>
      </c>
      <c r="P1718" s="391">
        <f t="shared" si="154"/>
        <v>47366</v>
      </c>
      <c r="Q1718" s="391">
        <f t="shared" si="154"/>
        <v>47373</v>
      </c>
      <c r="R1718" s="7"/>
    </row>
    <row r="1719" spans="14:18" x14ac:dyDescent="0.2">
      <c r="N1719" s="389">
        <f t="shared" si="151"/>
        <v>6</v>
      </c>
      <c r="O1719" s="390">
        <f t="shared" si="150"/>
        <v>7895</v>
      </c>
      <c r="P1719" s="391">
        <f t="shared" si="154"/>
        <v>47367</v>
      </c>
      <c r="Q1719" s="391">
        <f t="shared" si="154"/>
        <v>47374</v>
      </c>
      <c r="R1719" s="7"/>
    </row>
    <row r="1720" spans="14:18" x14ac:dyDescent="0.2">
      <c r="N1720" s="389">
        <f t="shared" si="151"/>
        <v>7</v>
      </c>
      <c r="O1720" s="390">
        <f t="shared" si="150"/>
        <v>6767</v>
      </c>
      <c r="P1720" s="391">
        <f t="shared" si="154"/>
        <v>47368</v>
      </c>
      <c r="Q1720" s="391">
        <f t="shared" si="154"/>
        <v>47375</v>
      </c>
      <c r="R1720" s="7"/>
    </row>
    <row r="1721" spans="14:18" x14ac:dyDescent="0.2">
      <c r="N1721" s="389">
        <f t="shared" si="151"/>
        <v>8</v>
      </c>
      <c r="O1721" s="390">
        <f t="shared" si="150"/>
        <v>5921</v>
      </c>
      <c r="P1721" s="391">
        <f t="shared" si="154"/>
        <v>47369</v>
      </c>
      <c r="Q1721" s="391">
        <f t="shared" si="154"/>
        <v>47376</v>
      </c>
      <c r="R1721" s="7"/>
    </row>
    <row r="1722" spans="14:18" x14ac:dyDescent="0.2">
      <c r="N1722" s="389">
        <f t="shared" si="151"/>
        <v>9</v>
      </c>
      <c r="O1722" s="390">
        <f t="shared" si="150"/>
        <v>5263</v>
      </c>
      <c r="P1722" s="391">
        <f t="shared" si="154"/>
        <v>47370</v>
      </c>
      <c r="Q1722" s="391">
        <f t="shared" si="154"/>
        <v>47377</v>
      </c>
      <c r="R1722" s="7"/>
    </row>
    <row r="1723" spans="14:18" x14ac:dyDescent="0.2">
      <c r="N1723" s="389">
        <f t="shared" si="151"/>
        <v>10</v>
      </c>
      <c r="O1723" s="390">
        <f t="shared" si="150"/>
        <v>4737</v>
      </c>
      <c r="P1723" s="391">
        <f t="shared" si="154"/>
        <v>47371</v>
      </c>
      <c r="Q1723" s="391">
        <f t="shared" si="154"/>
        <v>47378</v>
      </c>
      <c r="R1723" s="7"/>
    </row>
    <row r="1724" spans="14:18" x14ac:dyDescent="0.2">
      <c r="N1724" s="389">
        <f t="shared" si="151"/>
        <v>11</v>
      </c>
      <c r="O1724" s="390">
        <f t="shared" si="150"/>
        <v>4307</v>
      </c>
      <c r="P1724" s="391">
        <f t="shared" ref="P1724:Q1739" si="155">P1723+1</f>
        <v>47372</v>
      </c>
      <c r="Q1724" s="391">
        <f t="shared" si="155"/>
        <v>47379</v>
      </c>
      <c r="R1724" s="7"/>
    </row>
    <row r="1725" spans="14:18" x14ac:dyDescent="0.2">
      <c r="N1725" s="389">
        <f t="shared" si="151"/>
        <v>12</v>
      </c>
      <c r="O1725" s="390">
        <f t="shared" si="150"/>
        <v>3948</v>
      </c>
      <c r="P1725" s="391">
        <f t="shared" si="155"/>
        <v>47373</v>
      </c>
      <c r="Q1725" s="391">
        <f t="shared" si="155"/>
        <v>47380</v>
      </c>
      <c r="R1725" s="7"/>
    </row>
    <row r="1726" spans="14:18" x14ac:dyDescent="0.2">
      <c r="N1726" s="389">
        <f t="shared" si="151"/>
        <v>13</v>
      </c>
      <c r="O1726" s="390">
        <f t="shared" si="150"/>
        <v>3644</v>
      </c>
      <c r="P1726" s="391">
        <f t="shared" si="155"/>
        <v>47374</v>
      </c>
      <c r="Q1726" s="391">
        <f t="shared" si="155"/>
        <v>47381</v>
      </c>
      <c r="R1726" s="7"/>
    </row>
    <row r="1727" spans="14:18" x14ac:dyDescent="0.2">
      <c r="N1727" s="389">
        <f t="shared" si="151"/>
        <v>14</v>
      </c>
      <c r="O1727" s="390">
        <f t="shared" si="150"/>
        <v>3384</v>
      </c>
      <c r="P1727" s="391">
        <f t="shared" si="155"/>
        <v>47375</v>
      </c>
      <c r="Q1727" s="391">
        <f t="shared" si="155"/>
        <v>47382</v>
      </c>
      <c r="R1727" s="7"/>
    </row>
    <row r="1728" spans="14:18" x14ac:dyDescent="0.2">
      <c r="N1728" s="389">
        <f t="shared" si="151"/>
        <v>15</v>
      </c>
      <c r="O1728" s="390">
        <f t="shared" si="150"/>
        <v>3158</v>
      </c>
      <c r="P1728" s="391">
        <f t="shared" si="155"/>
        <v>47376</v>
      </c>
      <c r="Q1728" s="391">
        <f t="shared" si="155"/>
        <v>47383</v>
      </c>
      <c r="R1728" s="7"/>
    </row>
    <row r="1729" spans="14:18" x14ac:dyDescent="0.2">
      <c r="N1729" s="389">
        <f t="shared" si="151"/>
        <v>16</v>
      </c>
      <c r="O1729" s="390">
        <f t="shared" si="150"/>
        <v>2961</v>
      </c>
      <c r="P1729" s="391">
        <f t="shared" si="155"/>
        <v>47377</v>
      </c>
      <c r="Q1729" s="391">
        <f t="shared" si="155"/>
        <v>47384</v>
      </c>
      <c r="R1729" s="7"/>
    </row>
    <row r="1730" spans="14:18" x14ac:dyDescent="0.2">
      <c r="N1730" s="389">
        <f t="shared" si="151"/>
        <v>17</v>
      </c>
      <c r="O1730" s="390">
        <f t="shared" si="150"/>
        <v>2787</v>
      </c>
      <c r="P1730" s="391">
        <f t="shared" si="155"/>
        <v>47378</v>
      </c>
      <c r="Q1730" s="391">
        <f t="shared" si="155"/>
        <v>47385</v>
      </c>
      <c r="R1730" s="7"/>
    </row>
    <row r="1731" spans="14:18" x14ac:dyDescent="0.2">
      <c r="N1731" s="389">
        <f t="shared" si="151"/>
        <v>18</v>
      </c>
      <c r="O1731" s="390">
        <f t="shared" si="150"/>
        <v>2632</v>
      </c>
      <c r="P1731" s="391">
        <f t="shared" si="155"/>
        <v>47379</v>
      </c>
      <c r="Q1731" s="391">
        <f t="shared" si="155"/>
        <v>47386</v>
      </c>
      <c r="R1731" s="7"/>
    </row>
    <row r="1732" spans="14:18" x14ac:dyDescent="0.2">
      <c r="N1732" s="389">
        <f t="shared" si="151"/>
        <v>19</v>
      </c>
      <c r="O1732" s="390">
        <f t="shared" si="150"/>
        <v>2494</v>
      </c>
      <c r="P1732" s="391">
        <f t="shared" si="155"/>
        <v>47380</v>
      </c>
      <c r="Q1732" s="391">
        <f t="shared" si="155"/>
        <v>47387</v>
      </c>
      <c r="R1732" s="7"/>
    </row>
    <row r="1733" spans="14:18" x14ac:dyDescent="0.2">
      <c r="N1733" s="389">
        <f t="shared" si="151"/>
        <v>20</v>
      </c>
      <c r="O1733" s="390">
        <f t="shared" si="150"/>
        <v>2369</v>
      </c>
      <c r="P1733" s="391">
        <f t="shared" si="155"/>
        <v>47381</v>
      </c>
      <c r="Q1733" s="391">
        <f t="shared" si="155"/>
        <v>47388</v>
      </c>
      <c r="R1733" s="7"/>
    </row>
    <row r="1734" spans="14:18" x14ac:dyDescent="0.2">
      <c r="N1734" s="389">
        <f t="shared" si="151"/>
        <v>21</v>
      </c>
      <c r="O1734" s="390">
        <f t="shared" si="150"/>
        <v>2256</v>
      </c>
      <c r="P1734" s="391">
        <f t="shared" si="155"/>
        <v>47382</v>
      </c>
      <c r="Q1734" s="391">
        <f t="shared" si="155"/>
        <v>47389</v>
      </c>
      <c r="R1734" s="7"/>
    </row>
    <row r="1735" spans="14:18" x14ac:dyDescent="0.2">
      <c r="N1735" s="389">
        <f t="shared" si="151"/>
        <v>22</v>
      </c>
      <c r="O1735" s="390">
        <f t="shared" si="150"/>
        <v>2154</v>
      </c>
      <c r="P1735" s="391">
        <f t="shared" si="155"/>
        <v>47383</v>
      </c>
      <c r="Q1735" s="391">
        <f t="shared" si="155"/>
        <v>47390</v>
      </c>
      <c r="R1735" s="7"/>
    </row>
    <row r="1736" spans="14:18" x14ac:dyDescent="0.2">
      <c r="N1736" s="389">
        <f t="shared" si="151"/>
        <v>23</v>
      </c>
      <c r="O1736" s="390">
        <f t="shared" si="150"/>
        <v>2060</v>
      </c>
      <c r="P1736" s="391">
        <f t="shared" si="155"/>
        <v>47384</v>
      </c>
      <c r="Q1736" s="391">
        <f t="shared" si="155"/>
        <v>47391</v>
      </c>
      <c r="R1736" s="7"/>
    </row>
    <row r="1737" spans="14:18" x14ac:dyDescent="0.2">
      <c r="N1737" s="389">
        <f t="shared" si="151"/>
        <v>24</v>
      </c>
      <c r="O1737" s="390">
        <f t="shared" ref="O1737:O1800" si="156">ROUND(P1737/N1737,0)</f>
        <v>1974</v>
      </c>
      <c r="P1737" s="391">
        <f t="shared" si="155"/>
        <v>47385</v>
      </c>
      <c r="Q1737" s="391">
        <f t="shared" si="155"/>
        <v>47392</v>
      </c>
      <c r="R1737" s="7"/>
    </row>
    <row r="1738" spans="14:18" x14ac:dyDescent="0.2">
      <c r="N1738" s="389">
        <f t="shared" ref="N1738:N1801" si="157">DAY(P1738)</f>
        <v>25</v>
      </c>
      <c r="O1738" s="390">
        <f t="shared" si="156"/>
        <v>1895</v>
      </c>
      <c r="P1738" s="391">
        <f t="shared" si="155"/>
        <v>47386</v>
      </c>
      <c r="Q1738" s="391">
        <f t="shared" si="155"/>
        <v>47393</v>
      </c>
      <c r="R1738" s="7"/>
    </row>
    <row r="1739" spans="14:18" x14ac:dyDescent="0.2">
      <c r="N1739" s="389">
        <f t="shared" si="157"/>
        <v>26</v>
      </c>
      <c r="O1739" s="390">
        <f t="shared" si="156"/>
        <v>1823</v>
      </c>
      <c r="P1739" s="391">
        <f t="shared" si="155"/>
        <v>47387</v>
      </c>
      <c r="Q1739" s="391">
        <f t="shared" si="155"/>
        <v>47394</v>
      </c>
      <c r="R1739" s="7"/>
    </row>
    <row r="1740" spans="14:18" x14ac:dyDescent="0.2">
      <c r="N1740" s="389">
        <f t="shared" si="157"/>
        <v>27</v>
      </c>
      <c r="O1740" s="390">
        <f t="shared" si="156"/>
        <v>1755</v>
      </c>
      <c r="P1740" s="391">
        <f t="shared" ref="P1740:Q1755" si="158">P1739+1</f>
        <v>47388</v>
      </c>
      <c r="Q1740" s="391">
        <f t="shared" si="158"/>
        <v>47395</v>
      </c>
      <c r="R1740" s="7"/>
    </row>
    <row r="1741" spans="14:18" x14ac:dyDescent="0.2">
      <c r="N1741" s="389">
        <f t="shared" si="157"/>
        <v>28</v>
      </c>
      <c r="O1741" s="390">
        <f t="shared" si="156"/>
        <v>1692</v>
      </c>
      <c r="P1741" s="391">
        <f t="shared" si="158"/>
        <v>47389</v>
      </c>
      <c r="Q1741" s="391">
        <f t="shared" si="158"/>
        <v>47396</v>
      </c>
      <c r="R1741" s="7"/>
    </row>
    <row r="1742" spans="14:18" x14ac:dyDescent="0.2">
      <c r="N1742" s="389">
        <f t="shared" si="157"/>
        <v>29</v>
      </c>
      <c r="O1742" s="390">
        <f t="shared" si="156"/>
        <v>1634</v>
      </c>
      <c r="P1742" s="391">
        <f t="shared" si="158"/>
        <v>47390</v>
      </c>
      <c r="Q1742" s="391">
        <f t="shared" si="158"/>
        <v>47397</v>
      </c>
      <c r="R1742" s="7"/>
    </row>
    <row r="1743" spans="14:18" x14ac:dyDescent="0.2">
      <c r="N1743" s="389">
        <f t="shared" si="157"/>
        <v>30</v>
      </c>
      <c r="O1743" s="390">
        <f t="shared" si="156"/>
        <v>1580</v>
      </c>
      <c r="P1743" s="391">
        <f t="shared" si="158"/>
        <v>47391</v>
      </c>
      <c r="Q1743" s="391">
        <f t="shared" si="158"/>
        <v>47398</v>
      </c>
      <c r="R1743" s="7"/>
    </row>
    <row r="1744" spans="14:18" x14ac:dyDescent="0.2">
      <c r="N1744" s="389">
        <f t="shared" si="157"/>
        <v>1</v>
      </c>
      <c r="O1744" s="390">
        <f t="shared" si="156"/>
        <v>47392</v>
      </c>
      <c r="P1744" s="391">
        <f t="shared" si="158"/>
        <v>47392</v>
      </c>
      <c r="Q1744" s="391">
        <f t="shared" si="158"/>
        <v>47399</v>
      </c>
      <c r="R1744" s="7"/>
    </row>
    <row r="1745" spans="14:18" x14ac:dyDescent="0.2">
      <c r="N1745" s="389">
        <f t="shared" si="157"/>
        <v>2</v>
      </c>
      <c r="O1745" s="390">
        <f t="shared" si="156"/>
        <v>23697</v>
      </c>
      <c r="P1745" s="391">
        <f t="shared" si="158"/>
        <v>47393</v>
      </c>
      <c r="Q1745" s="391">
        <f t="shared" si="158"/>
        <v>47400</v>
      </c>
      <c r="R1745" s="7"/>
    </row>
    <row r="1746" spans="14:18" x14ac:dyDescent="0.2">
      <c r="N1746" s="389">
        <f t="shared" si="157"/>
        <v>3</v>
      </c>
      <c r="O1746" s="390">
        <f t="shared" si="156"/>
        <v>15798</v>
      </c>
      <c r="P1746" s="391">
        <f t="shared" si="158"/>
        <v>47394</v>
      </c>
      <c r="Q1746" s="391">
        <f t="shared" si="158"/>
        <v>47401</v>
      </c>
      <c r="R1746" s="7"/>
    </row>
    <row r="1747" spans="14:18" x14ac:dyDescent="0.2">
      <c r="N1747" s="389">
        <f t="shared" si="157"/>
        <v>4</v>
      </c>
      <c r="O1747" s="390">
        <f t="shared" si="156"/>
        <v>11849</v>
      </c>
      <c r="P1747" s="391">
        <f t="shared" si="158"/>
        <v>47395</v>
      </c>
      <c r="Q1747" s="391">
        <f t="shared" si="158"/>
        <v>47402</v>
      </c>
      <c r="R1747" s="7"/>
    </row>
    <row r="1748" spans="14:18" x14ac:dyDescent="0.2">
      <c r="N1748" s="389">
        <f t="shared" si="157"/>
        <v>5</v>
      </c>
      <c r="O1748" s="390">
        <f t="shared" si="156"/>
        <v>9479</v>
      </c>
      <c r="P1748" s="391">
        <f t="shared" si="158"/>
        <v>47396</v>
      </c>
      <c r="Q1748" s="391">
        <f t="shared" si="158"/>
        <v>47403</v>
      </c>
      <c r="R1748" s="7"/>
    </row>
    <row r="1749" spans="14:18" x14ac:dyDescent="0.2">
      <c r="N1749" s="389">
        <f t="shared" si="157"/>
        <v>6</v>
      </c>
      <c r="O1749" s="390">
        <f t="shared" si="156"/>
        <v>7900</v>
      </c>
      <c r="P1749" s="391">
        <f t="shared" si="158"/>
        <v>47397</v>
      </c>
      <c r="Q1749" s="391">
        <f t="shared" si="158"/>
        <v>47404</v>
      </c>
      <c r="R1749" s="7"/>
    </row>
    <row r="1750" spans="14:18" x14ac:dyDescent="0.2">
      <c r="N1750" s="389">
        <f t="shared" si="157"/>
        <v>7</v>
      </c>
      <c r="O1750" s="390">
        <f t="shared" si="156"/>
        <v>6771</v>
      </c>
      <c r="P1750" s="391">
        <f t="shared" si="158"/>
        <v>47398</v>
      </c>
      <c r="Q1750" s="391">
        <f t="shared" si="158"/>
        <v>47405</v>
      </c>
      <c r="R1750" s="7"/>
    </row>
    <row r="1751" spans="14:18" x14ac:dyDescent="0.2">
      <c r="N1751" s="389">
        <f t="shared" si="157"/>
        <v>8</v>
      </c>
      <c r="O1751" s="390">
        <f t="shared" si="156"/>
        <v>5925</v>
      </c>
      <c r="P1751" s="391">
        <f t="shared" si="158"/>
        <v>47399</v>
      </c>
      <c r="Q1751" s="391">
        <f t="shared" si="158"/>
        <v>47406</v>
      </c>
      <c r="R1751" s="7"/>
    </row>
    <row r="1752" spans="14:18" x14ac:dyDescent="0.2">
      <c r="N1752" s="389">
        <f t="shared" si="157"/>
        <v>9</v>
      </c>
      <c r="O1752" s="390">
        <f t="shared" si="156"/>
        <v>5267</v>
      </c>
      <c r="P1752" s="391">
        <f t="shared" si="158"/>
        <v>47400</v>
      </c>
      <c r="Q1752" s="391">
        <f t="shared" si="158"/>
        <v>47407</v>
      </c>
      <c r="R1752" s="7"/>
    </row>
    <row r="1753" spans="14:18" x14ac:dyDescent="0.2">
      <c r="N1753" s="389">
        <f t="shared" si="157"/>
        <v>10</v>
      </c>
      <c r="O1753" s="390">
        <f t="shared" si="156"/>
        <v>4740</v>
      </c>
      <c r="P1753" s="391">
        <f t="shared" si="158"/>
        <v>47401</v>
      </c>
      <c r="Q1753" s="391">
        <f t="shared" si="158"/>
        <v>47408</v>
      </c>
      <c r="R1753" s="7"/>
    </row>
    <row r="1754" spans="14:18" x14ac:dyDescent="0.2">
      <c r="N1754" s="389">
        <f t="shared" si="157"/>
        <v>11</v>
      </c>
      <c r="O1754" s="390">
        <f t="shared" si="156"/>
        <v>4309</v>
      </c>
      <c r="P1754" s="391">
        <f t="shared" si="158"/>
        <v>47402</v>
      </c>
      <c r="Q1754" s="391">
        <f t="shared" si="158"/>
        <v>47409</v>
      </c>
      <c r="R1754" s="7"/>
    </row>
    <row r="1755" spans="14:18" x14ac:dyDescent="0.2">
      <c r="N1755" s="389">
        <f t="shared" si="157"/>
        <v>12</v>
      </c>
      <c r="O1755" s="390">
        <f t="shared" si="156"/>
        <v>3950</v>
      </c>
      <c r="P1755" s="391">
        <f t="shared" si="158"/>
        <v>47403</v>
      </c>
      <c r="Q1755" s="391">
        <f t="shared" si="158"/>
        <v>47410</v>
      </c>
      <c r="R1755" s="7"/>
    </row>
    <row r="1756" spans="14:18" x14ac:dyDescent="0.2">
      <c r="N1756" s="389">
        <f t="shared" si="157"/>
        <v>13</v>
      </c>
      <c r="O1756" s="390">
        <f t="shared" si="156"/>
        <v>3646</v>
      </c>
      <c r="P1756" s="391">
        <f t="shared" ref="P1756:Q1771" si="159">P1755+1</f>
        <v>47404</v>
      </c>
      <c r="Q1756" s="391">
        <f t="shared" si="159"/>
        <v>47411</v>
      </c>
      <c r="R1756" s="7"/>
    </row>
    <row r="1757" spans="14:18" x14ac:dyDescent="0.2">
      <c r="N1757" s="389">
        <f t="shared" si="157"/>
        <v>14</v>
      </c>
      <c r="O1757" s="390">
        <f t="shared" si="156"/>
        <v>3386</v>
      </c>
      <c r="P1757" s="391">
        <f t="shared" si="159"/>
        <v>47405</v>
      </c>
      <c r="Q1757" s="391">
        <f t="shared" si="159"/>
        <v>47412</v>
      </c>
      <c r="R1757" s="7"/>
    </row>
    <row r="1758" spans="14:18" x14ac:dyDescent="0.2">
      <c r="N1758" s="389">
        <f t="shared" si="157"/>
        <v>15</v>
      </c>
      <c r="O1758" s="390">
        <f t="shared" si="156"/>
        <v>3160</v>
      </c>
      <c r="P1758" s="391">
        <f t="shared" si="159"/>
        <v>47406</v>
      </c>
      <c r="Q1758" s="391">
        <f t="shared" si="159"/>
        <v>47413</v>
      </c>
      <c r="R1758" s="7"/>
    </row>
    <row r="1759" spans="14:18" x14ac:dyDescent="0.2">
      <c r="N1759" s="389">
        <f t="shared" si="157"/>
        <v>16</v>
      </c>
      <c r="O1759" s="390">
        <f t="shared" si="156"/>
        <v>2963</v>
      </c>
      <c r="P1759" s="391">
        <f t="shared" si="159"/>
        <v>47407</v>
      </c>
      <c r="Q1759" s="391">
        <f t="shared" si="159"/>
        <v>47414</v>
      </c>
      <c r="R1759" s="7"/>
    </row>
    <row r="1760" spans="14:18" x14ac:dyDescent="0.2">
      <c r="N1760" s="389">
        <f t="shared" si="157"/>
        <v>17</v>
      </c>
      <c r="O1760" s="390">
        <f t="shared" si="156"/>
        <v>2789</v>
      </c>
      <c r="P1760" s="391">
        <f t="shared" si="159"/>
        <v>47408</v>
      </c>
      <c r="Q1760" s="391">
        <f t="shared" si="159"/>
        <v>47415</v>
      </c>
      <c r="R1760" s="7"/>
    </row>
    <row r="1761" spans="14:18" x14ac:dyDescent="0.2">
      <c r="N1761" s="389">
        <f t="shared" si="157"/>
        <v>18</v>
      </c>
      <c r="O1761" s="390">
        <f t="shared" si="156"/>
        <v>2634</v>
      </c>
      <c r="P1761" s="391">
        <f t="shared" si="159"/>
        <v>47409</v>
      </c>
      <c r="Q1761" s="391">
        <f t="shared" si="159"/>
        <v>47416</v>
      </c>
      <c r="R1761" s="7"/>
    </row>
    <row r="1762" spans="14:18" x14ac:dyDescent="0.2">
      <c r="N1762" s="389">
        <f t="shared" si="157"/>
        <v>19</v>
      </c>
      <c r="O1762" s="390">
        <f t="shared" si="156"/>
        <v>2495</v>
      </c>
      <c r="P1762" s="391">
        <f t="shared" si="159"/>
        <v>47410</v>
      </c>
      <c r="Q1762" s="391">
        <f t="shared" si="159"/>
        <v>47417</v>
      </c>
      <c r="R1762" s="7"/>
    </row>
    <row r="1763" spans="14:18" x14ac:dyDescent="0.2">
      <c r="N1763" s="389">
        <f t="shared" si="157"/>
        <v>20</v>
      </c>
      <c r="O1763" s="390">
        <f t="shared" si="156"/>
        <v>2371</v>
      </c>
      <c r="P1763" s="391">
        <f t="shared" si="159"/>
        <v>47411</v>
      </c>
      <c r="Q1763" s="391">
        <f t="shared" si="159"/>
        <v>47418</v>
      </c>
      <c r="R1763" s="7"/>
    </row>
    <row r="1764" spans="14:18" x14ac:dyDescent="0.2">
      <c r="N1764" s="389">
        <f t="shared" si="157"/>
        <v>21</v>
      </c>
      <c r="O1764" s="390">
        <f t="shared" si="156"/>
        <v>2258</v>
      </c>
      <c r="P1764" s="391">
        <f t="shared" si="159"/>
        <v>47412</v>
      </c>
      <c r="Q1764" s="391">
        <f t="shared" si="159"/>
        <v>47419</v>
      </c>
      <c r="R1764" s="7"/>
    </row>
    <row r="1765" spans="14:18" x14ac:dyDescent="0.2">
      <c r="N1765" s="389">
        <f t="shared" si="157"/>
        <v>22</v>
      </c>
      <c r="O1765" s="390">
        <f t="shared" si="156"/>
        <v>2155</v>
      </c>
      <c r="P1765" s="391">
        <f t="shared" si="159"/>
        <v>47413</v>
      </c>
      <c r="Q1765" s="391">
        <f t="shared" si="159"/>
        <v>47420</v>
      </c>
      <c r="R1765" s="7"/>
    </row>
    <row r="1766" spans="14:18" x14ac:dyDescent="0.2">
      <c r="N1766" s="389">
        <f t="shared" si="157"/>
        <v>23</v>
      </c>
      <c r="O1766" s="390">
        <f t="shared" si="156"/>
        <v>2061</v>
      </c>
      <c r="P1766" s="391">
        <f t="shared" si="159"/>
        <v>47414</v>
      </c>
      <c r="Q1766" s="391">
        <f t="shared" si="159"/>
        <v>47421</v>
      </c>
      <c r="R1766" s="7"/>
    </row>
    <row r="1767" spans="14:18" x14ac:dyDescent="0.2">
      <c r="N1767" s="389">
        <f t="shared" si="157"/>
        <v>24</v>
      </c>
      <c r="O1767" s="390">
        <f t="shared" si="156"/>
        <v>1976</v>
      </c>
      <c r="P1767" s="391">
        <f t="shared" si="159"/>
        <v>47415</v>
      </c>
      <c r="Q1767" s="391">
        <f t="shared" si="159"/>
        <v>47422</v>
      </c>
      <c r="R1767" s="7"/>
    </row>
    <row r="1768" spans="14:18" x14ac:dyDescent="0.2">
      <c r="N1768" s="389">
        <f t="shared" si="157"/>
        <v>25</v>
      </c>
      <c r="O1768" s="390">
        <f t="shared" si="156"/>
        <v>1897</v>
      </c>
      <c r="P1768" s="391">
        <f t="shared" si="159"/>
        <v>47416</v>
      </c>
      <c r="Q1768" s="391">
        <f t="shared" si="159"/>
        <v>47423</v>
      </c>
      <c r="R1768" s="7"/>
    </row>
    <row r="1769" spans="14:18" x14ac:dyDescent="0.2">
      <c r="N1769" s="389">
        <f t="shared" si="157"/>
        <v>26</v>
      </c>
      <c r="O1769" s="390">
        <f t="shared" si="156"/>
        <v>1824</v>
      </c>
      <c r="P1769" s="391">
        <f t="shared" si="159"/>
        <v>47417</v>
      </c>
      <c r="Q1769" s="391">
        <f t="shared" si="159"/>
        <v>47424</v>
      </c>
      <c r="R1769" s="7"/>
    </row>
    <row r="1770" spans="14:18" x14ac:dyDescent="0.2">
      <c r="N1770" s="389">
        <f t="shared" si="157"/>
        <v>27</v>
      </c>
      <c r="O1770" s="390">
        <f t="shared" si="156"/>
        <v>1756</v>
      </c>
      <c r="P1770" s="391">
        <f t="shared" si="159"/>
        <v>47418</v>
      </c>
      <c r="Q1770" s="391">
        <f t="shared" si="159"/>
        <v>47425</v>
      </c>
      <c r="R1770" s="7"/>
    </row>
    <row r="1771" spans="14:18" x14ac:dyDescent="0.2">
      <c r="N1771" s="389">
        <f t="shared" si="157"/>
        <v>28</v>
      </c>
      <c r="O1771" s="390">
        <f t="shared" si="156"/>
        <v>1694</v>
      </c>
      <c r="P1771" s="391">
        <f t="shared" si="159"/>
        <v>47419</v>
      </c>
      <c r="Q1771" s="391">
        <f t="shared" si="159"/>
        <v>47426</v>
      </c>
      <c r="R1771" s="7"/>
    </row>
    <row r="1772" spans="14:18" x14ac:dyDescent="0.2">
      <c r="N1772" s="389">
        <f t="shared" si="157"/>
        <v>29</v>
      </c>
      <c r="O1772" s="390">
        <f t="shared" si="156"/>
        <v>1635</v>
      </c>
      <c r="P1772" s="391">
        <f t="shared" ref="P1772:Q1787" si="160">P1771+1</f>
        <v>47420</v>
      </c>
      <c r="Q1772" s="391">
        <f t="shared" si="160"/>
        <v>47427</v>
      </c>
      <c r="R1772" s="7"/>
    </row>
    <row r="1773" spans="14:18" x14ac:dyDescent="0.2">
      <c r="N1773" s="389">
        <f t="shared" si="157"/>
        <v>30</v>
      </c>
      <c r="O1773" s="390">
        <f t="shared" si="156"/>
        <v>1581</v>
      </c>
      <c r="P1773" s="391">
        <f t="shared" si="160"/>
        <v>47421</v>
      </c>
      <c r="Q1773" s="391">
        <f t="shared" si="160"/>
        <v>47428</v>
      </c>
      <c r="R1773" s="7"/>
    </row>
    <row r="1774" spans="14:18" x14ac:dyDescent="0.2">
      <c r="N1774" s="389">
        <f t="shared" si="157"/>
        <v>31</v>
      </c>
      <c r="O1774" s="390">
        <f t="shared" si="156"/>
        <v>1530</v>
      </c>
      <c r="P1774" s="391">
        <f t="shared" si="160"/>
        <v>47422</v>
      </c>
      <c r="Q1774" s="391">
        <f t="shared" si="160"/>
        <v>47429</v>
      </c>
      <c r="R1774" s="7"/>
    </row>
    <row r="1775" spans="14:18" x14ac:dyDescent="0.2">
      <c r="N1775" s="389">
        <f t="shared" si="157"/>
        <v>1</v>
      </c>
      <c r="O1775" s="390">
        <f t="shared" si="156"/>
        <v>47423</v>
      </c>
      <c r="P1775" s="391">
        <f t="shared" si="160"/>
        <v>47423</v>
      </c>
      <c r="Q1775" s="391">
        <f t="shared" si="160"/>
        <v>47430</v>
      </c>
      <c r="R1775" s="7"/>
    </row>
    <row r="1776" spans="14:18" x14ac:dyDescent="0.2">
      <c r="N1776" s="389">
        <f t="shared" si="157"/>
        <v>2</v>
      </c>
      <c r="O1776" s="390">
        <f t="shared" si="156"/>
        <v>23712</v>
      </c>
      <c r="P1776" s="391">
        <f t="shared" si="160"/>
        <v>47424</v>
      </c>
      <c r="Q1776" s="391">
        <f t="shared" si="160"/>
        <v>47431</v>
      </c>
      <c r="R1776" s="7"/>
    </row>
    <row r="1777" spans="14:18" x14ac:dyDescent="0.2">
      <c r="N1777" s="389">
        <f t="shared" si="157"/>
        <v>3</v>
      </c>
      <c r="O1777" s="390">
        <f t="shared" si="156"/>
        <v>15808</v>
      </c>
      <c r="P1777" s="391">
        <f t="shared" si="160"/>
        <v>47425</v>
      </c>
      <c r="Q1777" s="391">
        <f t="shared" si="160"/>
        <v>47432</v>
      </c>
      <c r="R1777" s="7"/>
    </row>
    <row r="1778" spans="14:18" x14ac:dyDescent="0.2">
      <c r="N1778" s="389">
        <f t="shared" si="157"/>
        <v>4</v>
      </c>
      <c r="O1778" s="390">
        <f t="shared" si="156"/>
        <v>11857</v>
      </c>
      <c r="P1778" s="391">
        <f t="shared" si="160"/>
        <v>47426</v>
      </c>
      <c r="Q1778" s="391">
        <f t="shared" si="160"/>
        <v>47433</v>
      </c>
      <c r="R1778" s="7"/>
    </row>
    <row r="1779" spans="14:18" x14ac:dyDescent="0.2">
      <c r="N1779" s="389">
        <f t="shared" si="157"/>
        <v>5</v>
      </c>
      <c r="O1779" s="390">
        <f t="shared" si="156"/>
        <v>9485</v>
      </c>
      <c r="P1779" s="391">
        <f t="shared" si="160"/>
        <v>47427</v>
      </c>
      <c r="Q1779" s="391">
        <f t="shared" si="160"/>
        <v>47434</v>
      </c>
      <c r="R1779" s="7"/>
    </row>
    <row r="1780" spans="14:18" x14ac:dyDescent="0.2">
      <c r="N1780" s="389">
        <f t="shared" si="157"/>
        <v>6</v>
      </c>
      <c r="O1780" s="390">
        <f t="shared" si="156"/>
        <v>7905</v>
      </c>
      <c r="P1780" s="391">
        <f t="shared" si="160"/>
        <v>47428</v>
      </c>
      <c r="Q1780" s="391">
        <f t="shared" si="160"/>
        <v>47435</v>
      </c>
      <c r="R1780" s="7"/>
    </row>
    <row r="1781" spans="14:18" x14ac:dyDescent="0.2">
      <c r="N1781" s="389">
        <f t="shared" si="157"/>
        <v>7</v>
      </c>
      <c r="O1781" s="390">
        <f t="shared" si="156"/>
        <v>6776</v>
      </c>
      <c r="P1781" s="391">
        <f t="shared" si="160"/>
        <v>47429</v>
      </c>
      <c r="Q1781" s="391">
        <f t="shared" si="160"/>
        <v>47436</v>
      </c>
      <c r="R1781" s="7"/>
    </row>
    <row r="1782" spans="14:18" x14ac:dyDescent="0.2">
      <c r="N1782" s="389">
        <f t="shared" si="157"/>
        <v>8</v>
      </c>
      <c r="O1782" s="390">
        <f t="shared" si="156"/>
        <v>5929</v>
      </c>
      <c r="P1782" s="391">
        <f t="shared" si="160"/>
        <v>47430</v>
      </c>
      <c r="Q1782" s="391">
        <f t="shared" si="160"/>
        <v>47437</v>
      </c>
      <c r="R1782" s="7"/>
    </row>
    <row r="1783" spans="14:18" x14ac:dyDescent="0.2">
      <c r="N1783" s="389">
        <f t="shared" si="157"/>
        <v>9</v>
      </c>
      <c r="O1783" s="390">
        <f t="shared" si="156"/>
        <v>5270</v>
      </c>
      <c r="P1783" s="391">
        <f t="shared" si="160"/>
        <v>47431</v>
      </c>
      <c r="Q1783" s="391">
        <f t="shared" si="160"/>
        <v>47438</v>
      </c>
      <c r="R1783" s="7"/>
    </row>
    <row r="1784" spans="14:18" x14ac:dyDescent="0.2">
      <c r="N1784" s="389">
        <f t="shared" si="157"/>
        <v>10</v>
      </c>
      <c r="O1784" s="390">
        <f t="shared" si="156"/>
        <v>4743</v>
      </c>
      <c r="P1784" s="391">
        <f t="shared" si="160"/>
        <v>47432</v>
      </c>
      <c r="Q1784" s="391">
        <f t="shared" si="160"/>
        <v>47439</v>
      </c>
      <c r="R1784" s="7"/>
    </row>
    <row r="1785" spans="14:18" x14ac:dyDescent="0.2">
      <c r="N1785" s="389">
        <f t="shared" si="157"/>
        <v>11</v>
      </c>
      <c r="O1785" s="390">
        <f t="shared" si="156"/>
        <v>4312</v>
      </c>
      <c r="P1785" s="391">
        <f t="shared" si="160"/>
        <v>47433</v>
      </c>
      <c r="Q1785" s="391">
        <f t="shared" si="160"/>
        <v>47440</v>
      </c>
      <c r="R1785" s="7"/>
    </row>
    <row r="1786" spans="14:18" x14ac:dyDescent="0.2">
      <c r="N1786" s="389">
        <f t="shared" si="157"/>
        <v>12</v>
      </c>
      <c r="O1786" s="390">
        <f t="shared" si="156"/>
        <v>3953</v>
      </c>
      <c r="P1786" s="391">
        <f t="shared" si="160"/>
        <v>47434</v>
      </c>
      <c r="Q1786" s="391">
        <f t="shared" si="160"/>
        <v>47441</v>
      </c>
      <c r="R1786" s="7"/>
    </row>
    <row r="1787" spans="14:18" x14ac:dyDescent="0.2">
      <c r="N1787" s="389">
        <f t="shared" si="157"/>
        <v>13</v>
      </c>
      <c r="O1787" s="390">
        <f t="shared" si="156"/>
        <v>3649</v>
      </c>
      <c r="P1787" s="391">
        <f t="shared" si="160"/>
        <v>47435</v>
      </c>
      <c r="Q1787" s="391">
        <f t="shared" si="160"/>
        <v>47442</v>
      </c>
      <c r="R1787" s="7"/>
    </row>
    <row r="1788" spans="14:18" x14ac:dyDescent="0.2">
      <c r="N1788" s="389">
        <f t="shared" si="157"/>
        <v>14</v>
      </c>
      <c r="O1788" s="390">
        <f t="shared" si="156"/>
        <v>3388</v>
      </c>
      <c r="P1788" s="391">
        <f t="shared" ref="P1788:Q1803" si="161">P1787+1</f>
        <v>47436</v>
      </c>
      <c r="Q1788" s="391">
        <f t="shared" si="161"/>
        <v>47443</v>
      </c>
      <c r="R1788" s="7"/>
    </row>
    <row r="1789" spans="14:18" x14ac:dyDescent="0.2">
      <c r="N1789" s="389">
        <f t="shared" si="157"/>
        <v>15</v>
      </c>
      <c r="O1789" s="390">
        <f t="shared" si="156"/>
        <v>3162</v>
      </c>
      <c r="P1789" s="391">
        <f t="shared" si="161"/>
        <v>47437</v>
      </c>
      <c r="Q1789" s="391">
        <f t="shared" si="161"/>
        <v>47444</v>
      </c>
      <c r="R1789" s="7"/>
    </row>
    <row r="1790" spans="14:18" x14ac:dyDescent="0.2">
      <c r="N1790" s="389">
        <f t="shared" si="157"/>
        <v>16</v>
      </c>
      <c r="O1790" s="390">
        <f t="shared" si="156"/>
        <v>2965</v>
      </c>
      <c r="P1790" s="391">
        <f t="shared" si="161"/>
        <v>47438</v>
      </c>
      <c r="Q1790" s="391">
        <f t="shared" si="161"/>
        <v>47445</v>
      </c>
      <c r="R1790" s="7"/>
    </row>
    <row r="1791" spans="14:18" x14ac:dyDescent="0.2">
      <c r="N1791" s="389">
        <f t="shared" si="157"/>
        <v>17</v>
      </c>
      <c r="O1791" s="390">
        <f t="shared" si="156"/>
        <v>2791</v>
      </c>
      <c r="P1791" s="391">
        <f t="shared" si="161"/>
        <v>47439</v>
      </c>
      <c r="Q1791" s="391">
        <f t="shared" si="161"/>
        <v>47446</v>
      </c>
      <c r="R1791" s="7"/>
    </row>
    <row r="1792" spans="14:18" x14ac:dyDescent="0.2">
      <c r="N1792" s="389">
        <f t="shared" si="157"/>
        <v>18</v>
      </c>
      <c r="O1792" s="390">
        <f t="shared" si="156"/>
        <v>2636</v>
      </c>
      <c r="P1792" s="391">
        <f t="shared" si="161"/>
        <v>47440</v>
      </c>
      <c r="Q1792" s="391">
        <f t="shared" si="161"/>
        <v>47447</v>
      </c>
      <c r="R1792" s="7"/>
    </row>
    <row r="1793" spans="14:18" x14ac:dyDescent="0.2">
      <c r="N1793" s="389">
        <f t="shared" si="157"/>
        <v>19</v>
      </c>
      <c r="O1793" s="390">
        <f t="shared" si="156"/>
        <v>2497</v>
      </c>
      <c r="P1793" s="391">
        <f t="shared" si="161"/>
        <v>47441</v>
      </c>
      <c r="Q1793" s="391">
        <f t="shared" si="161"/>
        <v>47448</v>
      </c>
      <c r="R1793" s="7"/>
    </row>
    <row r="1794" spans="14:18" x14ac:dyDescent="0.2">
      <c r="N1794" s="389">
        <f t="shared" si="157"/>
        <v>20</v>
      </c>
      <c r="O1794" s="390">
        <f t="shared" si="156"/>
        <v>2372</v>
      </c>
      <c r="P1794" s="391">
        <f t="shared" si="161"/>
        <v>47442</v>
      </c>
      <c r="Q1794" s="391">
        <f t="shared" si="161"/>
        <v>47449</v>
      </c>
      <c r="R1794" s="7"/>
    </row>
    <row r="1795" spans="14:18" x14ac:dyDescent="0.2">
      <c r="N1795" s="389">
        <f t="shared" si="157"/>
        <v>21</v>
      </c>
      <c r="O1795" s="390">
        <f t="shared" si="156"/>
        <v>2259</v>
      </c>
      <c r="P1795" s="391">
        <f t="shared" si="161"/>
        <v>47443</v>
      </c>
      <c r="Q1795" s="391">
        <f t="shared" si="161"/>
        <v>47450</v>
      </c>
      <c r="R1795" s="7"/>
    </row>
    <row r="1796" spans="14:18" x14ac:dyDescent="0.2">
      <c r="N1796" s="389">
        <f t="shared" si="157"/>
        <v>22</v>
      </c>
      <c r="O1796" s="390">
        <f t="shared" si="156"/>
        <v>2157</v>
      </c>
      <c r="P1796" s="391">
        <f t="shared" si="161"/>
        <v>47444</v>
      </c>
      <c r="Q1796" s="391">
        <f t="shared" si="161"/>
        <v>47451</v>
      </c>
      <c r="R1796" s="7"/>
    </row>
    <row r="1797" spans="14:18" x14ac:dyDescent="0.2">
      <c r="N1797" s="389">
        <f t="shared" si="157"/>
        <v>23</v>
      </c>
      <c r="O1797" s="390">
        <f t="shared" si="156"/>
        <v>2063</v>
      </c>
      <c r="P1797" s="391">
        <f t="shared" si="161"/>
        <v>47445</v>
      </c>
      <c r="Q1797" s="391">
        <f t="shared" si="161"/>
        <v>47452</v>
      </c>
      <c r="R1797" s="7"/>
    </row>
    <row r="1798" spans="14:18" x14ac:dyDescent="0.2">
      <c r="N1798" s="389">
        <f t="shared" si="157"/>
        <v>24</v>
      </c>
      <c r="O1798" s="390">
        <f t="shared" si="156"/>
        <v>1977</v>
      </c>
      <c r="P1798" s="391">
        <f t="shared" si="161"/>
        <v>47446</v>
      </c>
      <c r="Q1798" s="391">
        <f t="shared" si="161"/>
        <v>47453</v>
      </c>
      <c r="R1798" s="7"/>
    </row>
    <row r="1799" spans="14:18" x14ac:dyDescent="0.2">
      <c r="N1799" s="389">
        <f t="shared" si="157"/>
        <v>25</v>
      </c>
      <c r="O1799" s="390">
        <f t="shared" si="156"/>
        <v>1898</v>
      </c>
      <c r="P1799" s="391">
        <f t="shared" si="161"/>
        <v>47447</v>
      </c>
      <c r="Q1799" s="391">
        <f t="shared" si="161"/>
        <v>47454</v>
      </c>
      <c r="R1799" s="7"/>
    </row>
    <row r="1800" spans="14:18" x14ac:dyDescent="0.2">
      <c r="N1800" s="389">
        <f t="shared" si="157"/>
        <v>26</v>
      </c>
      <c r="O1800" s="390">
        <f t="shared" si="156"/>
        <v>1825</v>
      </c>
      <c r="P1800" s="391">
        <f t="shared" si="161"/>
        <v>47448</v>
      </c>
      <c r="Q1800" s="391">
        <f t="shared" si="161"/>
        <v>47455</v>
      </c>
      <c r="R1800" s="7"/>
    </row>
    <row r="1801" spans="14:18" x14ac:dyDescent="0.2">
      <c r="N1801" s="389">
        <f t="shared" si="157"/>
        <v>27</v>
      </c>
      <c r="O1801" s="390">
        <f t="shared" ref="O1801:O1864" si="162">ROUND(P1801/N1801,0)</f>
        <v>1757</v>
      </c>
      <c r="P1801" s="391">
        <f t="shared" si="161"/>
        <v>47449</v>
      </c>
      <c r="Q1801" s="391">
        <f t="shared" si="161"/>
        <v>47456</v>
      </c>
      <c r="R1801" s="7"/>
    </row>
    <row r="1802" spans="14:18" x14ac:dyDescent="0.2">
      <c r="N1802" s="389">
        <f t="shared" ref="N1802:N1865" si="163">DAY(P1802)</f>
        <v>28</v>
      </c>
      <c r="O1802" s="390">
        <f t="shared" si="162"/>
        <v>1695</v>
      </c>
      <c r="P1802" s="391">
        <f t="shared" si="161"/>
        <v>47450</v>
      </c>
      <c r="Q1802" s="391">
        <f t="shared" si="161"/>
        <v>47457</v>
      </c>
      <c r="R1802" s="7"/>
    </row>
    <row r="1803" spans="14:18" x14ac:dyDescent="0.2">
      <c r="N1803" s="389">
        <f t="shared" si="163"/>
        <v>29</v>
      </c>
      <c r="O1803" s="390">
        <f t="shared" si="162"/>
        <v>1636</v>
      </c>
      <c r="P1803" s="391">
        <f t="shared" si="161"/>
        <v>47451</v>
      </c>
      <c r="Q1803" s="391">
        <f t="shared" si="161"/>
        <v>47458</v>
      </c>
      <c r="R1803" s="7"/>
    </row>
    <row r="1804" spans="14:18" x14ac:dyDescent="0.2">
      <c r="N1804" s="389">
        <f t="shared" si="163"/>
        <v>30</v>
      </c>
      <c r="O1804" s="390">
        <f t="shared" si="162"/>
        <v>1582</v>
      </c>
      <c r="P1804" s="391">
        <f t="shared" ref="P1804:Q1819" si="164">P1803+1</f>
        <v>47452</v>
      </c>
      <c r="Q1804" s="391">
        <f t="shared" si="164"/>
        <v>47459</v>
      </c>
      <c r="R1804" s="7"/>
    </row>
    <row r="1805" spans="14:18" x14ac:dyDescent="0.2">
      <c r="N1805" s="389">
        <f t="shared" si="163"/>
        <v>1</v>
      </c>
      <c r="O1805" s="390">
        <f t="shared" si="162"/>
        <v>47453</v>
      </c>
      <c r="P1805" s="391">
        <f t="shared" si="164"/>
        <v>47453</v>
      </c>
      <c r="Q1805" s="391">
        <f t="shared" si="164"/>
        <v>47460</v>
      </c>
      <c r="R1805" s="7"/>
    </row>
    <row r="1806" spans="14:18" x14ac:dyDescent="0.2">
      <c r="N1806" s="389">
        <f t="shared" si="163"/>
        <v>2</v>
      </c>
      <c r="O1806" s="390">
        <f t="shared" si="162"/>
        <v>23727</v>
      </c>
      <c r="P1806" s="391">
        <f t="shared" si="164"/>
        <v>47454</v>
      </c>
      <c r="Q1806" s="391">
        <f t="shared" si="164"/>
        <v>47461</v>
      </c>
      <c r="R1806" s="7"/>
    </row>
    <row r="1807" spans="14:18" x14ac:dyDescent="0.2">
      <c r="N1807" s="389">
        <f t="shared" si="163"/>
        <v>3</v>
      </c>
      <c r="O1807" s="390">
        <f t="shared" si="162"/>
        <v>15818</v>
      </c>
      <c r="P1807" s="391">
        <f t="shared" si="164"/>
        <v>47455</v>
      </c>
      <c r="Q1807" s="391">
        <f t="shared" si="164"/>
        <v>47462</v>
      </c>
      <c r="R1807" s="7"/>
    </row>
    <row r="1808" spans="14:18" x14ac:dyDescent="0.2">
      <c r="N1808" s="389">
        <f t="shared" si="163"/>
        <v>4</v>
      </c>
      <c r="O1808" s="390">
        <f t="shared" si="162"/>
        <v>11864</v>
      </c>
      <c r="P1808" s="391">
        <f t="shared" si="164"/>
        <v>47456</v>
      </c>
      <c r="Q1808" s="391">
        <f t="shared" si="164"/>
        <v>47463</v>
      </c>
      <c r="R1808" s="7"/>
    </row>
    <row r="1809" spans="14:18" x14ac:dyDescent="0.2">
      <c r="N1809" s="389">
        <f t="shared" si="163"/>
        <v>5</v>
      </c>
      <c r="O1809" s="390">
        <f t="shared" si="162"/>
        <v>9491</v>
      </c>
      <c r="P1809" s="391">
        <f t="shared" si="164"/>
        <v>47457</v>
      </c>
      <c r="Q1809" s="391">
        <f t="shared" si="164"/>
        <v>47464</v>
      </c>
      <c r="R1809" s="7"/>
    </row>
    <row r="1810" spans="14:18" x14ac:dyDescent="0.2">
      <c r="N1810" s="389">
        <f t="shared" si="163"/>
        <v>6</v>
      </c>
      <c r="O1810" s="390">
        <f t="shared" si="162"/>
        <v>7910</v>
      </c>
      <c r="P1810" s="391">
        <f t="shared" si="164"/>
        <v>47458</v>
      </c>
      <c r="Q1810" s="391">
        <f t="shared" si="164"/>
        <v>47465</v>
      </c>
      <c r="R1810" s="7"/>
    </row>
    <row r="1811" spans="14:18" x14ac:dyDescent="0.2">
      <c r="N1811" s="389">
        <f t="shared" si="163"/>
        <v>7</v>
      </c>
      <c r="O1811" s="390">
        <f t="shared" si="162"/>
        <v>6780</v>
      </c>
      <c r="P1811" s="391">
        <f t="shared" si="164"/>
        <v>47459</v>
      </c>
      <c r="Q1811" s="391">
        <f t="shared" si="164"/>
        <v>47466</v>
      </c>
      <c r="R1811" s="7"/>
    </row>
    <row r="1812" spans="14:18" x14ac:dyDescent="0.2">
      <c r="N1812" s="389">
        <f t="shared" si="163"/>
        <v>8</v>
      </c>
      <c r="O1812" s="390">
        <f t="shared" si="162"/>
        <v>5933</v>
      </c>
      <c r="P1812" s="391">
        <f t="shared" si="164"/>
        <v>47460</v>
      </c>
      <c r="Q1812" s="391">
        <f t="shared" si="164"/>
        <v>47467</v>
      </c>
      <c r="R1812" s="7"/>
    </row>
    <row r="1813" spans="14:18" x14ac:dyDescent="0.2">
      <c r="N1813" s="389">
        <f t="shared" si="163"/>
        <v>9</v>
      </c>
      <c r="O1813" s="390">
        <f t="shared" si="162"/>
        <v>5273</v>
      </c>
      <c r="P1813" s="391">
        <f t="shared" si="164"/>
        <v>47461</v>
      </c>
      <c r="Q1813" s="391">
        <f t="shared" si="164"/>
        <v>47468</v>
      </c>
      <c r="R1813" s="7"/>
    </row>
    <row r="1814" spans="14:18" x14ac:dyDescent="0.2">
      <c r="N1814" s="389">
        <f t="shared" si="163"/>
        <v>10</v>
      </c>
      <c r="O1814" s="390">
        <f t="shared" si="162"/>
        <v>4746</v>
      </c>
      <c r="P1814" s="391">
        <f t="shared" si="164"/>
        <v>47462</v>
      </c>
      <c r="Q1814" s="391">
        <f t="shared" si="164"/>
        <v>47469</v>
      </c>
      <c r="R1814" s="7"/>
    </row>
    <row r="1815" spans="14:18" x14ac:dyDescent="0.2">
      <c r="N1815" s="389">
        <f t="shared" si="163"/>
        <v>11</v>
      </c>
      <c r="O1815" s="390">
        <f t="shared" si="162"/>
        <v>4315</v>
      </c>
      <c r="P1815" s="391">
        <f t="shared" si="164"/>
        <v>47463</v>
      </c>
      <c r="Q1815" s="391">
        <f t="shared" si="164"/>
        <v>47470</v>
      </c>
      <c r="R1815" s="7"/>
    </row>
    <row r="1816" spans="14:18" x14ac:dyDescent="0.2">
      <c r="N1816" s="389">
        <f t="shared" si="163"/>
        <v>12</v>
      </c>
      <c r="O1816" s="390">
        <f t="shared" si="162"/>
        <v>3955</v>
      </c>
      <c r="P1816" s="391">
        <f t="shared" si="164"/>
        <v>47464</v>
      </c>
      <c r="Q1816" s="391">
        <f t="shared" si="164"/>
        <v>47471</v>
      </c>
      <c r="R1816" s="7"/>
    </row>
    <row r="1817" spans="14:18" x14ac:dyDescent="0.2">
      <c r="N1817" s="389">
        <f t="shared" si="163"/>
        <v>13</v>
      </c>
      <c r="O1817" s="390">
        <f t="shared" si="162"/>
        <v>3651</v>
      </c>
      <c r="P1817" s="391">
        <f t="shared" si="164"/>
        <v>47465</v>
      </c>
      <c r="Q1817" s="391">
        <f t="shared" si="164"/>
        <v>47472</v>
      </c>
      <c r="R1817" s="7"/>
    </row>
    <row r="1818" spans="14:18" x14ac:dyDescent="0.2">
      <c r="N1818" s="389">
        <f t="shared" si="163"/>
        <v>14</v>
      </c>
      <c r="O1818" s="390">
        <f t="shared" si="162"/>
        <v>3390</v>
      </c>
      <c r="P1818" s="391">
        <f t="shared" si="164"/>
        <v>47466</v>
      </c>
      <c r="Q1818" s="391">
        <f t="shared" si="164"/>
        <v>47473</v>
      </c>
      <c r="R1818" s="7"/>
    </row>
    <row r="1819" spans="14:18" x14ac:dyDescent="0.2">
      <c r="N1819" s="389">
        <f t="shared" si="163"/>
        <v>15</v>
      </c>
      <c r="O1819" s="390">
        <f t="shared" si="162"/>
        <v>3164</v>
      </c>
      <c r="P1819" s="391">
        <f t="shared" si="164"/>
        <v>47467</v>
      </c>
      <c r="Q1819" s="391">
        <f t="shared" si="164"/>
        <v>47474</v>
      </c>
      <c r="R1819" s="7"/>
    </row>
    <row r="1820" spans="14:18" x14ac:dyDescent="0.2">
      <c r="N1820" s="389">
        <f t="shared" si="163"/>
        <v>16</v>
      </c>
      <c r="O1820" s="390">
        <f t="shared" si="162"/>
        <v>2967</v>
      </c>
      <c r="P1820" s="391">
        <f t="shared" ref="P1820:Q1835" si="165">P1819+1</f>
        <v>47468</v>
      </c>
      <c r="Q1820" s="391">
        <f t="shared" si="165"/>
        <v>47475</v>
      </c>
      <c r="R1820" s="7"/>
    </row>
    <row r="1821" spans="14:18" x14ac:dyDescent="0.2">
      <c r="N1821" s="389">
        <f t="shared" si="163"/>
        <v>17</v>
      </c>
      <c r="O1821" s="390">
        <f t="shared" si="162"/>
        <v>2792</v>
      </c>
      <c r="P1821" s="391">
        <f t="shared" si="165"/>
        <v>47469</v>
      </c>
      <c r="Q1821" s="391">
        <f t="shared" si="165"/>
        <v>47476</v>
      </c>
      <c r="R1821" s="7"/>
    </row>
    <row r="1822" spans="14:18" x14ac:dyDescent="0.2">
      <c r="N1822" s="389">
        <f t="shared" si="163"/>
        <v>18</v>
      </c>
      <c r="O1822" s="390">
        <f t="shared" si="162"/>
        <v>2637</v>
      </c>
      <c r="P1822" s="391">
        <f t="shared" si="165"/>
        <v>47470</v>
      </c>
      <c r="Q1822" s="391">
        <f t="shared" si="165"/>
        <v>47477</v>
      </c>
      <c r="R1822" s="7"/>
    </row>
    <row r="1823" spans="14:18" x14ac:dyDescent="0.2">
      <c r="N1823" s="389">
        <f t="shared" si="163"/>
        <v>19</v>
      </c>
      <c r="O1823" s="390">
        <f t="shared" si="162"/>
        <v>2498</v>
      </c>
      <c r="P1823" s="391">
        <f t="shared" si="165"/>
        <v>47471</v>
      </c>
      <c r="Q1823" s="391">
        <f t="shared" si="165"/>
        <v>47478</v>
      </c>
      <c r="R1823" s="7"/>
    </row>
    <row r="1824" spans="14:18" x14ac:dyDescent="0.2">
      <c r="N1824" s="389">
        <f t="shared" si="163"/>
        <v>20</v>
      </c>
      <c r="O1824" s="390">
        <f t="shared" si="162"/>
        <v>2374</v>
      </c>
      <c r="P1824" s="391">
        <f t="shared" si="165"/>
        <v>47472</v>
      </c>
      <c r="Q1824" s="391">
        <f t="shared" si="165"/>
        <v>47479</v>
      </c>
      <c r="R1824" s="7"/>
    </row>
    <row r="1825" spans="14:18" x14ac:dyDescent="0.2">
      <c r="N1825" s="389">
        <f t="shared" si="163"/>
        <v>21</v>
      </c>
      <c r="O1825" s="390">
        <f t="shared" si="162"/>
        <v>2261</v>
      </c>
      <c r="P1825" s="391">
        <f t="shared" si="165"/>
        <v>47473</v>
      </c>
      <c r="Q1825" s="391">
        <f t="shared" si="165"/>
        <v>47480</v>
      </c>
      <c r="R1825" s="7"/>
    </row>
    <row r="1826" spans="14:18" x14ac:dyDescent="0.2">
      <c r="N1826" s="389">
        <f t="shared" si="163"/>
        <v>22</v>
      </c>
      <c r="O1826" s="390">
        <f t="shared" si="162"/>
        <v>2158</v>
      </c>
      <c r="P1826" s="391">
        <f t="shared" si="165"/>
        <v>47474</v>
      </c>
      <c r="Q1826" s="391">
        <f t="shared" si="165"/>
        <v>47481</v>
      </c>
      <c r="R1826" s="7"/>
    </row>
    <row r="1827" spans="14:18" x14ac:dyDescent="0.2">
      <c r="N1827" s="389">
        <f t="shared" si="163"/>
        <v>23</v>
      </c>
      <c r="O1827" s="390">
        <f t="shared" si="162"/>
        <v>2064</v>
      </c>
      <c r="P1827" s="391">
        <f t="shared" si="165"/>
        <v>47475</v>
      </c>
      <c r="Q1827" s="391">
        <f t="shared" si="165"/>
        <v>47482</v>
      </c>
      <c r="R1827" s="7"/>
    </row>
    <row r="1828" spans="14:18" x14ac:dyDescent="0.2">
      <c r="N1828" s="389">
        <f t="shared" si="163"/>
        <v>24</v>
      </c>
      <c r="O1828" s="390">
        <f t="shared" si="162"/>
        <v>1978</v>
      </c>
      <c r="P1828" s="391">
        <f t="shared" si="165"/>
        <v>47476</v>
      </c>
      <c r="Q1828" s="391">
        <f t="shared" si="165"/>
        <v>47483</v>
      </c>
      <c r="R1828" s="7"/>
    </row>
    <row r="1829" spans="14:18" x14ac:dyDescent="0.2">
      <c r="N1829" s="389">
        <f t="shared" si="163"/>
        <v>25</v>
      </c>
      <c r="O1829" s="390">
        <f t="shared" si="162"/>
        <v>1899</v>
      </c>
      <c r="P1829" s="391">
        <f t="shared" si="165"/>
        <v>47477</v>
      </c>
      <c r="Q1829" s="391">
        <f t="shared" si="165"/>
        <v>47484</v>
      </c>
      <c r="R1829" s="7"/>
    </row>
    <row r="1830" spans="14:18" x14ac:dyDescent="0.2">
      <c r="N1830" s="389">
        <f t="shared" si="163"/>
        <v>26</v>
      </c>
      <c r="O1830" s="390">
        <f t="shared" si="162"/>
        <v>1826</v>
      </c>
      <c r="P1830" s="391">
        <f t="shared" si="165"/>
        <v>47478</v>
      </c>
      <c r="Q1830" s="391">
        <f t="shared" si="165"/>
        <v>47485</v>
      </c>
      <c r="R1830" s="7"/>
    </row>
    <row r="1831" spans="14:18" x14ac:dyDescent="0.2">
      <c r="N1831" s="389">
        <f t="shared" si="163"/>
        <v>27</v>
      </c>
      <c r="O1831" s="390">
        <f t="shared" si="162"/>
        <v>1758</v>
      </c>
      <c r="P1831" s="391">
        <f t="shared" si="165"/>
        <v>47479</v>
      </c>
      <c r="Q1831" s="391">
        <f t="shared" si="165"/>
        <v>47486</v>
      </c>
      <c r="R1831" s="7"/>
    </row>
    <row r="1832" spans="14:18" x14ac:dyDescent="0.2">
      <c r="N1832" s="389">
        <f t="shared" si="163"/>
        <v>28</v>
      </c>
      <c r="O1832" s="390">
        <f t="shared" si="162"/>
        <v>1696</v>
      </c>
      <c r="P1832" s="391">
        <f t="shared" si="165"/>
        <v>47480</v>
      </c>
      <c r="Q1832" s="391">
        <f t="shared" si="165"/>
        <v>47487</v>
      </c>
      <c r="R1832" s="7"/>
    </row>
    <row r="1833" spans="14:18" x14ac:dyDescent="0.2">
      <c r="N1833" s="389">
        <f t="shared" si="163"/>
        <v>29</v>
      </c>
      <c r="O1833" s="390">
        <f t="shared" si="162"/>
        <v>1637</v>
      </c>
      <c r="P1833" s="391">
        <f t="shared" si="165"/>
        <v>47481</v>
      </c>
      <c r="Q1833" s="391">
        <f t="shared" si="165"/>
        <v>47488</v>
      </c>
      <c r="R1833" s="7"/>
    </row>
    <row r="1834" spans="14:18" x14ac:dyDescent="0.2">
      <c r="N1834" s="389">
        <f t="shared" si="163"/>
        <v>30</v>
      </c>
      <c r="O1834" s="390">
        <f t="shared" si="162"/>
        <v>1583</v>
      </c>
      <c r="P1834" s="391">
        <f t="shared" si="165"/>
        <v>47482</v>
      </c>
      <c r="Q1834" s="391">
        <f t="shared" si="165"/>
        <v>47489</v>
      </c>
      <c r="R1834" s="7"/>
    </row>
    <row r="1835" spans="14:18" x14ac:dyDescent="0.2">
      <c r="N1835" s="389">
        <f t="shared" si="163"/>
        <v>31</v>
      </c>
      <c r="O1835" s="390">
        <f t="shared" si="162"/>
        <v>1532</v>
      </c>
      <c r="P1835" s="391">
        <f t="shared" si="165"/>
        <v>47483</v>
      </c>
      <c r="Q1835" s="391">
        <f t="shared" si="165"/>
        <v>47490</v>
      </c>
      <c r="R1835" s="7"/>
    </row>
    <row r="1836" spans="14:18" x14ac:dyDescent="0.2">
      <c r="N1836" s="389">
        <f t="shared" si="163"/>
        <v>1</v>
      </c>
      <c r="O1836" s="390">
        <f t="shared" si="162"/>
        <v>47484</v>
      </c>
      <c r="P1836" s="391">
        <f t="shared" ref="P1836:Q1851" si="166">P1835+1</f>
        <v>47484</v>
      </c>
      <c r="Q1836" s="391">
        <f t="shared" si="166"/>
        <v>47491</v>
      </c>
      <c r="R1836" s="7"/>
    </row>
    <row r="1837" spans="14:18" x14ac:dyDescent="0.2">
      <c r="N1837" s="389">
        <f t="shared" si="163"/>
        <v>2</v>
      </c>
      <c r="O1837" s="390">
        <f t="shared" si="162"/>
        <v>23743</v>
      </c>
      <c r="P1837" s="391">
        <f t="shared" si="166"/>
        <v>47485</v>
      </c>
      <c r="Q1837" s="391">
        <f t="shared" si="166"/>
        <v>47492</v>
      </c>
      <c r="R1837" s="7"/>
    </row>
    <row r="1838" spans="14:18" x14ac:dyDescent="0.2">
      <c r="N1838" s="389">
        <f t="shared" si="163"/>
        <v>3</v>
      </c>
      <c r="O1838" s="390">
        <f t="shared" si="162"/>
        <v>15829</v>
      </c>
      <c r="P1838" s="391">
        <f t="shared" si="166"/>
        <v>47486</v>
      </c>
      <c r="Q1838" s="391">
        <f t="shared" si="166"/>
        <v>47493</v>
      </c>
      <c r="R1838" s="7"/>
    </row>
    <row r="1839" spans="14:18" x14ac:dyDescent="0.2">
      <c r="N1839" s="389">
        <f t="shared" si="163"/>
        <v>4</v>
      </c>
      <c r="O1839" s="390">
        <f t="shared" si="162"/>
        <v>11872</v>
      </c>
      <c r="P1839" s="391">
        <f t="shared" si="166"/>
        <v>47487</v>
      </c>
      <c r="Q1839" s="391">
        <f t="shared" si="166"/>
        <v>47494</v>
      </c>
      <c r="R1839" s="7"/>
    </row>
    <row r="1840" spans="14:18" x14ac:dyDescent="0.2">
      <c r="N1840" s="389">
        <f t="shared" si="163"/>
        <v>5</v>
      </c>
      <c r="O1840" s="390">
        <f t="shared" si="162"/>
        <v>9498</v>
      </c>
      <c r="P1840" s="391">
        <f t="shared" si="166"/>
        <v>47488</v>
      </c>
      <c r="Q1840" s="391">
        <f t="shared" si="166"/>
        <v>47495</v>
      </c>
      <c r="R1840" s="7"/>
    </row>
    <row r="1841" spans="14:18" x14ac:dyDescent="0.2">
      <c r="N1841" s="389">
        <f t="shared" si="163"/>
        <v>6</v>
      </c>
      <c r="O1841" s="390">
        <f t="shared" si="162"/>
        <v>7915</v>
      </c>
      <c r="P1841" s="391">
        <f t="shared" si="166"/>
        <v>47489</v>
      </c>
      <c r="Q1841" s="391">
        <f t="shared" si="166"/>
        <v>47496</v>
      </c>
      <c r="R1841" s="7"/>
    </row>
    <row r="1842" spans="14:18" x14ac:dyDescent="0.2">
      <c r="N1842" s="389">
        <f t="shared" si="163"/>
        <v>7</v>
      </c>
      <c r="O1842" s="390">
        <f t="shared" si="162"/>
        <v>6784</v>
      </c>
      <c r="P1842" s="391">
        <f t="shared" si="166"/>
        <v>47490</v>
      </c>
      <c r="Q1842" s="391">
        <f t="shared" si="166"/>
        <v>47497</v>
      </c>
      <c r="R1842" s="7"/>
    </row>
    <row r="1843" spans="14:18" x14ac:dyDescent="0.2">
      <c r="N1843" s="389">
        <f t="shared" si="163"/>
        <v>8</v>
      </c>
      <c r="O1843" s="390">
        <f t="shared" si="162"/>
        <v>5936</v>
      </c>
      <c r="P1843" s="391">
        <f t="shared" si="166"/>
        <v>47491</v>
      </c>
      <c r="Q1843" s="391">
        <f t="shared" si="166"/>
        <v>47498</v>
      </c>
      <c r="R1843" s="7"/>
    </row>
    <row r="1844" spans="14:18" x14ac:dyDescent="0.2">
      <c r="N1844" s="389">
        <f t="shared" si="163"/>
        <v>9</v>
      </c>
      <c r="O1844" s="390">
        <f t="shared" si="162"/>
        <v>5277</v>
      </c>
      <c r="P1844" s="391">
        <f t="shared" si="166"/>
        <v>47492</v>
      </c>
      <c r="Q1844" s="391">
        <f t="shared" si="166"/>
        <v>47499</v>
      </c>
      <c r="R1844" s="7"/>
    </row>
    <row r="1845" spans="14:18" x14ac:dyDescent="0.2">
      <c r="N1845" s="389">
        <f t="shared" si="163"/>
        <v>10</v>
      </c>
      <c r="O1845" s="390">
        <f t="shared" si="162"/>
        <v>4749</v>
      </c>
      <c r="P1845" s="391">
        <f t="shared" si="166"/>
        <v>47493</v>
      </c>
      <c r="Q1845" s="391">
        <f t="shared" si="166"/>
        <v>47500</v>
      </c>
      <c r="R1845" s="7"/>
    </row>
    <row r="1846" spans="14:18" x14ac:dyDescent="0.2">
      <c r="N1846" s="389">
        <f t="shared" si="163"/>
        <v>11</v>
      </c>
      <c r="O1846" s="390">
        <f t="shared" si="162"/>
        <v>4318</v>
      </c>
      <c r="P1846" s="391">
        <f t="shared" si="166"/>
        <v>47494</v>
      </c>
      <c r="Q1846" s="391">
        <f t="shared" si="166"/>
        <v>47501</v>
      </c>
      <c r="R1846" s="7"/>
    </row>
    <row r="1847" spans="14:18" x14ac:dyDescent="0.2">
      <c r="N1847" s="389">
        <f t="shared" si="163"/>
        <v>12</v>
      </c>
      <c r="O1847" s="390">
        <f t="shared" si="162"/>
        <v>3958</v>
      </c>
      <c r="P1847" s="391">
        <f t="shared" si="166"/>
        <v>47495</v>
      </c>
      <c r="Q1847" s="391">
        <f t="shared" si="166"/>
        <v>47502</v>
      </c>
      <c r="R1847" s="7"/>
    </row>
    <row r="1848" spans="14:18" x14ac:dyDescent="0.2">
      <c r="N1848" s="389">
        <f t="shared" si="163"/>
        <v>13</v>
      </c>
      <c r="O1848" s="390">
        <f t="shared" si="162"/>
        <v>3654</v>
      </c>
      <c r="P1848" s="391">
        <f t="shared" si="166"/>
        <v>47496</v>
      </c>
      <c r="Q1848" s="391">
        <f t="shared" si="166"/>
        <v>47503</v>
      </c>
      <c r="R1848" s="7"/>
    </row>
    <row r="1849" spans="14:18" x14ac:dyDescent="0.2">
      <c r="N1849" s="389">
        <f t="shared" si="163"/>
        <v>14</v>
      </c>
      <c r="O1849" s="390">
        <f t="shared" si="162"/>
        <v>3393</v>
      </c>
      <c r="P1849" s="391">
        <f t="shared" si="166"/>
        <v>47497</v>
      </c>
      <c r="Q1849" s="391">
        <f t="shared" si="166"/>
        <v>47504</v>
      </c>
      <c r="R1849" s="7"/>
    </row>
    <row r="1850" spans="14:18" x14ac:dyDescent="0.2">
      <c r="N1850" s="389">
        <f t="shared" si="163"/>
        <v>15</v>
      </c>
      <c r="O1850" s="390">
        <f t="shared" si="162"/>
        <v>3167</v>
      </c>
      <c r="P1850" s="391">
        <f t="shared" si="166"/>
        <v>47498</v>
      </c>
      <c r="Q1850" s="391">
        <f t="shared" si="166"/>
        <v>47505</v>
      </c>
      <c r="R1850" s="7"/>
    </row>
    <row r="1851" spans="14:18" x14ac:dyDescent="0.2">
      <c r="N1851" s="389">
        <f t="shared" si="163"/>
        <v>16</v>
      </c>
      <c r="O1851" s="390">
        <f t="shared" si="162"/>
        <v>2969</v>
      </c>
      <c r="P1851" s="391">
        <f t="shared" si="166"/>
        <v>47499</v>
      </c>
      <c r="Q1851" s="391">
        <f t="shared" si="166"/>
        <v>47506</v>
      </c>
      <c r="R1851" s="7"/>
    </row>
    <row r="1852" spans="14:18" x14ac:dyDescent="0.2">
      <c r="N1852" s="389">
        <f t="shared" si="163"/>
        <v>17</v>
      </c>
      <c r="O1852" s="390">
        <f t="shared" si="162"/>
        <v>2794</v>
      </c>
      <c r="P1852" s="391">
        <f t="shared" ref="P1852:Q1867" si="167">P1851+1</f>
        <v>47500</v>
      </c>
      <c r="Q1852" s="391">
        <f t="shared" si="167"/>
        <v>47507</v>
      </c>
      <c r="R1852" s="7"/>
    </row>
    <row r="1853" spans="14:18" x14ac:dyDescent="0.2">
      <c r="N1853" s="389">
        <f t="shared" si="163"/>
        <v>18</v>
      </c>
      <c r="O1853" s="390">
        <f t="shared" si="162"/>
        <v>2639</v>
      </c>
      <c r="P1853" s="391">
        <f t="shared" si="167"/>
        <v>47501</v>
      </c>
      <c r="Q1853" s="391">
        <f t="shared" si="167"/>
        <v>47508</v>
      </c>
      <c r="R1853" s="7"/>
    </row>
    <row r="1854" spans="14:18" x14ac:dyDescent="0.2">
      <c r="N1854" s="389">
        <f t="shared" si="163"/>
        <v>19</v>
      </c>
      <c r="O1854" s="390">
        <f t="shared" si="162"/>
        <v>2500</v>
      </c>
      <c r="P1854" s="391">
        <f t="shared" si="167"/>
        <v>47502</v>
      </c>
      <c r="Q1854" s="391">
        <f t="shared" si="167"/>
        <v>47509</v>
      </c>
      <c r="R1854" s="7"/>
    </row>
    <row r="1855" spans="14:18" x14ac:dyDescent="0.2">
      <c r="N1855" s="389">
        <f t="shared" si="163"/>
        <v>20</v>
      </c>
      <c r="O1855" s="390">
        <f t="shared" si="162"/>
        <v>2375</v>
      </c>
      <c r="P1855" s="391">
        <f t="shared" si="167"/>
        <v>47503</v>
      </c>
      <c r="Q1855" s="391">
        <f t="shared" si="167"/>
        <v>47510</v>
      </c>
      <c r="R1855" s="7"/>
    </row>
    <row r="1856" spans="14:18" x14ac:dyDescent="0.2">
      <c r="N1856" s="389">
        <f t="shared" si="163"/>
        <v>21</v>
      </c>
      <c r="O1856" s="390">
        <f t="shared" si="162"/>
        <v>2262</v>
      </c>
      <c r="P1856" s="391">
        <f t="shared" si="167"/>
        <v>47504</v>
      </c>
      <c r="Q1856" s="391">
        <f t="shared" si="167"/>
        <v>47511</v>
      </c>
      <c r="R1856" s="7"/>
    </row>
    <row r="1857" spans="14:18" x14ac:dyDescent="0.2">
      <c r="N1857" s="389">
        <f t="shared" si="163"/>
        <v>22</v>
      </c>
      <c r="O1857" s="390">
        <f t="shared" si="162"/>
        <v>2159</v>
      </c>
      <c r="P1857" s="391">
        <f t="shared" si="167"/>
        <v>47505</v>
      </c>
      <c r="Q1857" s="391">
        <f t="shared" si="167"/>
        <v>47512</v>
      </c>
      <c r="R1857" s="7"/>
    </row>
    <row r="1858" spans="14:18" x14ac:dyDescent="0.2">
      <c r="N1858" s="389">
        <f t="shared" si="163"/>
        <v>23</v>
      </c>
      <c r="O1858" s="390">
        <f t="shared" si="162"/>
        <v>2065</v>
      </c>
      <c r="P1858" s="391">
        <f t="shared" si="167"/>
        <v>47506</v>
      </c>
      <c r="Q1858" s="391">
        <f t="shared" si="167"/>
        <v>47513</v>
      </c>
      <c r="R1858" s="7"/>
    </row>
    <row r="1859" spans="14:18" x14ac:dyDescent="0.2">
      <c r="N1859" s="389">
        <f t="shared" si="163"/>
        <v>24</v>
      </c>
      <c r="O1859" s="390">
        <f t="shared" si="162"/>
        <v>1979</v>
      </c>
      <c r="P1859" s="391">
        <f t="shared" si="167"/>
        <v>47507</v>
      </c>
      <c r="Q1859" s="391">
        <f t="shared" si="167"/>
        <v>47514</v>
      </c>
      <c r="R1859" s="7"/>
    </row>
    <row r="1860" spans="14:18" x14ac:dyDescent="0.2">
      <c r="N1860" s="389">
        <f t="shared" si="163"/>
        <v>25</v>
      </c>
      <c r="O1860" s="390">
        <f t="shared" si="162"/>
        <v>1900</v>
      </c>
      <c r="P1860" s="391">
        <f t="shared" si="167"/>
        <v>47508</v>
      </c>
      <c r="Q1860" s="391">
        <f t="shared" si="167"/>
        <v>47515</v>
      </c>
      <c r="R1860" s="7"/>
    </row>
    <row r="1861" spans="14:18" x14ac:dyDescent="0.2">
      <c r="N1861" s="389">
        <f t="shared" si="163"/>
        <v>26</v>
      </c>
      <c r="O1861" s="390">
        <f t="shared" si="162"/>
        <v>1827</v>
      </c>
      <c r="P1861" s="391">
        <f t="shared" si="167"/>
        <v>47509</v>
      </c>
      <c r="Q1861" s="391">
        <f t="shared" si="167"/>
        <v>47516</v>
      </c>
      <c r="R1861" s="7"/>
    </row>
    <row r="1862" spans="14:18" x14ac:dyDescent="0.2">
      <c r="N1862" s="389">
        <f t="shared" si="163"/>
        <v>27</v>
      </c>
      <c r="O1862" s="390">
        <f t="shared" si="162"/>
        <v>1760</v>
      </c>
      <c r="P1862" s="391">
        <f t="shared" si="167"/>
        <v>47510</v>
      </c>
      <c r="Q1862" s="391">
        <f t="shared" si="167"/>
        <v>47517</v>
      </c>
      <c r="R1862" s="7"/>
    </row>
    <row r="1863" spans="14:18" x14ac:dyDescent="0.2">
      <c r="N1863" s="389">
        <f t="shared" si="163"/>
        <v>28</v>
      </c>
      <c r="O1863" s="390">
        <f t="shared" si="162"/>
        <v>1697</v>
      </c>
      <c r="P1863" s="391">
        <f t="shared" si="167"/>
        <v>47511</v>
      </c>
      <c r="Q1863" s="391">
        <f t="shared" si="167"/>
        <v>47518</v>
      </c>
      <c r="R1863" s="7"/>
    </row>
    <row r="1864" spans="14:18" x14ac:dyDescent="0.2">
      <c r="N1864" s="389">
        <f t="shared" si="163"/>
        <v>29</v>
      </c>
      <c r="O1864" s="390">
        <f t="shared" si="162"/>
        <v>1638</v>
      </c>
      <c r="P1864" s="391">
        <f t="shared" si="167"/>
        <v>47512</v>
      </c>
      <c r="Q1864" s="391">
        <f t="shared" si="167"/>
        <v>47519</v>
      </c>
      <c r="R1864" s="7"/>
    </row>
    <row r="1865" spans="14:18" x14ac:dyDescent="0.2">
      <c r="N1865" s="389">
        <f t="shared" si="163"/>
        <v>30</v>
      </c>
      <c r="O1865" s="390">
        <f t="shared" ref="O1865:O1928" si="168">ROUND(P1865/N1865,0)</f>
        <v>1584</v>
      </c>
      <c r="P1865" s="391">
        <f t="shared" si="167"/>
        <v>47513</v>
      </c>
      <c r="Q1865" s="391">
        <f t="shared" si="167"/>
        <v>47520</v>
      </c>
      <c r="R1865" s="7"/>
    </row>
    <row r="1866" spans="14:18" x14ac:dyDescent="0.2">
      <c r="N1866" s="389">
        <f t="shared" ref="N1866:N1929" si="169">DAY(P1866)</f>
        <v>31</v>
      </c>
      <c r="O1866" s="390">
        <f t="shared" si="168"/>
        <v>1533</v>
      </c>
      <c r="P1866" s="391">
        <f t="shared" si="167"/>
        <v>47514</v>
      </c>
      <c r="Q1866" s="391">
        <f t="shared" si="167"/>
        <v>47521</v>
      </c>
      <c r="R1866" s="7"/>
    </row>
    <row r="1867" spans="14:18" x14ac:dyDescent="0.2">
      <c r="N1867" s="389">
        <f t="shared" si="169"/>
        <v>1</v>
      </c>
      <c r="O1867" s="390">
        <f t="shared" si="168"/>
        <v>47515</v>
      </c>
      <c r="P1867" s="391">
        <f t="shared" si="167"/>
        <v>47515</v>
      </c>
      <c r="Q1867" s="391">
        <f t="shared" si="167"/>
        <v>47522</v>
      </c>
      <c r="R1867" s="7"/>
    </row>
    <row r="1868" spans="14:18" x14ac:dyDescent="0.2">
      <c r="N1868" s="389">
        <f t="shared" si="169"/>
        <v>2</v>
      </c>
      <c r="O1868" s="390">
        <f t="shared" si="168"/>
        <v>23758</v>
      </c>
      <c r="P1868" s="391">
        <f t="shared" ref="P1868:Q1883" si="170">P1867+1</f>
        <v>47516</v>
      </c>
      <c r="Q1868" s="391">
        <f t="shared" si="170"/>
        <v>47523</v>
      </c>
      <c r="R1868" s="7"/>
    </row>
    <row r="1869" spans="14:18" x14ac:dyDescent="0.2">
      <c r="N1869" s="389">
        <f t="shared" si="169"/>
        <v>3</v>
      </c>
      <c r="O1869" s="390">
        <f t="shared" si="168"/>
        <v>15839</v>
      </c>
      <c r="P1869" s="391">
        <f t="shared" si="170"/>
        <v>47517</v>
      </c>
      <c r="Q1869" s="391">
        <f t="shared" si="170"/>
        <v>47524</v>
      </c>
      <c r="R1869" s="7"/>
    </row>
    <row r="1870" spans="14:18" x14ac:dyDescent="0.2">
      <c r="N1870" s="389">
        <f t="shared" si="169"/>
        <v>4</v>
      </c>
      <c r="O1870" s="390">
        <f t="shared" si="168"/>
        <v>11880</v>
      </c>
      <c r="P1870" s="391">
        <f t="shared" si="170"/>
        <v>47518</v>
      </c>
      <c r="Q1870" s="391">
        <f t="shared" si="170"/>
        <v>47525</v>
      </c>
      <c r="R1870" s="7"/>
    </row>
    <row r="1871" spans="14:18" x14ac:dyDescent="0.2">
      <c r="N1871" s="389">
        <f t="shared" si="169"/>
        <v>5</v>
      </c>
      <c r="O1871" s="390">
        <f t="shared" si="168"/>
        <v>9504</v>
      </c>
      <c r="P1871" s="391">
        <f t="shared" si="170"/>
        <v>47519</v>
      </c>
      <c r="Q1871" s="391">
        <f t="shared" si="170"/>
        <v>47526</v>
      </c>
      <c r="R1871" s="7"/>
    </row>
    <row r="1872" spans="14:18" x14ac:dyDescent="0.2">
      <c r="N1872" s="389">
        <f t="shared" si="169"/>
        <v>6</v>
      </c>
      <c r="O1872" s="390">
        <f t="shared" si="168"/>
        <v>7920</v>
      </c>
      <c r="P1872" s="391">
        <f t="shared" si="170"/>
        <v>47520</v>
      </c>
      <c r="Q1872" s="391">
        <f t="shared" si="170"/>
        <v>47527</v>
      </c>
      <c r="R1872" s="7"/>
    </row>
    <row r="1873" spans="14:18" x14ac:dyDescent="0.2">
      <c r="N1873" s="389">
        <f t="shared" si="169"/>
        <v>7</v>
      </c>
      <c r="O1873" s="390">
        <f t="shared" si="168"/>
        <v>6789</v>
      </c>
      <c r="P1873" s="391">
        <f t="shared" si="170"/>
        <v>47521</v>
      </c>
      <c r="Q1873" s="391">
        <f t="shared" si="170"/>
        <v>47528</v>
      </c>
      <c r="R1873" s="7"/>
    </row>
    <row r="1874" spans="14:18" x14ac:dyDescent="0.2">
      <c r="N1874" s="389">
        <f t="shared" si="169"/>
        <v>8</v>
      </c>
      <c r="O1874" s="390">
        <f t="shared" si="168"/>
        <v>5940</v>
      </c>
      <c r="P1874" s="391">
        <f t="shared" si="170"/>
        <v>47522</v>
      </c>
      <c r="Q1874" s="391">
        <f t="shared" si="170"/>
        <v>47529</v>
      </c>
      <c r="R1874" s="7"/>
    </row>
    <row r="1875" spans="14:18" x14ac:dyDescent="0.2">
      <c r="N1875" s="389">
        <f t="shared" si="169"/>
        <v>9</v>
      </c>
      <c r="O1875" s="390">
        <f t="shared" si="168"/>
        <v>5280</v>
      </c>
      <c r="P1875" s="391">
        <f t="shared" si="170"/>
        <v>47523</v>
      </c>
      <c r="Q1875" s="391">
        <f t="shared" si="170"/>
        <v>47530</v>
      </c>
      <c r="R1875" s="7"/>
    </row>
    <row r="1876" spans="14:18" x14ac:dyDescent="0.2">
      <c r="N1876" s="389">
        <f t="shared" si="169"/>
        <v>10</v>
      </c>
      <c r="O1876" s="390">
        <f t="shared" si="168"/>
        <v>4752</v>
      </c>
      <c r="P1876" s="391">
        <f t="shared" si="170"/>
        <v>47524</v>
      </c>
      <c r="Q1876" s="391">
        <f t="shared" si="170"/>
        <v>47531</v>
      </c>
      <c r="R1876" s="7"/>
    </row>
    <row r="1877" spans="14:18" x14ac:dyDescent="0.2">
      <c r="N1877" s="389">
        <f t="shared" si="169"/>
        <v>11</v>
      </c>
      <c r="O1877" s="390">
        <f t="shared" si="168"/>
        <v>4320</v>
      </c>
      <c r="P1877" s="391">
        <f t="shared" si="170"/>
        <v>47525</v>
      </c>
      <c r="Q1877" s="391">
        <f t="shared" si="170"/>
        <v>47532</v>
      </c>
      <c r="R1877" s="7"/>
    </row>
    <row r="1878" spans="14:18" x14ac:dyDescent="0.2">
      <c r="N1878" s="389">
        <f t="shared" si="169"/>
        <v>12</v>
      </c>
      <c r="O1878" s="390">
        <f t="shared" si="168"/>
        <v>3961</v>
      </c>
      <c r="P1878" s="391">
        <f t="shared" si="170"/>
        <v>47526</v>
      </c>
      <c r="Q1878" s="391">
        <f t="shared" si="170"/>
        <v>47533</v>
      </c>
      <c r="R1878" s="7"/>
    </row>
    <row r="1879" spans="14:18" x14ac:dyDescent="0.2">
      <c r="N1879" s="389">
        <f t="shared" si="169"/>
        <v>13</v>
      </c>
      <c r="O1879" s="390">
        <f t="shared" si="168"/>
        <v>3656</v>
      </c>
      <c r="P1879" s="391">
        <f t="shared" si="170"/>
        <v>47527</v>
      </c>
      <c r="Q1879" s="391">
        <f t="shared" si="170"/>
        <v>47534</v>
      </c>
      <c r="R1879" s="7"/>
    </row>
    <row r="1880" spans="14:18" x14ac:dyDescent="0.2">
      <c r="N1880" s="389">
        <f t="shared" si="169"/>
        <v>14</v>
      </c>
      <c r="O1880" s="390">
        <f t="shared" si="168"/>
        <v>3395</v>
      </c>
      <c r="P1880" s="391">
        <f t="shared" si="170"/>
        <v>47528</v>
      </c>
      <c r="Q1880" s="391">
        <f t="shared" si="170"/>
        <v>47535</v>
      </c>
      <c r="R1880" s="7"/>
    </row>
    <row r="1881" spans="14:18" x14ac:dyDescent="0.2">
      <c r="N1881" s="389">
        <f t="shared" si="169"/>
        <v>15</v>
      </c>
      <c r="O1881" s="390">
        <f t="shared" si="168"/>
        <v>3169</v>
      </c>
      <c r="P1881" s="391">
        <f t="shared" si="170"/>
        <v>47529</v>
      </c>
      <c r="Q1881" s="391">
        <f t="shared" si="170"/>
        <v>47536</v>
      </c>
      <c r="R1881" s="7"/>
    </row>
    <row r="1882" spans="14:18" x14ac:dyDescent="0.2">
      <c r="N1882" s="389">
        <f t="shared" si="169"/>
        <v>16</v>
      </c>
      <c r="O1882" s="390">
        <f t="shared" si="168"/>
        <v>2971</v>
      </c>
      <c r="P1882" s="391">
        <f t="shared" si="170"/>
        <v>47530</v>
      </c>
      <c r="Q1882" s="391">
        <f t="shared" si="170"/>
        <v>47537</v>
      </c>
      <c r="R1882" s="7"/>
    </row>
    <row r="1883" spans="14:18" x14ac:dyDescent="0.2">
      <c r="N1883" s="389">
        <f t="shared" si="169"/>
        <v>17</v>
      </c>
      <c r="O1883" s="390">
        <f t="shared" si="168"/>
        <v>2796</v>
      </c>
      <c r="P1883" s="391">
        <f t="shared" si="170"/>
        <v>47531</v>
      </c>
      <c r="Q1883" s="391">
        <f t="shared" si="170"/>
        <v>47538</v>
      </c>
      <c r="R1883" s="7"/>
    </row>
    <row r="1884" spans="14:18" x14ac:dyDescent="0.2">
      <c r="N1884" s="389">
        <f t="shared" si="169"/>
        <v>18</v>
      </c>
      <c r="O1884" s="390">
        <f t="shared" si="168"/>
        <v>2641</v>
      </c>
      <c r="P1884" s="391">
        <f t="shared" ref="P1884:Q1899" si="171">P1883+1</f>
        <v>47532</v>
      </c>
      <c r="Q1884" s="391">
        <f t="shared" si="171"/>
        <v>47539</v>
      </c>
      <c r="R1884" s="7"/>
    </row>
    <row r="1885" spans="14:18" x14ac:dyDescent="0.2">
      <c r="N1885" s="389">
        <f t="shared" si="169"/>
        <v>19</v>
      </c>
      <c r="O1885" s="390">
        <f t="shared" si="168"/>
        <v>2502</v>
      </c>
      <c r="P1885" s="391">
        <f t="shared" si="171"/>
        <v>47533</v>
      </c>
      <c r="Q1885" s="391">
        <f t="shared" si="171"/>
        <v>47540</v>
      </c>
      <c r="R1885" s="7"/>
    </row>
    <row r="1886" spans="14:18" x14ac:dyDescent="0.2">
      <c r="N1886" s="389">
        <f t="shared" si="169"/>
        <v>20</v>
      </c>
      <c r="O1886" s="390">
        <f t="shared" si="168"/>
        <v>2377</v>
      </c>
      <c r="P1886" s="391">
        <f t="shared" si="171"/>
        <v>47534</v>
      </c>
      <c r="Q1886" s="391">
        <f t="shared" si="171"/>
        <v>47541</v>
      </c>
      <c r="R1886" s="7"/>
    </row>
    <row r="1887" spans="14:18" x14ac:dyDescent="0.2">
      <c r="N1887" s="389">
        <f t="shared" si="169"/>
        <v>21</v>
      </c>
      <c r="O1887" s="390">
        <f t="shared" si="168"/>
        <v>2264</v>
      </c>
      <c r="P1887" s="391">
        <f t="shared" si="171"/>
        <v>47535</v>
      </c>
      <c r="Q1887" s="391">
        <f t="shared" si="171"/>
        <v>47542</v>
      </c>
      <c r="R1887" s="7"/>
    </row>
    <row r="1888" spans="14:18" x14ac:dyDescent="0.2">
      <c r="N1888" s="389">
        <f t="shared" si="169"/>
        <v>22</v>
      </c>
      <c r="O1888" s="390">
        <f t="shared" si="168"/>
        <v>2161</v>
      </c>
      <c r="P1888" s="391">
        <f t="shared" si="171"/>
        <v>47536</v>
      </c>
      <c r="Q1888" s="391">
        <f t="shared" si="171"/>
        <v>47543</v>
      </c>
      <c r="R1888" s="7"/>
    </row>
    <row r="1889" spans="14:18" x14ac:dyDescent="0.2">
      <c r="N1889" s="389">
        <f t="shared" si="169"/>
        <v>23</v>
      </c>
      <c r="O1889" s="390">
        <f t="shared" si="168"/>
        <v>2067</v>
      </c>
      <c r="P1889" s="391">
        <f t="shared" si="171"/>
        <v>47537</v>
      </c>
      <c r="Q1889" s="391">
        <f t="shared" si="171"/>
        <v>47544</v>
      </c>
      <c r="R1889" s="7"/>
    </row>
    <row r="1890" spans="14:18" x14ac:dyDescent="0.2">
      <c r="N1890" s="389">
        <f t="shared" si="169"/>
        <v>24</v>
      </c>
      <c r="O1890" s="390">
        <f t="shared" si="168"/>
        <v>1981</v>
      </c>
      <c r="P1890" s="391">
        <f t="shared" si="171"/>
        <v>47538</v>
      </c>
      <c r="Q1890" s="391">
        <f t="shared" si="171"/>
        <v>47545</v>
      </c>
      <c r="R1890" s="7"/>
    </row>
    <row r="1891" spans="14:18" x14ac:dyDescent="0.2">
      <c r="N1891" s="389">
        <f t="shared" si="169"/>
        <v>25</v>
      </c>
      <c r="O1891" s="390">
        <f t="shared" si="168"/>
        <v>1902</v>
      </c>
      <c r="P1891" s="391">
        <f t="shared" si="171"/>
        <v>47539</v>
      </c>
      <c r="Q1891" s="391">
        <f t="shared" si="171"/>
        <v>47546</v>
      </c>
      <c r="R1891" s="7"/>
    </row>
    <row r="1892" spans="14:18" x14ac:dyDescent="0.2">
      <c r="N1892" s="389">
        <f t="shared" si="169"/>
        <v>26</v>
      </c>
      <c r="O1892" s="390">
        <f t="shared" si="168"/>
        <v>1828</v>
      </c>
      <c r="P1892" s="391">
        <f t="shared" si="171"/>
        <v>47540</v>
      </c>
      <c r="Q1892" s="391">
        <f t="shared" si="171"/>
        <v>47547</v>
      </c>
      <c r="R1892" s="7"/>
    </row>
    <row r="1893" spans="14:18" x14ac:dyDescent="0.2">
      <c r="N1893" s="389">
        <f t="shared" si="169"/>
        <v>27</v>
      </c>
      <c r="O1893" s="390">
        <f t="shared" si="168"/>
        <v>1761</v>
      </c>
      <c r="P1893" s="391">
        <f t="shared" si="171"/>
        <v>47541</v>
      </c>
      <c r="Q1893" s="391">
        <f t="shared" si="171"/>
        <v>47548</v>
      </c>
      <c r="R1893" s="7"/>
    </row>
    <row r="1894" spans="14:18" x14ac:dyDescent="0.2">
      <c r="N1894" s="389">
        <f t="shared" si="169"/>
        <v>28</v>
      </c>
      <c r="O1894" s="390">
        <f t="shared" si="168"/>
        <v>1698</v>
      </c>
      <c r="P1894" s="391">
        <f t="shared" si="171"/>
        <v>47542</v>
      </c>
      <c r="Q1894" s="391">
        <f t="shared" si="171"/>
        <v>47549</v>
      </c>
      <c r="R1894" s="7"/>
    </row>
    <row r="1895" spans="14:18" x14ac:dyDescent="0.2">
      <c r="N1895" s="389">
        <f t="shared" si="169"/>
        <v>1</v>
      </c>
      <c r="O1895" s="390">
        <f t="shared" si="168"/>
        <v>47543</v>
      </c>
      <c r="P1895" s="391">
        <f t="shared" si="171"/>
        <v>47543</v>
      </c>
      <c r="Q1895" s="391">
        <f t="shared" si="171"/>
        <v>47550</v>
      </c>
      <c r="R1895" s="7"/>
    </row>
    <row r="1896" spans="14:18" x14ac:dyDescent="0.2">
      <c r="N1896" s="389">
        <f t="shared" si="169"/>
        <v>2</v>
      </c>
      <c r="O1896" s="390">
        <f t="shared" si="168"/>
        <v>23772</v>
      </c>
      <c r="P1896" s="391">
        <f t="shared" si="171"/>
        <v>47544</v>
      </c>
      <c r="Q1896" s="391">
        <f t="shared" si="171"/>
        <v>47551</v>
      </c>
      <c r="R1896" s="7"/>
    </row>
    <row r="1897" spans="14:18" x14ac:dyDescent="0.2">
      <c r="N1897" s="389">
        <f t="shared" si="169"/>
        <v>3</v>
      </c>
      <c r="O1897" s="390">
        <f t="shared" si="168"/>
        <v>15848</v>
      </c>
      <c r="P1897" s="391">
        <f t="shared" si="171"/>
        <v>47545</v>
      </c>
      <c r="Q1897" s="391">
        <f t="shared" si="171"/>
        <v>47552</v>
      </c>
      <c r="R1897" s="7"/>
    </row>
    <row r="1898" spans="14:18" x14ac:dyDescent="0.2">
      <c r="N1898" s="389">
        <f t="shared" si="169"/>
        <v>4</v>
      </c>
      <c r="O1898" s="390">
        <f t="shared" si="168"/>
        <v>11887</v>
      </c>
      <c r="P1898" s="391">
        <f t="shared" si="171"/>
        <v>47546</v>
      </c>
      <c r="Q1898" s="391">
        <f t="shared" si="171"/>
        <v>47553</v>
      </c>
      <c r="R1898" s="7"/>
    </row>
    <row r="1899" spans="14:18" x14ac:dyDescent="0.2">
      <c r="N1899" s="389">
        <f t="shared" si="169"/>
        <v>5</v>
      </c>
      <c r="O1899" s="390">
        <f t="shared" si="168"/>
        <v>9509</v>
      </c>
      <c r="P1899" s="391">
        <f t="shared" si="171"/>
        <v>47547</v>
      </c>
      <c r="Q1899" s="391">
        <f t="shared" si="171"/>
        <v>47554</v>
      </c>
      <c r="R1899" s="7"/>
    </row>
    <row r="1900" spans="14:18" x14ac:dyDescent="0.2">
      <c r="N1900" s="389">
        <f t="shared" si="169"/>
        <v>6</v>
      </c>
      <c r="O1900" s="390">
        <f t="shared" si="168"/>
        <v>7925</v>
      </c>
      <c r="P1900" s="391">
        <f t="shared" ref="P1900:Q1915" si="172">P1899+1</f>
        <v>47548</v>
      </c>
      <c r="Q1900" s="391">
        <f t="shared" si="172"/>
        <v>47555</v>
      </c>
      <c r="R1900" s="7"/>
    </row>
    <row r="1901" spans="14:18" x14ac:dyDescent="0.2">
      <c r="N1901" s="389">
        <f t="shared" si="169"/>
        <v>7</v>
      </c>
      <c r="O1901" s="390">
        <f t="shared" si="168"/>
        <v>6793</v>
      </c>
      <c r="P1901" s="391">
        <f t="shared" si="172"/>
        <v>47549</v>
      </c>
      <c r="Q1901" s="391">
        <f t="shared" si="172"/>
        <v>47556</v>
      </c>
      <c r="R1901" s="7"/>
    </row>
    <row r="1902" spans="14:18" x14ac:dyDescent="0.2">
      <c r="N1902" s="389">
        <f t="shared" si="169"/>
        <v>8</v>
      </c>
      <c r="O1902" s="390">
        <f t="shared" si="168"/>
        <v>5944</v>
      </c>
      <c r="P1902" s="391">
        <f t="shared" si="172"/>
        <v>47550</v>
      </c>
      <c r="Q1902" s="391">
        <f t="shared" si="172"/>
        <v>47557</v>
      </c>
      <c r="R1902" s="7"/>
    </row>
    <row r="1903" spans="14:18" x14ac:dyDescent="0.2">
      <c r="N1903" s="389">
        <f t="shared" si="169"/>
        <v>9</v>
      </c>
      <c r="O1903" s="390">
        <f t="shared" si="168"/>
        <v>5283</v>
      </c>
      <c r="P1903" s="391">
        <f t="shared" si="172"/>
        <v>47551</v>
      </c>
      <c r="Q1903" s="391">
        <f t="shared" si="172"/>
        <v>47558</v>
      </c>
      <c r="R1903" s="7"/>
    </row>
    <row r="1904" spans="14:18" x14ac:dyDescent="0.2">
      <c r="N1904" s="389">
        <f t="shared" si="169"/>
        <v>10</v>
      </c>
      <c r="O1904" s="390">
        <f t="shared" si="168"/>
        <v>4755</v>
      </c>
      <c r="P1904" s="391">
        <f t="shared" si="172"/>
        <v>47552</v>
      </c>
      <c r="Q1904" s="391">
        <f t="shared" si="172"/>
        <v>47559</v>
      </c>
      <c r="R1904" s="7"/>
    </row>
    <row r="1905" spans="14:18" x14ac:dyDescent="0.2">
      <c r="N1905" s="389">
        <f t="shared" si="169"/>
        <v>11</v>
      </c>
      <c r="O1905" s="390">
        <f t="shared" si="168"/>
        <v>4323</v>
      </c>
      <c r="P1905" s="391">
        <f t="shared" si="172"/>
        <v>47553</v>
      </c>
      <c r="Q1905" s="391">
        <f t="shared" si="172"/>
        <v>47560</v>
      </c>
      <c r="R1905" s="7"/>
    </row>
    <row r="1906" spans="14:18" x14ac:dyDescent="0.2">
      <c r="N1906" s="389">
        <f t="shared" si="169"/>
        <v>12</v>
      </c>
      <c r="O1906" s="390">
        <f t="shared" si="168"/>
        <v>3963</v>
      </c>
      <c r="P1906" s="391">
        <f t="shared" si="172"/>
        <v>47554</v>
      </c>
      <c r="Q1906" s="391">
        <f t="shared" si="172"/>
        <v>47561</v>
      </c>
      <c r="R1906" s="7"/>
    </row>
    <row r="1907" spans="14:18" x14ac:dyDescent="0.2">
      <c r="N1907" s="389">
        <f t="shared" si="169"/>
        <v>13</v>
      </c>
      <c r="O1907" s="390">
        <f t="shared" si="168"/>
        <v>3658</v>
      </c>
      <c r="P1907" s="391">
        <f t="shared" si="172"/>
        <v>47555</v>
      </c>
      <c r="Q1907" s="391">
        <f t="shared" si="172"/>
        <v>47562</v>
      </c>
      <c r="R1907" s="7"/>
    </row>
    <row r="1908" spans="14:18" x14ac:dyDescent="0.2">
      <c r="N1908" s="389">
        <f t="shared" si="169"/>
        <v>14</v>
      </c>
      <c r="O1908" s="390">
        <f t="shared" si="168"/>
        <v>3397</v>
      </c>
      <c r="P1908" s="391">
        <f t="shared" si="172"/>
        <v>47556</v>
      </c>
      <c r="Q1908" s="391">
        <f t="shared" si="172"/>
        <v>47563</v>
      </c>
      <c r="R1908" s="7"/>
    </row>
    <row r="1909" spans="14:18" x14ac:dyDescent="0.2">
      <c r="N1909" s="389">
        <f t="shared" si="169"/>
        <v>15</v>
      </c>
      <c r="O1909" s="390">
        <f t="shared" si="168"/>
        <v>3170</v>
      </c>
      <c r="P1909" s="391">
        <f t="shared" si="172"/>
        <v>47557</v>
      </c>
      <c r="Q1909" s="391">
        <f t="shared" si="172"/>
        <v>47564</v>
      </c>
      <c r="R1909" s="7"/>
    </row>
    <row r="1910" spans="14:18" x14ac:dyDescent="0.2">
      <c r="N1910" s="389">
        <f t="shared" si="169"/>
        <v>16</v>
      </c>
      <c r="O1910" s="390">
        <f t="shared" si="168"/>
        <v>2972</v>
      </c>
      <c r="P1910" s="391">
        <f t="shared" si="172"/>
        <v>47558</v>
      </c>
      <c r="Q1910" s="391">
        <f t="shared" si="172"/>
        <v>47565</v>
      </c>
      <c r="R1910" s="7"/>
    </row>
    <row r="1911" spans="14:18" x14ac:dyDescent="0.2">
      <c r="N1911" s="389">
        <f t="shared" si="169"/>
        <v>17</v>
      </c>
      <c r="O1911" s="390">
        <f t="shared" si="168"/>
        <v>2798</v>
      </c>
      <c r="P1911" s="391">
        <f t="shared" si="172"/>
        <v>47559</v>
      </c>
      <c r="Q1911" s="391">
        <f t="shared" si="172"/>
        <v>47566</v>
      </c>
      <c r="R1911" s="7"/>
    </row>
    <row r="1912" spans="14:18" x14ac:dyDescent="0.2">
      <c r="N1912" s="389">
        <f t="shared" si="169"/>
        <v>18</v>
      </c>
      <c r="O1912" s="390">
        <f t="shared" si="168"/>
        <v>2642</v>
      </c>
      <c r="P1912" s="391">
        <f t="shared" si="172"/>
        <v>47560</v>
      </c>
      <c r="Q1912" s="391">
        <f t="shared" si="172"/>
        <v>47567</v>
      </c>
      <c r="R1912" s="7"/>
    </row>
    <row r="1913" spans="14:18" x14ac:dyDescent="0.2">
      <c r="N1913" s="389">
        <f t="shared" si="169"/>
        <v>19</v>
      </c>
      <c r="O1913" s="390">
        <f t="shared" si="168"/>
        <v>2503</v>
      </c>
      <c r="P1913" s="391">
        <f t="shared" si="172"/>
        <v>47561</v>
      </c>
      <c r="Q1913" s="391">
        <f t="shared" si="172"/>
        <v>47568</v>
      </c>
      <c r="R1913" s="7"/>
    </row>
    <row r="1914" spans="14:18" x14ac:dyDescent="0.2">
      <c r="N1914" s="389">
        <f t="shared" si="169"/>
        <v>20</v>
      </c>
      <c r="O1914" s="390">
        <f t="shared" si="168"/>
        <v>2378</v>
      </c>
      <c r="P1914" s="391">
        <f t="shared" si="172"/>
        <v>47562</v>
      </c>
      <c r="Q1914" s="391">
        <f t="shared" si="172"/>
        <v>47569</v>
      </c>
      <c r="R1914" s="7"/>
    </row>
    <row r="1915" spans="14:18" x14ac:dyDescent="0.2">
      <c r="N1915" s="389">
        <f t="shared" si="169"/>
        <v>21</v>
      </c>
      <c r="O1915" s="390">
        <f t="shared" si="168"/>
        <v>2265</v>
      </c>
      <c r="P1915" s="391">
        <f t="shared" si="172"/>
        <v>47563</v>
      </c>
      <c r="Q1915" s="391">
        <f t="shared" si="172"/>
        <v>47570</v>
      </c>
      <c r="R1915" s="7"/>
    </row>
    <row r="1916" spans="14:18" x14ac:dyDescent="0.2">
      <c r="N1916" s="389">
        <f t="shared" si="169"/>
        <v>22</v>
      </c>
      <c r="O1916" s="390">
        <f t="shared" si="168"/>
        <v>2162</v>
      </c>
      <c r="P1916" s="391">
        <f t="shared" ref="P1916:Q1931" si="173">P1915+1</f>
        <v>47564</v>
      </c>
      <c r="Q1916" s="391">
        <f t="shared" si="173"/>
        <v>47571</v>
      </c>
      <c r="R1916" s="7"/>
    </row>
    <row r="1917" spans="14:18" x14ac:dyDescent="0.2">
      <c r="N1917" s="389">
        <f t="shared" si="169"/>
        <v>23</v>
      </c>
      <c r="O1917" s="390">
        <f t="shared" si="168"/>
        <v>2068</v>
      </c>
      <c r="P1917" s="391">
        <f t="shared" si="173"/>
        <v>47565</v>
      </c>
      <c r="Q1917" s="391">
        <f t="shared" si="173"/>
        <v>47572</v>
      </c>
      <c r="R1917" s="7"/>
    </row>
    <row r="1918" spans="14:18" x14ac:dyDescent="0.2">
      <c r="N1918" s="389">
        <f t="shared" si="169"/>
        <v>24</v>
      </c>
      <c r="O1918" s="390">
        <f t="shared" si="168"/>
        <v>1982</v>
      </c>
      <c r="P1918" s="391">
        <f t="shared" si="173"/>
        <v>47566</v>
      </c>
      <c r="Q1918" s="391">
        <f t="shared" si="173"/>
        <v>47573</v>
      </c>
      <c r="R1918" s="7"/>
    </row>
    <row r="1919" spans="14:18" x14ac:dyDescent="0.2">
      <c r="N1919" s="389">
        <f t="shared" si="169"/>
        <v>25</v>
      </c>
      <c r="O1919" s="390">
        <f t="shared" si="168"/>
        <v>1903</v>
      </c>
      <c r="P1919" s="391">
        <f t="shared" si="173"/>
        <v>47567</v>
      </c>
      <c r="Q1919" s="391">
        <f t="shared" si="173"/>
        <v>47574</v>
      </c>
      <c r="R1919" s="7"/>
    </row>
    <row r="1920" spans="14:18" x14ac:dyDescent="0.2">
      <c r="N1920" s="389">
        <f t="shared" si="169"/>
        <v>26</v>
      </c>
      <c r="O1920" s="390">
        <f t="shared" si="168"/>
        <v>1830</v>
      </c>
      <c r="P1920" s="391">
        <f t="shared" si="173"/>
        <v>47568</v>
      </c>
      <c r="Q1920" s="391">
        <f t="shared" si="173"/>
        <v>47575</v>
      </c>
      <c r="R1920" s="7"/>
    </row>
    <row r="1921" spans="14:18" x14ac:dyDescent="0.2">
      <c r="N1921" s="389">
        <f t="shared" si="169"/>
        <v>27</v>
      </c>
      <c r="O1921" s="390">
        <f t="shared" si="168"/>
        <v>1762</v>
      </c>
      <c r="P1921" s="391">
        <f t="shared" si="173"/>
        <v>47569</v>
      </c>
      <c r="Q1921" s="391">
        <f t="shared" si="173"/>
        <v>47576</v>
      </c>
      <c r="R1921" s="7"/>
    </row>
    <row r="1922" spans="14:18" x14ac:dyDescent="0.2">
      <c r="N1922" s="389">
        <f t="shared" si="169"/>
        <v>28</v>
      </c>
      <c r="O1922" s="390">
        <f t="shared" si="168"/>
        <v>1699</v>
      </c>
      <c r="P1922" s="391">
        <f t="shared" si="173"/>
        <v>47570</v>
      </c>
      <c r="Q1922" s="391">
        <f t="shared" si="173"/>
        <v>47577</v>
      </c>
      <c r="R1922" s="7"/>
    </row>
    <row r="1923" spans="14:18" x14ac:dyDescent="0.2">
      <c r="N1923" s="389">
        <f t="shared" si="169"/>
        <v>29</v>
      </c>
      <c r="O1923" s="390">
        <f t="shared" si="168"/>
        <v>1640</v>
      </c>
      <c r="P1923" s="391">
        <f t="shared" si="173"/>
        <v>47571</v>
      </c>
      <c r="Q1923" s="391">
        <f t="shared" si="173"/>
        <v>47578</v>
      </c>
      <c r="R1923" s="7"/>
    </row>
    <row r="1924" spans="14:18" x14ac:dyDescent="0.2">
      <c r="N1924" s="389">
        <f t="shared" si="169"/>
        <v>30</v>
      </c>
      <c r="O1924" s="390">
        <f t="shared" si="168"/>
        <v>1586</v>
      </c>
      <c r="P1924" s="391">
        <f t="shared" si="173"/>
        <v>47572</v>
      </c>
      <c r="Q1924" s="391">
        <f t="shared" si="173"/>
        <v>47579</v>
      </c>
      <c r="R1924" s="7"/>
    </row>
    <row r="1925" spans="14:18" x14ac:dyDescent="0.2">
      <c r="N1925" s="389">
        <f t="shared" si="169"/>
        <v>31</v>
      </c>
      <c r="O1925" s="390">
        <f t="shared" si="168"/>
        <v>1535</v>
      </c>
      <c r="P1925" s="391">
        <f t="shared" si="173"/>
        <v>47573</v>
      </c>
      <c r="Q1925" s="391">
        <f t="shared" si="173"/>
        <v>47580</v>
      </c>
      <c r="R1925" s="7"/>
    </row>
    <row r="1926" spans="14:18" x14ac:dyDescent="0.2">
      <c r="N1926" s="389">
        <f t="shared" si="169"/>
        <v>1</v>
      </c>
      <c r="O1926" s="390">
        <f t="shared" si="168"/>
        <v>47574</v>
      </c>
      <c r="P1926" s="391">
        <f t="shared" si="173"/>
        <v>47574</v>
      </c>
      <c r="Q1926" s="391">
        <f t="shared" si="173"/>
        <v>47581</v>
      </c>
      <c r="R1926" s="7"/>
    </row>
    <row r="1927" spans="14:18" x14ac:dyDescent="0.2">
      <c r="N1927" s="389">
        <f t="shared" si="169"/>
        <v>2</v>
      </c>
      <c r="O1927" s="390">
        <f t="shared" si="168"/>
        <v>23788</v>
      </c>
      <c r="P1927" s="391">
        <f t="shared" si="173"/>
        <v>47575</v>
      </c>
      <c r="Q1927" s="391">
        <f t="shared" si="173"/>
        <v>47582</v>
      </c>
      <c r="R1927" s="7"/>
    </row>
    <row r="1928" spans="14:18" x14ac:dyDescent="0.2">
      <c r="N1928" s="389">
        <f t="shared" si="169"/>
        <v>3</v>
      </c>
      <c r="O1928" s="390">
        <f t="shared" si="168"/>
        <v>15859</v>
      </c>
      <c r="P1928" s="391">
        <f t="shared" si="173"/>
        <v>47576</v>
      </c>
      <c r="Q1928" s="391">
        <f t="shared" si="173"/>
        <v>47583</v>
      </c>
      <c r="R1928" s="7"/>
    </row>
    <row r="1929" spans="14:18" x14ac:dyDescent="0.2">
      <c r="N1929" s="389">
        <f t="shared" si="169"/>
        <v>4</v>
      </c>
      <c r="O1929" s="390">
        <f t="shared" ref="O1929:O1992" si="174">ROUND(P1929/N1929,0)</f>
        <v>11894</v>
      </c>
      <c r="P1929" s="391">
        <f t="shared" si="173"/>
        <v>47577</v>
      </c>
      <c r="Q1929" s="391">
        <f t="shared" si="173"/>
        <v>47584</v>
      </c>
      <c r="R1929" s="7"/>
    </row>
    <row r="1930" spans="14:18" x14ac:dyDescent="0.2">
      <c r="N1930" s="389">
        <f t="shared" ref="N1930:N1993" si="175">DAY(P1930)</f>
        <v>5</v>
      </c>
      <c r="O1930" s="390">
        <f t="shared" si="174"/>
        <v>9516</v>
      </c>
      <c r="P1930" s="391">
        <f t="shared" si="173"/>
        <v>47578</v>
      </c>
      <c r="Q1930" s="391">
        <f t="shared" si="173"/>
        <v>47585</v>
      </c>
      <c r="R1930" s="7"/>
    </row>
    <row r="1931" spans="14:18" x14ac:dyDescent="0.2">
      <c r="N1931" s="389">
        <f t="shared" si="175"/>
        <v>6</v>
      </c>
      <c r="O1931" s="390">
        <f t="shared" si="174"/>
        <v>7930</v>
      </c>
      <c r="P1931" s="391">
        <f t="shared" si="173"/>
        <v>47579</v>
      </c>
      <c r="Q1931" s="391">
        <f t="shared" si="173"/>
        <v>47586</v>
      </c>
      <c r="R1931" s="7"/>
    </row>
    <row r="1932" spans="14:18" x14ac:dyDescent="0.2">
      <c r="N1932" s="389">
        <f t="shared" si="175"/>
        <v>7</v>
      </c>
      <c r="O1932" s="390">
        <f t="shared" si="174"/>
        <v>6797</v>
      </c>
      <c r="P1932" s="391">
        <f t="shared" ref="P1932:Q1947" si="176">P1931+1</f>
        <v>47580</v>
      </c>
      <c r="Q1932" s="391">
        <f t="shared" si="176"/>
        <v>47587</v>
      </c>
      <c r="R1932" s="7"/>
    </row>
    <row r="1933" spans="14:18" x14ac:dyDescent="0.2">
      <c r="N1933" s="389">
        <f t="shared" si="175"/>
        <v>8</v>
      </c>
      <c r="O1933" s="390">
        <f t="shared" si="174"/>
        <v>5948</v>
      </c>
      <c r="P1933" s="391">
        <f t="shared" si="176"/>
        <v>47581</v>
      </c>
      <c r="Q1933" s="391">
        <f t="shared" si="176"/>
        <v>47588</v>
      </c>
      <c r="R1933" s="7"/>
    </row>
    <row r="1934" spans="14:18" x14ac:dyDescent="0.2">
      <c r="N1934" s="389">
        <f t="shared" si="175"/>
        <v>9</v>
      </c>
      <c r="O1934" s="390">
        <f t="shared" si="174"/>
        <v>5287</v>
      </c>
      <c r="P1934" s="391">
        <f t="shared" si="176"/>
        <v>47582</v>
      </c>
      <c r="Q1934" s="391">
        <f t="shared" si="176"/>
        <v>47589</v>
      </c>
      <c r="R1934" s="7"/>
    </row>
    <row r="1935" spans="14:18" x14ac:dyDescent="0.2">
      <c r="N1935" s="389">
        <f t="shared" si="175"/>
        <v>10</v>
      </c>
      <c r="O1935" s="390">
        <f t="shared" si="174"/>
        <v>4758</v>
      </c>
      <c r="P1935" s="391">
        <f t="shared" si="176"/>
        <v>47583</v>
      </c>
      <c r="Q1935" s="391">
        <f t="shared" si="176"/>
        <v>47590</v>
      </c>
      <c r="R1935" s="7"/>
    </row>
    <row r="1936" spans="14:18" x14ac:dyDescent="0.2">
      <c r="N1936" s="389">
        <f t="shared" si="175"/>
        <v>11</v>
      </c>
      <c r="O1936" s="390">
        <f t="shared" si="174"/>
        <v>4326</v>
      </c>
      <c r="P1936" s="391">
        <f t="shared" si="176"/>
        <v>47584</v>
      </c>
      <c r="Q1936" s="391">
        <f t="shared" si="176"/>
        <v>47591</v>
      </c>
      <c r="R1936" s="7"/>
    </row>
    <row r="1937" spans="14:18" x14ac:dyDescent="0.2">
      <c r="N1937" s="389">
        <f t="shared" si="175"/>
        <v>12</v>
      </c>
      <c r="O1937" s="390">
        <f t="shared" si="174"/>
        <v>3965</v>
      </c>
      <c r="P1937" s="391">
        <f t="shared" si="176"/>
        <v>47585</v>
      </c>
      <c r="Q1937" s="391">
        <f t="shared" si="176"/>
        <v>47592</v>
      </c>
      <c r="R1937" s="7"/>
    </row>
    <row r="1938" spans="14:18" x14ac:dyDescent="0.2">
      <c r="N1938" s="389">
        <f t="shared" si="175"/>
        <v>13</v>
      </c>
      <c r="O1938" s="390">
        <f t="shared" si="174"/>
        <v>3660</v>
      </c>
      <c r="P1938" s="391">
        <f t="shared" si="176"/>
        <v>47586</v>
      </c>
      <c r="Q1938" s="391">
        <f t="shared" si="176"/>
        <v>47593</v>
      </c>
      <c r="R1938" s="7"/>
    </row>
    <row r="1939" spans="14:18" x14ac:dyDescent="0.2">
      <c r="N1939" s="389">
        <f t="shared" si="175"/>
        <v>14</v>
      </c>
      <c r="O1939" s="390">
        <f t="shared" si="174"/>
        <v>3399</v>
      </c>
      <c r="P1939" s="391">
        <f t="shared" si="176"/>
        <v>47587</v>
      </c>
      <c r="Q1939" s="391">
        <f t="shared" si="176"/>
        <v>47594</v>
      </c>
      <c r="R1939" s="7"/>
    </row>
    <row r="1940" spans="14:18" x14ac:dyDescent="0.2">
      <c r="N1940" s="389">
        <f t="shared" si="175"/>
        <v>15</v>
      </c>
      <c r="O1940" s="390">
        <f t="shared" si="174"/>
        <v>3173</v>
      </c>
      <c r="P1940" s="391">
        <f t="shared" si="176"/>
        <v>47588</v>
      </c>
      <c r="Q1940" s="391">
        <f t="shared" si="176"/>
        <v>47595</v>
      </c>
      <c r="R1940" s="7"/>
    </row>
    <row r="1941" spans="14:18" x14ac:dyDescent="0.2">
      <c r="N1941" s="389">
        <f t="shared" si="175"/>
        <v>16</v>
      </c>
      <c r="O1941" s="390">
        <f t="shared" si="174"/>
        <v>2974</v>
      </c>
      <c r="P1941" s="391">
        <f t="shared" si="176"/>
        <v>47589</v>
      </c>
      <c r="Q1941" s="391">
        <f t="shared" si="176"/>
        <v>47596</v>
      </c>
      <c r="R1941" s="7"/>
    </row>
    <row r="1942" spans="14:18" x14ac:dyDescent="0.2">
      <c r="N1942" s="389">
        <f t="shared" si="175"/>
        <v>17</v>
      </c>
      <c r="O1942" s="390">
        <f t="shared" si="174"/>
        <v>2799</v>
      </c>
      <c r="P1942" s="391">
        <f t="shared" si="176"/>
        <v>47590</v>
      </c>
      <c r="Q1942" s="391">
        <f t="shared" si="176"/>
        <v>47597</v>
      </c>
      <c r="R1942" s="7"/>
    </row>
    <row r="1943" spans="14:18" x14ac:dyDescent="0.2">
      <c r="N1943" s="389">
        <f t="shared" si="175"/>
        <v>18</v>
      </c>
      <c r="O1943" s="390">
        <f t="shared" si="174"/>
        <v>2644</v>
      </c>
      <c r="P1943" s="391">
        <f t="shared" si="176"/>
        <v>47591</v>
      </c>
      <c r="Q1943" s="391">
        <f t="shared" si="176"/>
        <v>47598</v>
      </c>
      <c r="R1943" s="7"/>
    </row>
    <row r="1944" spans="14:18" x14ac:dyDescent="0.2">
      <c r="N1944" s="389">
        <f t="shared" si="175"/>
        <v>19</v>
      </c>
      <c r="O1944" s="390">
        <f t="shared" si="174"/>
        <v>2505</v>
      </c>
      <c r="P1944" s="391">
        <f t="shared" si="176"/>
        <v>47592</v>
      </c>
      <c r="Q1944" s="391">
        <f t="shared" si="176"/>
        <v>47599</v>
      </c>
      <c r="R1944" s="7"/>
    </row>
    <row r="1945" spans="14:18" x14ac:dyDescent="0.2">
      <c r="N1945" s="389">
        <f t="shared" si="175"/>
        <v>20</v>
      </c>
      <c r="O1945" s="390">
        <f t="shared" si="174"/>
        <v>2380</v>
      </c>
      <c r="P1945" s="391">
        <f t="shared" si="176"/>
        <v>47593</v>
      </c>
      <c r="Q1945" s="391">
        <f t="shared" si="176"/>
        <v>47600</v>
      </c>
      <c r="R1945" s="7"/>
    </row>
    <row r="1946" spans="14:18" x14ac:dyDescent="0.2">
      <c r="N1946" s="389">
        <f t="shared" si="175"/>
        <v>21</v>
      </c>
      <c r="O1946" s="390">
        <f t="shared" si="174"/>
        <v>2266</v>
      </c>
      <c r="P1946" s="391">
        <f t="shared" si="176"/>
        <v>47594</v>
      </c>
      <c r="Q1946" s="391">
        <f t="shared" si="176"/>
        <v>47601</v>
      </c>
      <c r="R1946" s="7"/>
    </row>
    <row r="1947" spans="14:18" x14ac:dyDescent="0.2">
      <c r="N1947" s="389">
        <f t="shared" si="175"/>
        <v>22</v>
      </c>
      <c r="O1947" s="390">
        <f t="shared" si="174"/>
        <v>2163</v>
      </c>
      <c r="P1947" s="391">
        <f t="shared" si="176"/>
        <v>47595</v>
      </c>
      <c r="Q1947" s="391">
        <f t="shared" si="176"/>
        <v>47602</v>
      </c>
      <c r="R1947" s="7"/>
    </row>
    <row r="1948" spans="14:18" x14ac:dyDescent="0.2">
      <c r="N1948" s="389">
        <f t="shared" si="175"/>
        <v>23</v>
      </c>
      <c r="O1948" s="390">
        <f t="shared" si="174"/>
        <v>2069</v>
      </c>
      <c r="P1948" s="391">
        <f t="shared" ref="P1948:Q1963" si="177">P1947+1</f>
        <v>47596</v>
      </c>
      <c r="Q1948" s="391">
        <f t="shared" si="177"/>
        <v>47603</v>
      </c>
      <c r="R1948" s="7"/>
    </row>
    <row r="1949" spans="14:18" x14ac:dyDescent="0.2">
      <c r="N1949" s="389">
        <f t="shared" si="175"/>
        <v>24</v>
      </c>
      <c r="O1949" s="390">
        <f t="shared" si="174"/>
        <v>1983</v>
      </c>
      <c r="P1949" s="391">
        <f t="shared" si="177"/>
        <v>47597</v>
      </c>
      <c r="Q1949" s="391">
        <f t="shared" si="177"/>
        <v>47604</v>
      </c>
      <c r="R1949" s="7"/>
    </row>
    <row r="1950" spans="14:18" x14ac:dyDescent="0.2">
      <c r="N1950" s="389">
        <f t="shared" si="175"/>
        <v>25</v>
      </c>
      <c r="O1950" s="390">
        <f t="shared" si="174"/>
        <v>1904</v>
      </c>
      <c r="P1950" s="391">
        <f t="shared" si="177"/>
        <v>47598</v>
      </c>
      <c r="Q1950" s="391">
        <f t="shared" si="177"/>
        <v>47605</v>
      </c>
      <c r="R1950" s="7"/>
    </row>
    <row r="1951" spans="14:18" x14ac:dyDescent="0.2">
      <c r="N1951" s="389">
        <f t="shared" si="175"/>
        <v>26</v>
      </c>
      <c r="O1951" s="390">
        <f t="shared" si="174"/>
        <v>1831</v>
      </c>
      <c r="P1951" s="391">
        <f t="shared" si="177"/>
        <v>47599</v>
      </c>
      <c r="Q1951" s="391">
        <f t="shared" si="177"/>
        <v>47606</v>
      </c>
      <c r="R1951" s="7"/>
    </row>
    <row r="1952" spans="14:18" x14ac:dyDescent="0.2">
      <c r="N1952" s="389">
        <f t="shared" si="175"/>
        <v>27</v>
      </c>
      <c r="O1952" s="390">
        <f t="shared" si="174"/>
        <v>1763</v>
      </c>
      <c r="P1952" s="391">
        <f t="shared" si="177"/>
        <v>47600</v>
      </c>
      <c r="Q1952" s="391">
        <f t="shared" si="177"/>
        <v>47607</v>
      </c>
      <c r="R1952" s="7"/>
    </row>
    <row r="1953" spans="14:18" x14ac:dyDescent="0.2">
      <c r="N1953" s="389">
        <f t="shared" si="175"/>
        <v>28</v>
      </c>
      <c r="O1953" s="390">
        <f t="shared" si="174"/>
        <v>1700</v>
      </c>
      <c r="P1953" s="391">
        <f t="shared" si="177"/>
        <v>47601</v>
      </c>
      <c r="Q1953" s="391">
        <f t="shared" si="177"/>
        <v>47608</v>
      </c>
      <c r="R1953" s="7"/>
    </row>
    <row r="1954" spans="14:18" x14ac:dyDescent="0.2">
      <c r="N1954" s="389">
        <f t="shared" si="175"/>
        <v>29</v>
      </c>
      <c r="O1954" s="390">
        <f t="shared" si="174"/>
        <v>1641</v>
      </c>
      <c r="P1954" s="391">
        <f t="shared" si="177"/>
        <v>47602</v>
      </c>
      <c r="Q1954" s="391">
        <f t="shared" si="177"/>
        <v>47609</v>
      </c>
      <c r="R1954" s="7"/>
    </row>
    <row r="1955" spans="14:18" x14ac:dyDescent="0.2">
      <c r="N1955" s="389">
        <f t="shared" si="175"/>
        <v>30</v>
      </c>
      <c r="O1955" s="390">
        <f t="shared" si="174"/>
        <v>1587</v>
      </c>
      <c r="P1955" s="391">
        <f t="shared" si="177"/>
        <v>47603</v>
      </c>
      <c r="Q1955" s="391">
        <f t="shared" si="177"/>
        <v>47610</v>
      </c>
      <c r="R1955" s="7"/>
    </row>
    <row r="1956" spans="14:18" x14ac:dyDescent="0.2">
      <c r="N1956" s="389">
        <f t="shared" si="175"/>
        <v>1</v>
      </c>
      <c r="O1956" s="390">
        <f t="shared" si="174"/>
        <v>47604</v>
      </c>
      <c r="P1956" s="391">
        <f t="shared" si="177"/>
        <v>47604</v>
      </c>
      <c r="Q1956" s="391">
        <f t="shared" si="177"/>
        <v>47611</v>
      </c>
      <c r="R1956" s="7"/>
    </row>
    <row r="1957" spans="14:18" x14ac:dyDescent="0.2">
      <c r="N1957" s="389">
        <f t="shared" si="175"/>
        <v>2</v>
      </c>
      <c r="O1957" s="390">
        <f t="shared" si="174"/>
        <v>23803</v>
      </c>
      <c r="P1957" s="391">
        <f t="shared" si="177"/>
        <v>47605</v>
      </c>
      <c r="Q1957" s="391">
        <f t="shared" si="177"/>
        <v>47612</v>
      </c>
      <c r="R1957" s="7"/>
    </row>
    <row r="1958" spans="14:18" x14ac:dyDescent="0.2">
      <c r="N1958" s="389">
        <f t="shared" si="175"/>
        <v>3</v>
      </c>
      <c r="O1958" s="390">
        <f t="shared" si="174"/>
        <v>15869</v>
      </c>
      <c r="P1958" s="391">
        <f t="shared" si="177"/>
        <v>47606</v>
      </c>
      <c r="Q1958" s="391">
        <f t="shared" si="177"/>
        <v>47613</v>
      </c>
      <c r="R1958" s="7"/>
    </row>
    <row r="1959" spans="14:18" x14ac:dyDescent="0.2">
      <c r="N1959" s="389">
        <f t="shared" si="175"/>
        <v>4</v>
      </c>
      <c r="O1959" s="390">
        <f t="shared" si="174"/>
        <v>11902</v>
      </c>
      <c r="P1959" s="391">
        <f t="shared" si="177"/>
        <v>47607</v>
      </c>
      <c r="Q1959" s="391">
        <f t="shared" si="177"/>
        <v>47614</v>
      </c>
      <c r="R1959" s="7"/>
    </row>
    <row r="1960" spans="14:18" x14ac:dyDescent="0.2">
      <c r="N1960" s="389">
        <f t="shared" si="175"/>
        <v>5</v>
      </c>
      <c r="O1960" s="390">
        <f t="shared" si="174"/>
        <v>9522</v>
      </c>
      <c r="P1960" s="391">
        <f t="shared" si="177"/>
        <v>47608</v>
      </c>
      <c r="Q1960" s="391">
        <f t="shared" si="177"/>
        <v>47615</v>
      </c>
      <c r="R1960" s="7"/>
    </row>
    <row r="1961" spans="14:18" x14ac:dyDescent="0.2">
      <c r="N1961" s="389">
        <f t="shared" si="175"/>
        <v>6</v>
      </c>
      <c r="O1961" s="390">
        <f t="shared" si="174"/>
        <v>7935</v>
      </c>
      <c r="P1961" s="391">
        <f t="shared" si="177"/>
        <v>47609</v>
      </c>
      <c r="Q1961" s="391">
        <f t="shared" si="177"/>
        <v>47616</v>
      </c>
      <c r="R1961" s="7"/>
    </row>
    <row r="1962" spans="14:18" x14ac:dyDescent="0.2">
      <c r="N1962" s="389">
        <f t="shared" si="175"/>
        <v>7</v>
      </c>
      <c r="O1962" s="390">
        <f t="shared" si="174"/>
        <v>6801</v>
      </c>
      <c r="P1962" s="391">
        <f t="shared" si="177"/>
        <v>47610</v>
      </c>
      <c r="Q1962" s="391">
        <f t="shared" si="177"/>
        <v>47617</v>
      </c>
      <c r="R1962" s="7"/>
    </row>
    <row r="1963" spans="14:18" x14ac:dyDescent="0.2">
      <c r="N1963" s="389">
        <f t="shared" si="175"/>
        <v>8</v>
      </c>
      <c r="O1963" s="390">
        <f t="shared" si="174"/>
        <v>5951</v>
      </c>
      <c r="P1963" s="391">
        <f t="shared" si="177"/>
        <v>47611</v>
      </c>
      <c r="Q1963" s="391">
        <f t="shared" si="177"/>
        <v>47618</v>
      </c>
      <c r="R1963" s="7"/>
    </row>
    <row r="1964" spans="14:18" x14ac:dyDescent="0.2">
      <c r="N1964" s="389">
        <f t="shared" si="175"/>
        <v>9</v>
      </c>
      <c r="O1964" s="390">
        <f t="shared" si="174"/>
        <v>5290</v>
      </c>
      <c r="P1964" s="391">
        <f t="shared" ref="P1964:Q1979" si="178">P1963+1</f>
        <v>47612</v>
      </c>
      <c r="Q1964" s="391">
        <f t="shared" si="178"/>
        <v>47619</v>
      </c>
      <c r="R1964" s="7"/>
    </row>
    <row r="1965" spans="14:18" x14ac:dyDescent="0.2">
      <c r="N1965" s="389">
        <f t="shared" si="175"/>
        <v>10</v>
      </c>
      <c r="O1965" s="390">
        <f t="shared" si="174"/>
        <v>4761</v>
      </c>
      <c r="P1965" s="391">
        <f t="shared" si="178"/>
        <v>47613</v>
      </c>
      <c r="Q1965" s="391">
        <f t="shared" si="178"/>
        <v>47620</v>
      </c>
      <c r="R1965" s="7"/>
    </row>
    <row r="1966" spans="14:18" x14ac:dyDescent="0.2">
      <c r="N1966" s="389">
        <f t="shared" si="175"/>
        <v>11</v>
      </c>
      <c r="O1966" s="390">
        <f t="shared" si="174"/>
        <v>4329</v>
      </c>
      <c r="P1966" s="391">
        <f t="shared" si="178"/>
        <v>47614</v>
      </c>
      <c r="Q1966" s="391">
        <f t="shared" si="178"/>
        <v>47621</v>
      </c>
      <c r="R1966" s="7"/>
    </row>
    <row r="1967" spans="14:18" x14ac:dyDescent="0.2">
      <c r="N1967" s="389">
        <f t="shared" si="175"/>
        <v>12</v>
      </c>
      <c r="O1967" s="390">
        <f t="shared" si="174"/>
        <v>3968</v>
      </c>
      <c r="P1967" s="391">
        <f t="shared" si="178"/>
        <v>47615</v>
      </c>
      <c r="Q1967" s="391">
        <f t="shared" si="178"/>
        <v>47622</v>
      </c>
      <c r="R1967" s="7"/>
    </row>
    <row r="1968" spans="14:18" x14ac:dyDescent="0.2">
      <c r="N1968" s="389">
        <f t="shared" si="175"/>
        <v>13</v>
      </c>
      <c r="O1968" s="390">
        <f t="shared" si="174"/>
        <v>3663</v>
      </c>
      <c r="P1968" s="391">
        <f t="shared" si="178"/>
        <v>47616</v>
      </c>
      <c r="Q1968" s="391">
        <f t="shared" si="178"/>
        <v>47623</v>
      </c>
      <c r="R1968" s="7"/>
    </row>
    <row r="1969" spans="14:18" x14ac:dyDescent="0.2">
      <c r="N1969" s="389">
        <f t="shared" si="175"/>
        <v>14</v>
      </c>
      <c r="O1969" s="390">
        <f t="shared" si="174"/>
        <v>3401</v>
      </c>
      <c r="P1969" s="391">
        <f t="shared" si="178"/>
        <v>47617</v>
      </c>
      <c r="Q1969" s="391">
        <f t="shared" si="178"/>
        <v>47624</v>
      </c>
      <c r="R1969" s="7"/>
    </row>
    <row r="1970" spans="14:18" x14ac:dyDescent="0.2">
      <c r="N1970" s="389">
        <f t="shared" si="175"/>
        <v>15</v>
      </c>
      <c r="O1970" s="390">
        <f t="shared" si="174"/>
        <v>3175</v>
      </c>
      <c r="P1970" s="391">
        <f t="shared" si="178"/>
        <v>47618</v>
      </c>
      <c r="Q1970" s="391">
        <f t="shared" si="178"/>
        <v>47625</v>
      </c>
      <c r="R1970" s="7"/>
    </row>
    <row r="1971" spans="14:18" x14ac:dyDescent="0.2">
      <c r="N1971" s="389">
        <f t="shared" si="175"/>
        <v>16</v>
      </c>
      <c r="O1971" s="390">
        <f t="shared" si="174"/>
        <v>2976</v>
      </c>
      <c r="P1971" s="391">
        <f t="shared" si="178"/>
        <v>47619</v>
      </c>
      <c r="Q1971" s="391">
        <f t="shared" si="178"/>
        <v>47626</v>
      </c>
      <c r="R1971" s="7"/>
    </row>
    <row r="1972" spans="14:18" x14ac:dyDescent="0.2">
      <c r="N1972" s="389">
        <f t="shared" si="175"/>
        <v>17</v>
      </c>
      <c r="O1972" s="390">
        <f t="shared" si="174"/>
        <v>2801</v>
      </c>
      <c r="P1972" s="391">
        <f t="shared" si="178"/>
        <v>47620</v>
      </c>
      <c r="Q1972" s="391">
        <f t="shared" si="178"/>
        <v>47627</v>
      </c>
      <c r="R1972" s="7"/>
    </row>
    <row r="1973" spans="14:18" x14ac:dyDescent="0.2">
      <c r="N1973" s="389">
        <f t="shared" si="175"/>
        <v>18</v>
      </c>
      <c r="O1973" s="390">
        <f t="shared" si="174"/>
        <v>2646</v>
      </c>
      <c r="P1973" s="391">
        <f t="shared" si="178"/>
        <v>47621</v>
      </c>
      <c r="Q1973" s="391">
        <f t="shared" si="178"/>
        <v>47628</v>
      </c>
      <c r="R1973" s="7"/>
    </row>
    <row r="1974" spans="14:18" x14ac:dyDescent="0.2">
      <c r="N1974" s="389">
        <f t="shared" si="175"/>
        <v>19</v>
      </c>
      <c r="O1974" s="390">
        <f t="shared" si="174"/>
        <v>2506</v>
      </c>
      <c r="P1974" s="391">
        <f t="shared" si="178"/>
        <v>47622</v>
      </c>
      <c r="Q1974" s="391">
        <f t="shared" si="178"/>
        <v>47629</v>
      </c>
      <c r="R1974" s="7"/>
    </row>
    <row r="1975" spans="14:18" x14ac:dyDescent="0.2">
      <c r="N1975" s="389">
        <f t="shared" si="175"/>
        <v>20</v>
      </c>
      <c r="O1975" s="390">
        <f t="shared" si="174"/>
        <v>2381</v>
      </c>
      <c r="P1975" s="391">
        <f t="shared" si="178"/>
        <v>47623</v>
      </c>
      <c r="Q1975" s="391">
        <f t="shared" si="178"/>
        <v>47630</v>
      </c>
      <c r="R1975" s="7"/>
    </row>
    <row r="1976" spans="14:18" x14ac:dyDescent="0.2">
      <c r="N1976" s="389">
        <f t="shared" si="175"/>
        <v>21</v>
      </c>
      <c r="O1976" s="390">
        <f t="shared" si="174"/>
        <v>2268</v>
      </c>
      <c r="P1976" s="391">
        <f t="shared" si="178"/>
        <v>47624</v>
      </c>
      <c r="Q1976" s="391">
        <f t="shared" si="178"/>
        <v>47631</v>
      </c>
      <c r="R1976" s="7"/>
    </row>
    <row r="1977" spans="14:18" x14ac:dyDescent="0.2">
      <c r="N1977" s="389">
        <f t="shared" si="175"/>
        <v>22</v>
      </c>
      <c r="O1977" s="390">
        <f t="shared" si="174"/>
        <v>2165</v>
      </c>
      <c r="P1977" s="391">
        <f t="shared" si="178"/>
        <v>47625</v>
      </c>
      <c r="Q1977" s="391">
        <f t="shared" si="178"/>
        <v>47632</v>
      </c>
      <c r="R1977" s="7"/>
    </row>
    <row r="1978" spans="14:18" x14ac:dyDescent="0.2">
      <c r="N1978" s="389">
        <f t="shared" si="175"/>
        <v>23</v>
      </c>
      <c r="O1978" s="390">
        <f t="shared" si="174"/>
        <v>2071</v>
      </c>
      <c r="P1978" s="391">
        <f t="shared" si="178"/>
        <v>47626</v>
      </c>
      <c r="Q1978" s="391">
        <f t="shared" si="178"/>
        <v>47633</v>
      </c>
      <c r="R1978" s="7"/>
    </row>
    <row r="1979" spans="14:18" x14ac:dyDescent="0.2">
      <c r="N1979" s="389">
        <f t="shared" si="175"/>
        <v>24</v>
      </c>
      <c r="O1979" s="390">
        <f t="shared" si="174"/>
        <v>1984</v>
      </c>
      <c r="P1979" s="391">
        <f t="shared" si="178"/>
        <v>47627</v>
      </c>
      <c r="Q1979" s="391">
        <f t="shared" si="178"/>
        <v>47634</v>
      </c>
      <c r="R1979" s="7"/>
    </row>
    <row r="1980" spans="14:18" x14ac:dyDescent="0.2">
      <c r="N1980" s="389">
        <f t="shared" si="175"/>
        <v>25</v>
      </c>
      <c r="O1980" s="390">
        <f t="shared" si="174"/>
        <v>1905</v>
      </c>
      <c r="P1980" s="391">
        <f t="shared" ref="P1980:Q1995" si="179">P1979+1</f>
        <v>47628</v>
      </c>
      <c r="Q1980" s="391">
        <f t="shared" si="179"/>
        <v>47635</v>
      </c>
      <c r="R1980" s="7"/>
    </row>
    <row r="1981" spans="14:18" x14ac:dyDescent="0.2">
      <c r="N1981" s="389">
        <f t="shared" si="175"/>
        <v>26</v>
      </c>
      <c r="O1981" s="390">
        <f t="shared" si="174"/>
        <v>1832</v>
      </c>
      <c r="P1981" s="391">
        <f t="shared" si="179"/>
        <v>47629</v>
      </c>
      <c r="Q1981" s="391">
        <f t="shared" si="179"/>
        <v>47636</v>
      </c>
      <c r="R1981" s="7"/>
    </row>
    <row r="1982" spans="14:18" x14ac:dyDescent="0.2">
      <c r="N1982" s="389">
        <f t="shared" si="175"/>
        <v>27</v>
      </c>
      <c r="O1982" s="390">
        <f t="shared" si="174"/>
        <v>1764</v>
      </c>
      <c r="P1982" s="391">
        <f t="shared" si="179"/>
        <v>47630</v>
      </c>
      <c r="Q1982" s="391">
        <f t="shared" si="179"/>
        <v>47637</v>
      </c>
      <c r="R1982" s="7"/>
    </row>
    <row r="1983" spans="14:18" x14ac:dyDescent="0.2">
      <c r="N1983" s="389">
        <f t="shared" si="175"/>
        <v>28</v>
      </c>
      <c r="O1983" s="390">
        <f t="shared" si="174"/>
        <v>1701</v>
      </c>
      <c r="P1983" s="391">
        <f t="shared" si="179"/>
        <v>47631</v>
      </c>
      <c r="Q1983" s="391">
        <f t="shared" si="179"/>
        <v>47638</v>
      </c>
      <c r="R1983" s="7"/>
    </row>
    <row r="1984" spans="14:18" x14ac:dyDescent="0.2">
      <c r="N1984" s="389">
        <f t="shared" si="175"/>
        <v>29</v>
      </c>
      <c r="O1984" s="390">
        <f t="shared" si="174"/>
        <v>1642</v>
      </c>
      <c r="P1984" s="391">
        <f t="shared" si="179"/>
        <v>47632</v>
      </c>
      <c r="Q1984" s="391">
        <f t="shared" si="179"/>
        <v>47639</v>
      </c>
      <c r="R1984" s="7"/>
    </row>
    <row r="1985" spans="14:18" x14ac:dyDescent="0.2">
      <c r="N1985" s="389">
        <f t="shared" si="175"/>
        <v>30</v>
      </c>
      <c r="O1985" s="390">
        <f t="shared" si="174"/>
        <v>1588</v>
      </c>
      <c r="P1985" s="391">
        <f t="shared" si="179"/>
        <v>47633</v>
      </c>
      <c r="Q1985" s="391">
        <f t="shared" si="179"/>
        <v>47640</v>
      </c>
      <c r="R1985" s="7"/>
    </row>
    <row r="1986" spans="14:18" x14ac:dyDescent="0.2">
      <c r="N1986" s="389">
        <f t="shared" si="175"/>
        <v>31</v>
      </c>
      <c r="O1986" s="390">
        <f t="shared" si="174"/>
        <v>1537</v>
      </c>
      <c r="P1986" s="391">
        <f t="shared" si="179"/>
        <v>47634</v>
      </c>
      <c r="Q1986" s="391">
        <f t="shared" si="179"/>
        <v>47641</v>
      </c>
      <c r="R1986" s="7"/>
    </row>
    <row r="1987" spans="14:18" x14ac:dyDescent="0.2">
      <c r="N1987" s="389">
        <f t="shared" si="175"/>
        <v>1</v>
      </c>
      <c r="O1987" s="390">
        <f t="shared" si="174"/>
        <v>47635</v>
      </c>
      <c r="P1987" s="391">
        <f t="shared" si="179"/>
        <v>47635</v>
      </c>
      <c r="Q1987" s="391">
        <f t="shared" si="179"/>
        <v>47642</v>
      </c>
      <c r="R1987" s="7"/>
    </row>
    <row r="1988" spans="14:18" x14ac:dyDescent="0.2">
      <c r="N1988" s="389">
        <f t="shared" si="175"/>
        <v>2</v>
      </c>
      <c r="O1988" s="390">
        <f t="shared" si="174"/>
        <v>23818</v>
      </c>
      <c r="P1988" s="391">
        <f t="shared" si="179"/>
        <v>47636</v>
      </c>
      <c r="Q1988" s="391">
        <f t="shared" si="179"/>
        <v>47643</v>
      </c>
      <c r="R1988" s="7"/>
    </row>
    <row r="1989" spans="14:18" x14ac:dyDescent="0.2">
      <c r="N1989" s="389">
        <f t="shared" si="175"/>
        <v>3</v>
      </c>
      <c r="O1989" s="390">
        <f t="shared" si="174"/>
        <v>15879</v>
      </c>
      <c r="P1989" s="391">
        <f t="shared" si="179"/>
        <v>47637</v>
      </c>
      <c r="Q1989" s="391">
        <f t="shared" si="179"/>
        <v>47644</v>
      </c>
      <c r="R1989" s="7"/>
    </row>
    <row r="1990" spans="14:18" x14ac:dyDescent="0.2">
      <c r="N1990" s="389">
        <f t="shared" si="175"/>
        <v>4</v>
      </c>
      <c r="O1990" s="390">
        <f t="shared" si="174"/>
        <v>11910</v>
      </c>
      <c r="P1990" s="391">
        <f t="shared" si="179"/>
        <v>47638</v>
      </c>
      <c r="Q1990" s="391">
        <f t="shared" si="179"/>
        <v>47645</v>
      </c>
      <c r="R1990" s="7"/>
    </row>
    <row r="1991" spans="14:18" x14ac:dyDescent="0.2">
      <c r="N1991" s="389">
        <f t="shared" si="175"/>
        <v>5</v>
      </c>
      <c r="O1991" s="390">
        <f t="shared" si="174"/>
        <v>9528</v>
      </c>
      <c r="P1991" s="391">
        <f t="shared" si="179"/>
        <v>47639</v>
      </c>
      <c r="Q1991" s="391">
        <f t="shared" si="179"/>
        <v>47646</v>
      </c>
      <c r="R1991" s="7"/>
    </row>
    <row r="1992" spans="14:18" x14ac:dyDescent="0.2">
      <c r="N1992" s="389">
        <f t="shared" si="175"/>
        <v>6</v>
      </c>
      <c r="O1992" s="390">
        <f t="shared" si="174"/>
        <v>7940</v>
      </c>
      <c r="P1992" s="391">
        <f t="shared" si="179"/>
        <v>47640</v>
      </c>
      <c r="Q1992" s="391">
        <f t="shared" si="179"/>
        <v>47647</v>
      </c>
      <c r="R1992" s="7"/>
    </row>
    <row r="1993" spans="14:18" x14ac:dyDescent="0.2">
      <c r="N1993" s="389">
        <f t="shared" si="175"/>
        <v>7</v>
      </c>
      <c r="O1993" s="390">
        <f t="shared" ref="O1993:O2020" si="180">ROUND(P1993/N1993,0)</f>
        <v>6806</v>
      </c>
      <c r="P1993" s="391">
        <f t="shared" si="179"/>
        <v>47641</v>
      </c>
      <c r="Q1993" s="391">
        <f t="shared" si="179"/>
        <v>47648</v>
      </c>
      <c r="R1993" s="7"/>
    </row>
    <row r="1994" spans="14:18" x14ac:dyDescent="0.2">
      <c r="N1994" s="389">
        <f t="shared" ref="N1994:N2020" si="181">DAY(P1994)</f>
        <v>8</v>
      </c>
      <c r="O1994" s="390">
        <f t="shared" si="180"/>
        <v>5955</v>
      </c>
      <c r="P1994" s="391">
        <f t="shared" si="179"/>
        <v>47642</v>
      </c>
      <c r="Q1994" s="391">
        <f t="shared" si="179"/>
        <v>47649</v>
      </c>
      <c r="R1994" s="7"/>
    </row>
    <row r="1995" spans="14:18" x14ac:dyDescent="0.2">
      <c r="N1995" s="389">
        <f t="shared" si="181"/>
        <v>9</v>
      </c>
      <c r="O1995" s="390">
        <f t="shared" si="180"/>
        <v>5294</v>
      </c>
      <c r="P1995" s="391">
        <f t="shared" si="179"/>
        <v>47643</v>
      </c>
      <c r="Q1995" s="391">
        <f t="shared" si="179"/>
        <v>47650</v>
      </c>
      <c r="R1995" s="7"/>
    </row>
    <row r="1996" spans="14:18" x14ac:dyDescent="0.2">
      <c r="N1996" s="389">
        <f t="shared" si="181"/>
        <v>10</v>
      </c>
      <c r="O1996" s="390">
        <f t="shared" si="180"/>
        <v>4764</v>
      </c>
      <c r="P1996" s="391">
        <f t="shared" ref="P1996:Q2011" si="182">P1995+1</f>
        <v>47644</v>
      </c>
      <c r="Q1996" s="391">
        <f t="shared" si="182"/>
        <v>47651</v>
      </c>
      <c r="R1996" s="7"/>
    </row>
    <row r="1997" spans="14:18" x14ac:dyDescent="0.2">
      <c r="N1997" s="389">
        <f t="shared" si="181"/>
        <v>11</v>
      </c>
      <c r="O1997" s="390">
        <f t="shared" si="180"/>
        <v>4331</v>
      </c>
      <c r="P1997" s="391">
        <f t="shared" si="182"/>
        <v>47645</v>
      </c>
      <c r="Q1997" s="391">
        <f t="shared" si="182"/>
        <v>47652</v>
      </c>
      <c r="R1997" s="7"/>
    </row>
    <row r="1998" spans="14:18" x14ac:dyDescent="0.2">
      <c r="N1998" s="389">
        <f t="shared" si="181"/>
        <v>12</v>
      </c>
      <c r="O1998" s="390">
        <f t="shared" si="180"/>
        <v>3971</v>
      </c>
      <c r="P1998" s="391">
        <f t="shared" si="182"/>
        <v>47646</v>
      </c>
      <c r="Q1998" s="391">
        <f t="shared" si="182"/>
        <v>47653</v>
      </c>
      <c r="R1998" s="7"/>
    </row>
    <row r="1999" spans="14:18" x14ac:dyDescent="0.2">
      <c r="N1999" s="389">
        <f t="shared" si="181"/>
        <v>13</v>
      </c>
      <c r="O1999" s="390">
        <f t="shared" si="180"/>
        <v>3665</v>
      </c>
      <c r="P1999" s="391">
        <f t="shared" si="182"/>
        <v>47647</v>
      </c>
      <c r="Q1999" s="391">
        <f t="shared" si="182"/>
        <v>47654</v>
      </c>
      <c r="R1999" s="7"/>
    </row>
    <row r="2000" spans="14:18" x14ac:dyDescent="0.2">
      <c r="N2000" s="389">
        <f t="shared" si="181"/>
        <v>14</v>
      </c>
      <c r="O2000" s="390">
        <f t="shared" si="180"/>
        <v>3403</v>
      </c>
      <c r="P2000" s="391">
        <f t="shared" si="182"/>
        <v>47648</v>
      </c>
      <c r="Q2000" s="391">
        <f t="shared" si="182"/>
        <v>47655</v>
      </c>
      <c r="R2000" s="7"/>
    </row>
    <row r="2001" spans="14:18" x14ac:dyDescent="0.2">
      <c r="N2001" s="389">
        <f t="shared" si="181"/>
        <v>15</v>
      </c>
      <c r="O2001" s="390">
        <f t="shared" si="180"/>
        <v>3177</v>
      </c>
      <c r="P2001" s="391">
        <f t="shared" si="182"/>
        <v>47649</v>
      </c>
      <c r="Q2001" s="391">
        <f t="shared" si="182"/>
        <v>47656</v>
      </c>
      <c r="R2001" s="7"/>
    </row>
    <row r="2002" spans="14:18" x14ac:dyDescent="0.2">
      <c r="N2002" s="389">
        <f t="shared" si="181"/>
        <v>16</v>
      </c>
      <c r="O2002" s="390">
        <f t="shared" si="180"/>
        <v>2978</v>
      </c>
      <c r="P2002" s="391">
        <f t="shared" si="182"/>
        <v>47650</v>
      </c>
      <c r="Q2002" s="391">
        <f t="shared" si="182"/>
        <v>47657</v>
      </c>
      <c r="R2002" s="7"/>
    </row>
    <row r="2003" spans="14:18" x14ac:dyDescent="0.2">
      <c r="N2003" s="389">
        <f t="shared" si="181"/>
        <v>17</v>
      </c>
      <c r="O2003" s="390">
        <f t="shared" si="180"/>
        <v>2803</v>
      </c>
      <c r="P2003" s="391">
        <f t="shared" si="182"/>
        <v>47651</v>
      </c>
      <c r="Q2003" s="391">
        <f t="shared" si="182"/>
        <v>47658</v>
      </c>
      <c r="R2003" s="7"/>
    </row>
    <row r="2004" spans="14:18" x14ac:dyDescent="0.2">
      <c r="N2004" s="389">
        <f t="shared" si="181"/>
        <v>18</v>
      </c>
      <c r="O2004" s="390">
        <f t="shared" si="180"/>
        <v>2647</v>
      </c>
      <c r="P2004" s="391">
        <f t="shared" si="182"/>
        <v>47652</v>
      </c>
      <c r="Q2004" s="391">
        <f t="shared" si="182"/>
        <v>47659</v>
      </c>
      <c r="R2004" s="7"/>
    </row>
    <row r="2005" spans="14:18" x14ac:dyDescent="0.2">
      <c r="N2005" s="389">
        <f t="shared" si="181"/>
        <v>19</v>
      </c>
      <c r="O2005" s="390">
        <f t="shared" si="180"/>
        <v>2508</v>
      </c>
      <c r="P2005" s="391">
        <f t="shared" si="182"/>
        <v>47653</v>
      </c>
      <c r="Q2005" s="391">
        <f t="shared" si="182"/>
        <v>47660</v>
      </c>
      <c r="R2005" s="7"/>
    </row>
    <row r="2006" spans="14:18" x14ac:dyDescent="0.2">
      <c r="N2006" s="389">
        <f t="shared" si="181"/>
        <v>20</v>
      </c>
      <c r="O2006" s="390">
        <f t="shared" si="180"/>
        <v>2383</v>
      </c>
      <c r="P2006" s="391">
        <f t="shared" si="182"/>
        <v>47654</v>
      </c>
      <c r="Q2006" s="391">
        <f t="shared" si="182"/>
        <v>47661</v>
      </c>
      <c r="R2006" s="7"/>
    </row>
    <row r="2007" spans="14:18" x14ac:dyDescent="0.2">
      <c r="N2007" s="389">
        <f t="shared" si="181"/>
        <v>21</v>
      </c>
      <c r="O2007" s="390">
        <f t="shared" si="180"/>
        <v>2269</v>
      </c>
      <c r="P2007" s="391">
        <f t="shared" si="182"/>
        <v>47655</v>
      </c>
      <c r="Q2007" s="391">
        <f t="shared" si="182"/>
        <v>47662</v>
      </c>
      <c r="R2007" s="7"/>
    </row>
    <row r="2008" spans="14:18" x14ac:dyDescent="0.2">
      <c r="N2008" s="389">
        <f t="shared" si="181"/>
        <v>22</v>
      </c>
      <c r="O2008" s="390">
        <f t="shared" si="180"/>
        <v>2166</v>
      </c>
      <c r="P2008" s="391">
        <f t="shared" si="182"/>
        <v>47656</v>
      </c>
      <c r="Q2008" s="391">
        <f t="shared" si="182"/>
        <v>47663</v>
      </c>
      <c r="R2008" s="7"/>
    </row>
    <row r="2009" spans="14:18" x14ac:dyDescent="0.2">
      <c r="N2009" s="389">
        <f t="shared" si="181"/>
        <v>23</v>
      </c>
      <c r="O2009" s="390">
        <f t="shared" si="180"/>
        <v>2072</v>
      </c>
      <c r="P2009" s="391">
        <f t="shared" si="182"/>
        <v>47657</v>
      </c>
      <c r="Q2009" s="391">
        <f t="shared" si="182"/>
        <v>47664</v>
      </c>
      <c r="R2009" s="7"/>
    </row>
    <row r="2010" spans="14:18" x14ac:dyDescent="0.2">
      <c r="N2010" s="389">
        <f t="shared" si="181"/>
        <v>24</v>
      </c>
      <c r="O2010" s="390">
        <f t="shared" si="180"/>
        <v>1986</v>
      </c>
      <c r="P2010" s="391">
        <f t="shared" si="182"/>
        <v>47658</v>
      </c>
      <c r="Q2010" s="391">
        <f t="shared" si="182"/>
        <v>47665</v>
      </c>
      <c r="R2010" s="7"/>
    </row>
    <row r="2011" spans="14:18" x14ac:dyDescent="0.2">
      <c r="N2011" s="389">
        <f t="shared" si="181"/>
        <v>25</v>
      </c>
      <c r="O2011" s="390">
        <f t="shared" si="180"/>
        <v>1906</v>
      </c>
      <c r="P2011" s="391">
        <f t="shared" si="182"/>
        <v>47659</v>
      </c>
      <c r="Q2011" s="391">
        <f t="shared" si="182"/>
        <v>47666</v>
      </c>
      <c r="R2011" s="7"/>
    </row>
    <row r="2012" spans="14:18" x14ac:dyDescent="0.2">
      <c r="N2012" s="389">
        <f t="shared" si="181"/>
        <v>26</v>
      </c>
      <c r="O2012" s="390">
        <f t="shared" si="180"/>
        <v>1833</v>
      </c>
      <c r="P2012" s="391">
        <f t="shared" ref="P2012:Q2020" si="183">P2011+1</f>
        <v>47660</v>
      </c>
      <c r="Q2012" s="391">
        <f t="shared" si="183"/>
        <v>47667</v>
      </c>
      <c r="R2012" s="7"/>
    </row>
    <row r="2013" spans="14:18" x14ac:dyDescent="0.2">
      <c r="N2013" s="389">
        <f t="shared" si="181"/>
        <v>27</v>
      </c>
      <c r="O2013" s="390">
        <f t="shared" si="180"/>
        <v>1765</v>
      </c>
      <c r="P2013" s="391">
        <f t="shared" si="183"/>
        <v>47661</v>
      </c>
      <c r="Q2013" s="391">
        <f t="shared" si="183"/>
        <v>47668</v>
      </c>
      <c r="R2013" s="7"/>
    </row>
    <row r="2014" spans="14:18" x14ac:dyDescent="0.2">
      <c r="N2014" s="389">
        <f t="shared" si="181"/>
        <v>28</v>
      </c>
      <c r="O2014" s="390">
        <f t="shared" si="180"/>
        <v>1702</v>
      </c>
      <c r="P2014" s="391">
        <f t="shared" si="183"/>
        <v>47662</v>
      </c>
      <c r="Q2014" s="391">
        <f t="shared" si="183"/>
        <v>47669</v>
      </c>
      <c r="R2014" s="7"/>
    </row>
    <row r="2015" spans="14:18" x14ac:dyDescent="0.2">
      <c r="N2015" s="389">
        <f t="shared" si="181"/>
        <v>29</v>
      </c>
      <c r="O2015" s="390">
        <f t="shared" si="180"/>
        <v>1644</v>
      </c>
      <c r="P2015" s="391">
        <f t="shared" si="183"/>
        <v>47663</v>
      </c>
      <c r="Q2015" s="391">
        <f t="shared" si="183"/>
        <v>47670</v>
      </c>
      <c r="R2015" s="7"/>
    </row>
    <row r="2016" spans="14:18" x14ac:dyDescent="0.2">
      <c r="N2016" s="389">
        <f t="shared" si="181"/>
        <v>30</v>
      </c>
      <c r="O2016" s="390">
        <f t="shared" si="180"/>
        <v>1589</v>
      </c>
      <c r="P2016" s="391">
        <f t="shared" si="183"/>
        <v>47664</v>
      </c>
      <c r="Q2016" s="391">
        <f t="shared" si="183"/>
        <v>47671</v>
      </c>
      <c r="R2016" s="7"/>
    </row>
    <row r="2017" spans="14:18" x14ac:dyDescent="0.2">
      <c r="N2017" s="389">
        <f t="shared" si="181"/>
        <v>1</v>
      </c>
      <c r="O2017" s="390">
        <f t="shared" si="180"/>
        <v>47665</v>
      </c>
      <c r="P2017" s="391">
        <f t="shared" si="183"/>
        <v>47665</v>
      </c>
      <c r="Q2017" s="391">
        <f t="shared" si="183"/>
        <v>47672</v>
      </c>
      <c r="R2017" s="7"/>
    </row>
    <row r="2018" spans="14:18" x14ac:dyDescent="0.2">
      <c r="N2018" s="389">
        <f t="shared" si="181"/>
        <v>2</v>
      </c>
      <c r="O2018" s="390">
        <f t="shared" si="180"/>
        <v>23833</v>
      </c>
      <c r="P2018" s="391">
        <f t="shared" si="183"/>
        <v>47666</v>
      </c>
      <c r="Q2018" s="391">
        <f t="shared" si="183"/>
        <v>47673</v>
      </c>
      <c r="R2018" s="7"/>
    </row>
    <row r="2019" spans="14:18" x14ac:dyDescent="0.2">
      <c r="N2019" s="389">
        <f t="shared" si="181"/>
        <v>3</v>
      </c>
      <c r="O2019" s="390">
        <f t="shared" si="180"/>
        <v>15889</v>
      </c>
      <c r="P2019" s="391">
        <f t="shared" si="183"/>
        <v>47667</v>
      </c>
      <c r="Q2019" s="391">
        <f t="shared" si="183"/>
        <v>47674</v>
      </c>
      <c r="R2019" s="7"/>
    </row>
    <row r="2020" spans="14:18" x14ac:dyDescent="0.2">
      <c r="N2020" s="393">
        <f t="shared" si="181"/>
        <v>4</v>
      </c>
      <c r="O2020" s="393">
        <f t="shared" si="180"/>
        <v>11917</v>
      </c>
      <c r="P2020" s="394">
        <f t="shared" si="183"/>
        <v>47668</v>
      </c>
      <c r="Q2020" s="391">
        <f t="shared" si="183"/>
        <v>47675</v>
      </c>
      <c r="R2020" s="7"/>
    </row>
    <row r="2021" spans="14:18" x14ac:dyDescent="0.2">
      <c r="N2021" s="395"/>
      <c r="O2021" s="395"/>
      <c r="P2021" s="395"/>
      <c r="Q2021" s="395"/>
      <c r="R2021" s="7"/>
    </row>
    <row r="2022" spans="14:18" x14ac:dyDescent="0.2">
      <c r="N2022" s="395"/>
      <c r="O2022" s="395"/>
      <c r="P2022" s="395"/>
      <c r="Q2022" s="395"/>
      <c r="R2022" s="7"/>
    </row>
    <row r="2023" spans="14:18" x14ac:dyDescent="0.2">
      <c r="N2023" s="395"/>
      <c r="O2023" s="395"/>
      <c r="P2023" s="395"/>
      <c r="Q2023" s="395"/>
      <c r="R2023" s="7"/>
    </row>
    <row r="2024" spans="14:18" x14ac:dyDescent="0.2">
      <c r="N2024" s="395"/>
      <c r="R2024" s="7"/>
    </row>
    <row r="2025" spans="14:18" x14ac:dyDescent="0.2">
      <c r="N2025" s="395"/>
      <c r="R2025" s="7"/>
    </row>
    <row r="2026" spans="14:18" x14ac:dyDescent="0.2">
      <c r="N2026" s="395"/>
      <c r="R2026" s="7"/>
    </row>
    <row r="2027" spans="14:18" x14ac:dyDescent="0.2">
      <c r="N2027" s="395"/>
      <c r="R2027" s="7"/>
    </row>
    <row r="2028" spans="14:18" x14ac:dyDescent="0.2">
      <c r="N2028" s="395"/>
      <c r="P2028" s="395"/>
      <c r="R2028" s="7"/>
    </row>
    <row r="2029" spans="14:18" x14ac:dyDescent="0.2">
      <c r="N2029" s="395"/>
      <c r="R2029" s="7"/>
    </row>
    <row r="2030" spans="14:18" x14ac:dyDescent="0.2">
      <c r="N2030" s="395"/>
      <c r="R2030" s="7"/>
    </row>
    <row r="2031" spans="14:18" x14ac:dyDescent="0.2">
      <c r="N2031" s="395"/>
      <c r="R2031" s="7"/>
    </row>
    <row r="2032" spans="14:18" x14ac:dyDescent="0.2">
      <c r="N2032" s="395"/>
      <c r="R2032" s="7"/>
    </row>
    <row r="2033" spans="14:18" x14ac:dyDescent="0.2">
      <c r="N2033" s="395"/>
      <c r="R2033" s="7"/>
    </row>
  </sheetData>
  <sheetProtection password="CF35" sheet="1" objects="1" scenarios="1"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76"/>
  <sheetViews>
    <sheetView zoomScale="90" zoomScaleNormal="90" workbookViewId="0">
      <selection activeCell="C4" sqref="C4"/>
    </sheetView>
  </sheetViews>
  <sheetFormatPr baseColWidth="10" defaultColWidth="11" defaultRowHeight="14.25" x14ac:dyDescent="0.2"/>
  <cols>
    <col min="1" max="1" width="1.125" style="9" customWidth="1"/>
    <col min="2" max="2" width="18.625" style="55" customWidth="1"/>
    <col min="3" max="3" width="18.625" style="46" customWidth="1"/>
    <col min="4" max="4" width="4.625" style="46" customWidth="1"/>
    <col min="5" max="6" width="18.625" style="46" customWidth="1"/>
    <col min="7" max="7" width="4.625" style="46" customWidth="1"/>
    <col min="8" max="11" width="16.625" style="9" customWidth="1"/>
    <col min="12" max="12" width="2.625" style="9" customWidth="1"/>
    <col min="13" max="13" width="11.625" style="9" customWidth="1"/>
    <col min="14" max="49" width="11" style="9"/>
    <col min="50" max="16384" width="11" style="7"/>
  </cols>
  <sheetData>
    <row r="1" spans="1:49" s="45" customFormat="1" ht="12.75" x14ac:dyDescent="0.2">
      <c r="B1" s="28"/>
    </row>
    <row r="2" spans="1:49" s="46" customFormat="1" ht="57" customHeight="1" x14ac:dyDescent="0.3">
      <c r="A2" s="45"/>
      <c r="B2" s="400" t="s">
        <v>53</v>
      </c>
      <c r="C2" s="400"/>
      <c r="D2" s="400"/>
      <c r="E2" s="400"/>
      <c r="F2" s="400"/>
      <c r="G2" s="400"/>
      <c r="H2" s="413" t="s">
        <v>35</v>
      </c>
      <c r="I2" s="413"/>
      <c r="J2" s="413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</row>
    <row r="3" spans="1:49" s="45" customFormat="1" ht="12" customHeight="1" x14ac:dyDescent="0.2">
      <c r="B3" s="47"/>
      <c r="C3" s="27"/>
      <c r="D3" s="27"/>
    </row>
    <row r="4" spans="1:49" s="45" customFormat="1" ht="30" customHeight="1" x14ac:dyDescent="0.2">
      <c r="B4" s="116" t="s">
        <v>3</v>
      </c>
      <c r="C4" s="125" t="s">
        <v>55</v>
      </c>
      <c r="E4" s="116" t="s">
        <v>38</v>
      </c>
      <c r="F4" s="143" t="str">
        <f>"Trecker &amp; "&amp;C4</f>
        <v>Trecker &amp; Pflanzenschutzspritze</v>
      </c>
      <c r="H4" s="414" t="str">
        <f>"Vergleich: Ab "&amp;ROUND(M10,0)&amp;" ha/Jahr rechnet sich die eigene "&amp;C4</f>
        <v>Vergleich: Ab 808 ha/Jahr rechnet sich die eigene Pflanzenschutzspritze</v>
      </c>
      <c r="I4" s="415"/>
      <c r="J4" s="415"/>
      <c r="K4" s="415"/>
    </row>
    <row r="5" spans="1:49" s="46" customFormat="1" ht="30" customHeight="1" x14ac:dyDescent="0.2">
      <c r="A5" s="45"/>
      <c r="B5" s="117" t="s">
        <v>4</v>
      </c>
      <c r="C5" s="130">
        <v>35000</v>
      </c>
      <c r="D5" s="45"/>
      <c r="E5" s="109" t="str">
        <f>"Reparaturen/Jahr
"&amp;C4</f>
        <v>Reparaturen/Jahr
Pflanzenschutzspritze</v>
      </c>
      <c r="F5" s="44">
        <f>C5*0.04</f>
        <v>1400</v>
      </c>
      <c r="G5" s="45"/>
      <c r="H5" s="85"/>
      <c r="I5" s="48"/>
      <c r="J5" s="48"/>
      <c r="K5" s="48"/>
      <c r="L5" s="416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s="46" customFormat="1" ht="30" customHeight="1" x14ac:dyDescent="0.2">
      <c r="A6" s="45"/>
      <c r="B6" s="109" t="s">
        <v>5</v>
      </c>
      <c r="C6" s="38">
        <v>10</v>
      </c>
      <c r="D6" s="45"/>
      <c r="E6" s="84">
        <v>1</v>
      </c>
      <c r="F6" s="86">
        <f>INDEX(Trecker!D27:F27,1,MATCH(Pflanzenschutzspritze!E6,Trecker!D4:F4,0))+F7*G7</f>
        <v>38.274999999999999</v>
      </c>
      <c r="G6" s="108" t="s">
        <v>36</v>
      </c>
      <c r="H6" s="85"/>
      <c r="I6" s="48"/>
      <c r="J6" s="48"/>
      <c r="K6" s="48"/>
      <c r="L6" s="416"/>
      <c r="M6" s="45"/>
      <c r="N6" s="39"/>
      <c r="O6" s="39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s="46" customFormat="1" ht="30" customHeight="1" x14ac:dyDescent="0.2">
      <c r="A7" s="90"/>
      <c r="B7" s="109" t="s">
        <v>7</v>
      </c>
      <c r="C7" s="57">
        <f>$C$5*D7/100</f>
        <v>3500</v>
      </c>
      <c r="D7" s="91">
        <v>10</v>
      </c>
      <c r="E7" s="144" t="s">
        <v>39</v>
      </c>
      <c r="F7" s="126">
        <v>12</v>
      </c>
      <c r="G7" s="110">
        <f>Trecker!D19</f>
        <v>0.95</v>
      </c>
      <c r="H7" s="69"/>
      <c r="I7" s="48"/>
      <c r="J7" s="48"/>
      <c r="K7" s="48"/>
      <c r="L7" s="416"/>
      <c r="M7" s="45"/>
      <c r="N7" s="60"/>
      <c r="O7" s="60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s="46" customFormat="1" ht="30" customHeight="1" x14ac:dyDescent="0.2">
      <c r="A8" s="90"/>
      <c r="B8" s="109" t="s">
        <v>11</v>
      </c>
      <c r="C8" s="57">
        <f>($C$5+C7)/2*D8/100</f>
        <v>385</v>
      </c>
      <c r="D8" s="91">
        <v>2</v>
      </c>
      <c r="E8" s="144" t="s">
        <v>51</v>
      </c>
      <c r="F8" s="129">
        <v>2</v>
      </c>
      <c r="G8" s="45"/>
      <c r="H8" s="62"/>
      <c r="I8" s="48"/>
      <c r="J8" s="48"/>
      <c r="K8" s="48"/>
      <c r="L8" s="416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s="46" customFormat="1" ht="30" customHeight="1" x14ac:dyDescent="0.2">
      <c r="A9" s="90"/>
      <c r="B9" s="109" t="s">
        <v>9</v>
      </c>
      <c r="C9" s="57">
        <f>$C$5/$C$6*D9/100</f>
        <v>35</v>
      </c>
      <c r="D9" s="91">
        <v>1</v>
      </c>
      <c r="E9" s="109" t="s">
        <v>52</v>
      </c>
      <c r="F9" s="131">
        <v>1000</v>
      </c>
      <c r="G9" s="45"/>
      <c r="H9" s="87" t="s">
        <v>50</v>
      </c>
      <c r="I9" s="127">
        <f>IF($J$9&gt;500,J9-500,J9-50)</f>
        <v>500</v>
      </c>
      <c r="J9" s="128">
        <f>F9</f>
        <v>1000</v>
      </c>
      <c r="K9" s="127">
        <f>IF($J$9&gt;500,J9+500,J9+50)</f>
        <v>1500</v>
      </c>
      <c r="L9" s="416"/>
      <c r="M9" s="120" t="s">
        <v>40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s="46" customFormat="1" ht="30" customHeight="1" x14ac:dyDescent="0.2">
      <c r="A10" s="90"/>
      <c r="B10" s="109" t="s">
        <v>8</v>
      </c>
      <c r="C10" s="57">
        <f>$C$5/$C$6*D10/100</f>
        <v>35</v>
      </c>
      <c r="D10" s="91">
        <v>1</v>
      </c>
      <c r="E10" s="117" t="s">
        <v>32</v>
      </c>
      <c r="F10" s="145">
        <f>F5+(F6/F8*F9)</f>
        <v>20537.5</v>
      </c>
      <c r="G10" s="48"/>
      <c r="H10" s="49" t="s">
        <v>41</v>
      </c>
      <c r="I10" s="132">
        <f>(($C$11+$F$5)/I9)+$F$6/$F$8</f>
        <v>29.147500000000001</v>
      </c>
      <c r="J10" s="133">
        <f>F11/J9</f>
        <v>24.142499999999998</v>
      </c>
      <c r="K10" s="132">
        <f>(($C$11+$F$5)/K9)+$F$6/$F$8</f>
        <v>22.474166666666665</v>
      </c>
      <c r="L10" s="45"/>
      <c r="M10" s="137">
        <f>C11/(J11-F12)</f>
        <v>807.84313725490222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s="46" customFormat="1" ht="30" customHeight="1" x14ac:dyDescent="0.2">
      <c r="A11" s="39"/>
      <c r="B11" s="109" t="s">
        <v>6</v>
      </c>
      <c r="C11" s="41">
        <f>((C5-C7)/C6)+SUM(C8:C10)</f>
        <v>3605</v>
      </c>
      <c r="D11" s="37"/>
      <c r="E11" s="75" t="s">
        <v>33</v>
      </c>
      <c r="F11" s="78">
        <f>C11+F10</f>
        <v>24142.5</v>
      </c>
      <c r="G11" s="48"/>
      <c r="H11" s="50" t="s">
        <v>42</v>
      </c>
      <c r="I11" s="134">
        <f>$J$11</f>
        <v>25</v>
      </c>
      <c r="J11" s="135">
        <v>25</v>
      </c>
      <c r="K11" s="134">
        <f>$J$11</f>
        <v>25</v>
      </c>
      <c r="L11" s="45"/>
      <c r="M11" s="148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s="46" customFormat="1" ht="30" customHeight="1" x14ac:dyDescent="0.2">
      <c r="A12" s="45"/>
      <c r="B12" s="88" t="s">
        <v>31</v>
      </c>
      <c r="C12" s="118">
        <f>C11/J9</f>
        <v>3.605</v>
      </c>
      <c r="D12" s="37"/>
      <c r="E12" s="88" t="s">
        <v>30</v>
      </c>
      <c r="F12" s="118">
        <f>F10/F9</f>
        <v>20.537500000000001</v>
      </c>
      <c r="G12" s="48"/>
      <c r="H12" s="417" t="s">
        <v>45</v>
      </c>
      <c r="I12" s="417"/>
      <c r="J12" s="417" t="s">
        <v>49</v>
      </c>
      <c r="K12" s="417"/>
      <c r="L12" s="45"/>
      <c r="M12" s="149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s="46" customFormat="1" ht="15" customHeight="1" x14ac:dyDescent="0.2">
      <c r="A13" s="45"/>
      <c r="B13" s="88"/>
      <c r="C13" s="88"/>
      <c r="D13" s="37"/>
      <c r="E13" s="88"/>
      <c r="F13" s="118"/>
      <c r="G13" s="118"/>
      <c r="H13" s="118"/>
      <c r="I13" s="118"/>
      <c r="J13" s="118"/>
      <c r="K13" s="118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s="46" customFormat="1" ht="30" customHeight="1" x14ac:dyDescent="0.2">
      <c r="A14" s="45"/>
      <c r="B14" s="407" t="s">
        <v>34</v>
      </c>
      <c r="C14" s="408"/>
      <c r="D14" s="89"/>
      <c r="E14" s="418" t="s">
        <v>43</v>
      </c>
      <c r="F14" s="418"/>
      <c r="G14" s="418"/>
      <c r="H14" s="418"/>
      <c r="I14" s="418"/>
      <c r="J14" s="418"/>
      <c r="K14" s="419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s="46" customFormat="1" ht="30" customHeight="1" x14ac:dyDescent="0.2">
      <c r="A15" s="45"/>
      <c r="B15" s="409"/>
      <c r="C15" s="410"/>
      <c r="D15" s="121"/>
      <c r="E15" s="420" t="s">
        <v>44</v>
      </c>
      <c r="F15" s="420"/>
      <c r="G15" s="420"/>
      <c r="H15" s="420"/>
      <c r="I15" s="420"/>
      <c r="J15" s="420"/>
      <c r="K15" s="421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s="46" customFormat="1" ht="30" customHeight="1" x14ac:dyDescent="0.2">
      <c r="A16" s="45"/>
      <c r="B16" s="411"/>
      <c r="C16" s="412"/>
      <c r="D16" s="122"/>
      <c r="E16" s="405" t="s">
        <v>56</v>
      </c>
      <c r="F16" s="405"/>
      <c r="G16" s="405"/>
      <c r="H16" s="405"/>
      <c r="I16" s="405"/>
      <c r="J16" s="405"/>
      <c r="K16" s="406"/>
      <c r="L16" s="56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s="46" customFormat="1" ht="18" customHeight="1" x14ac:dyDescent="0.2">
      <c r="A17" s="45"/>
      <c r="B17" s="37"/>
      <c r="C17" s="37"/>
      <c r="D17" s="37"/>
      <c r="E17" s="37"/>
      <c r="F17" s="37"/>
      <c r="G17" s="37"/>
      <c r="H17" s="56"/>
      <c r="I17" s="58"/>
      <c r="J17" s="58"/>
      <c r="K17" s="58"/>
      <c r="L17" s="56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s="51" customFormat="1" ht="30" customHeight="1" x14ac:dyDescent="0.2"/>
    <row r="19" spans="1:49" s="46" customFormat="1" ht="15.75" customHeight="1" x14ac:dyDescent="0.2">
      <c r="A19" s="45"/>
      <c r="B19" s="16"/>
      <c r="C19" s="16"/>
      <c r="D19" s="16"/>
      <c r="E19" s="15"/>
      <c r="F19" s="15"/>
      <c r="G19" s="1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s="20" customFormat="1" ht="15" customHeight="1" x14ac:dyDescent="0.2">
      <c r="A20" s="18"/>
      <c r="B20" s="36" t="s">
        <v>0</v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s="24" customFormat="1" ht="15" customHeight="1" x14ac:dyDescent="0.2">
      <c r="A21" s="21"/>
      <c r="B21" s="22" t="s">
        <v>1</v>
      </c>
      <c r="C21" s="22"/>
      <c r="D21" s="22"/>
      <c r="E21" s="23"/>
      <c r="F21" s="23"/>
      <c r="G21" s="23"/>
      <c r="H21" s="23"/>
      <c r="I21" s="23"/>
      <c r="J21" s="23"/>
      <c r="K21" s="23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s="25" customFormat="1" ht="15" x14ac:dyDescent="0.2"/>
    <row r="23" spans="1:49" s="46" customFormat="1" ht="15.75" customHeight="1" x14ac:dyDescent="0.2">
      <c r="A23" s="45"/>
      <c r="B23" s="45"/>
      <c r="C23" s="45"/>
      <c r="D23" s="45"/>
      <c r="E23" s="15"/>
      <c r="F23" s="15"/>
      <c r="G23" s="1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s="46" customFormat="1" ht="30" hidden="1" customHeight="1" x14ac:dyDescent="0.2">
      <c r="A24" s="45"/>
      <c r="B24" s="147"/>
      <c r="C24" s="45"/>
      <c r="D24" s="45"/>
      <c r="E24" s="117" t="s">
        <v>59</v>
      </c>
      <c r="F24" s="145">
        <f>(INDEX(Trecker!D28:F28,1,MATCH(Pflanzenschutzspritze!E6,Trecker!D4:F4,0)))</f>
        <v>44.9</v>
      </c>
      <c r="G24" s="1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s="46" customFormat="1" ht="39" hidden="1" customHeight="1" x14ac:dyDescent="0.2">
      <c r="A25" s="45"/>
      <c r="B25" s="147"/>
      <c r="C25" s="45"/>
      <c r="D25" s="45"/>
      <c r="E25" s="117" t="s">
        <v>60</v>
      </c>
      <c r="F25" s="145">
        <f>F5+(F6/F8*F9)</f>
        <v>20537.5</v>
      </c>
      <c r="G25" s="1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s="46" customFormat="1" ht="30" hidden="1" customHeight="1" x14ac:dyDescent="0.2">
      <c r="A26" s="45"/>
      <c r="B26" s="45"/>
      <c r="C26" s="45"/>
      <c r="D26" s="45"/>
      <c r="E26" s="75" t="s">
        <v>57</v>
      </c>
      <c r="F26" s="78">
        <f>SUM(F24:F25)</f>
        <v>20582.400000000001</v>
      </c>
      <c r="G26" s="1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s="46" customFormat="1" ht="15.75" customHeight="1" x14ac:dyDescent="0.2">
      <c r="A27" s="45"/>
      <c r="B27" s="45"/>
      <c r="C27" s="45"/>
      <c r="D27" s="45"/>
      <c r="E27" s="15"/>
      <c r="F27" s="15"/>
      <c r="G27" s="1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s="46" customFormat="1" ht="15.75" customHeight="1" x14ac:dyDescent="0.2">
      <c r="A28" s="45"/>
      <c r="B28" s="45"/>
      <c r="C28" s="45"/>
      <c r="D28" s="45"/>
      <c r="E28" s="15"/>
      <c r="F28" s="15"/>
      <c r="G28" s="1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s="46" customFormat="1" ht="15.75" customHeight="1" x14ac:dyDescent="0.2">
      <c r="A29" s="45"/>
      <c r="B29" s="45"/>
      <c r="C29" s="45"/>
      <c r="D29" s="45"/>
      <c r="E29" s="15"/>
      <c r="F29" s="15"/>
      <c r="G29" s="1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s="46" customFormat="1" ht="15" customHeight="1" x14ac:dyDescent="0.2">
      <c r="A30" s="45"/>
      <c r="B30" s="39"/>
      <c r="C30" s="52"/>
      <c r="D30" s="52"/>
      <c r="E30" s="52"/>
      <c r="F30" s="52"/>
      <c r="G30" s="52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s="46" customFormat="1" ht="33" customHeight="1" x14ac:dyDescent="0.2">
      <c r="A31" s="45"/>
      <c r="B31" s="39"/>
      <c r="C31" s="52"/>
      <c r="D31" s="52"/>
      <c r="E31" s="52"/>
      <c r="F31" s="52"/>
      <c r="G31" s="52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</row>
    <row r="32" spans="1:49" s="46" customFormat="1" ht="33" customHeight="1" x14ac:dyDescent="0.2">
      <c r="A32" s="45"/>
      <c r="B32" s="39"/>
      <c r="C32" s="52"/>
      <c r="D32" s="52"/>
      <c r="E32" s="52"/>
      <c r="F32" s="52"/>
      <c r="G32" s="52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</row>
    <row r="33" spans="1:49" s="46" customFormat="1" ht="33" customHeight="1" x14ac:dyDescent="0.2">
      <c r="A33" s="45"/>
      <c r="B33" s="39"/>
      <c r="C33" s="52"/>
      <c r="D33" s="52"/>
      <c r="E33" s="52"/>
      <c r="F33" s="52"/>
      <c r="G33" s="52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</row>
    <row r="34" spans="1:49" s="46" customFormat="1" ht="33" customHeight="1" x14ac:dyDescent="0.2">
      <c r="A34" s="45"/>
      <c r="B34" s="39"/>
      <c r="C34" s="52"/>
      <c r="D34" s="52"/>
      <c r="E34" s="52"/>
      <c r="F34" s="52"/>
      <c r="G34" s="52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s="46" customFormat="1" ht="33" customHeight="1" x14ac:dyDescent="0.2">
      <c r="A35" s="45"/>
      <c r="B35" s="39"/>
      <c r="C35" s="52"/>
      <c r="D35" s="52"/>
      <c r="E35" s="52"/>
      <c r="F35" s="52"/>
      <c r="G35" s="52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s="46" customFormat="1" ht="15" customHeight="1" x14ac:dyDescent="0.2">
      <c r="A36" s="45"/>
      <c r="B36" s="39"/>
      <c r="C36" s="52"/>
      <c r="D36" s="52"/>
      <c r="E36" s="52"/>
      <c r="F36" s="52"/>
      <c r="G36" s="52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s="54" customFormat="1" ht="33" customHeight="1" x14ac:dyDescent="0.2">
      <c r="A37" s="53"/>
      <c r="B37" s="39"/>
      <c r="C37" s="52"/>
      <c r="D37" s="52"/>
      <c r="E37" s="52"/>
      <c r="F37" s="52"/>
      <c r="G37" s="52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</row>
    <row r="38" spans="1:49" s="54" customFormat="1" ht="33" customHeight="1" x14ac:dyDescent="0.2">
      <c r="A38" s="53"/>
      <c r="B38" s="39"/>
      <c r="C38" s="52"/>
      <c r="D38" s="52"/>
      <c r="E38" s="52"/>
      <c r="F38" s="52"/>
      <c r="G38" s="52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</row>
    <row r="39" spans="1:49" s="54" customFormat="1" ht="33" customHeight="1" x14ac:dyDescent="0.2">
      <c r="A39" s="53"/>
      <c r="B39" s="39"/>
      <c r="C39" s="52"/>
      <c r="D39" s="52"/>
      <c r="E39" s="52"/>
      <c r="F39" s="52"/>
      <c r="G39" s="52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</row>
    <row r="40" spans="1:49" s="54" customFormat="1" ht="33" customHeight="1" x14ac:dyDescent="0.2">
      <c r="A40" s="53"/>
      <c r="B40" s="39"/>
      <c r="C40" s="52"/>
      <c r="D40" s="52"/>
      <c r="E40" s="52"/>
      <c r="F40" s="52"/>
      <c r="G40" s="52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</row>
    <row r="41" spans="1:49" s="54" customFormat="1" ht="33" customHeight="1" x14ac:dyDescent="0.2">
      <c r="A41" s="53"/>
      <c r="B41" s="39"/>
      <c r="C41" s="52"/>
      <c r="D41" s="52"/>
      <c r="E41" s="52"/>
      <c r="F41" s="52"/>
      <c r="G41" s="52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</row>
    <row r="42" spans="1:49" s="46" customFormat="1" ht="33" customHeight="1" x14ac:dyDescent="0.2">
      <c r="A42" s="45"/>
      <c r="B42" s="39"/>
      <c r="C42" s="52"/>
      <c r="D42" s="52"/>
      <c r="E42" s="52"/>
      <c r="F42" s="52"/>
      <c r="G42" s="52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s="54" customFormat="1" ht="33" customHeight="1" x14ac:dyDescent="0.2">
      <c r="A43" s="53"/>
      <c r="B43" s="39"/>
      <c r="C43" s="52"/>
      <c r="D43" s="52"/>
      <c r="E43" s="52"/>
      <c r="F43" s="52"/>
      <c r="G43" s="52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</row>
    <row r="44" spans="1:49" s="9" customFormat="1" ht="33" customHeight="1" x14ac:dyDescent="0.2">
      <c r="B44" s="47"/>
      <c r="C44" s="45"/>
      <c r="D44" s="45"/>
      <c r="E44" s="45"/>
      <c r="F44" s="45"/>
      <c r="G44" s="45"/>
    </row>
    <row r="45" spans="1:49" s="9" customFormat="1" ht="33" customHeight="1" x14ac:dyDescent="0.2">
      <c r="B45" s="47"/>
      <c r="C45" s="45"/>
      <c r="D45" s="45"/>
      <c r="E45" s="45"/>
      <c r="F45" s="45"/>
      <c r="G45" s="45"/>
    </row>
    <row r="46" spans="1:49" s="9" customFormat="1" ht="33" customHeight="1" x14ac:dyDescent="0.2">
      <c r="B46" s="47"/>
      <c r="C46" s="45"/>
      <c r="D46" s="45"/>
      <c r="E46" s="45"/>
      <c r="F46" s="45"/>
      <c r="G46" s="45"/>
    </row>
    <row r="47" spans="1:49" s="9" customFormat="1" ht="33" customHeight="1" x14ac:dyDescent="0.2">
      <c r="B47" s="47"/>
      <c r="C47" s="45"/>
      <c r="D47" s="45"/>
      <c r="E47" s="45"/>
      <c r="F47" s="45"/>
      <c r="G47" s="45"/>
    </row>
    <row r="48" spans="1:49" s="9" customFormat="1" ht="33" customHeight="1" x14ac:dyDescent="0.2">
      <c r="B48" s="31"/>
    </row>
    <row r="49" spans="2:7" s="9" customFormat="1" ht="33" customHeight="1" x14ac:dyDescent="0.2">
      <c r="B49" s="31"/>
    </row>
    <row r="50" spans="2:7" s="9" customFormat="1" ht="33" customHeight="1" x14ac:dyDescent="0.2">
      <c r="B50" s="31"/>
    </row>
    <row r="51" spans="2:7" s="9" customFormat="1" ht="33" customHeight="1" x14ac:dyDescent="0.2">
      <c r="B51" s="31"/>
    </row>
    <row r="52" spans="2:7" s="9" customFormat="1" ht="33" customHeight="1" x14ac:dyDescent="0.2">
      <c r="B52" s="31"/>
    </row>
    <row r="53" spans="2:7" s="9" customFormat="1" ht="33" customHeight="1" x14ac:dyDescent="0.2">
      <c r="B53" s="31"/>
    </row>
    <row r="54" spans="2:7" s="9" customFormat="1" ht="33" customHeight="1" x14ac:dyDescent="0.2">
      <c r="B54" s="31"/>
    </row>
    <row r="55" spans="2:7" s="9" customFormat="1" ht="33" customHeight="1" x14ac:dyDescent="0.2">
      <c r="B55" s="31"/>
    </row>
    <row r="56" spans="2:7" s="9" customFormat="1" ht="33" customHeight="1" x14ac:dyDescent="0.2">
      <c r="B56" s="31"/>
    </row>
    <row r="57" spans="2:7" s="9" customFormat="1" ht="25.5" customHeight="1" x14ac:dyDescent="0.2">
      <c r="B57" s="31"/>
    </row>
    <row r="58" spans="2:7" s="9" customFormat="1" x14ac:dyDescent="0.2">
      <c r="B58" s="47"/>
      <c r="C58" s="45"/>
      <c r="D58" s="45"/>
      <c r="E58" s="45"/>
      <c r="F58" s="45"/>
      <c r="G58" s="45"/>
    </row>
    <row r="59" spans="2:7" s="9" customFormat="1" x14ac:dyDescent="0.2">
      <c r="B59" s="47"/>
      <c r="C59" s="45"/>
      <c r="D59" s="45"/>
      <c r="E59" s="45"/>
      <c r="F59" s="45"/>
      <c r="G59" s="45"/>
    </row>
    <row r="60" spans="2:7" s="9" customFormat="1" x14ac:dyDescent="0.2">
      <c r="B60" s="47"/>
      <c r="C60" s="45"/>
      <c r="D60" s="45"/>
      <c r="E60" s="45"/>
      <c r="F60" s="45"/>
      <c r="G60" s="45"/>
    </row>
    <row r="61" spans="2:7" s="9" customFormat="1" x14ac:dyDescent="0.2">
      <c r="B61" s="47"/>
      <c r="C61" s="45"/>
      <c r="D61" s="45"/>
      <c r="E61" s="45"/>
      <c r="F61" s="45"/>
      <c r="G61" s="45"/>
    </row>
    <row r="62" spans="2:7" s="9" customFormat="1" x14ac:dyDescent="0.2">
      <c r="B62" s="47"/>
      <c r="C62" s="45"/>
      <c r="D62" s="45"/>
      <c r="E62" s="45"/>
      <c r="F62" s="45"/>
      <c r="G62" s="45"/>
    </row>
    <row r="63" spans="2:7" s="9" customFormat="1" x14ac:dyDescent="0.2">
      <c r="B63" s="47"/>
      <c r="C63" s="45"/>
      <c r="D63" s="45"/>
      <c r="E63" s="45"/>
      <c r="F63" s="45"/>
      <c r="G63" s="45"/>
    </row>
    <row r="64" spans="2:7" s="9" customFormat="1" x14ac:dyDescent="0.2">
      <c r="B64" s="47"/>
      <c r="C64" s="45"/>
      <c r="D64" s="45"/>
      <c r="E64" s="45"/>
      <c r="F64" s="45"/>
      <c r="G64" s="45"/>
    </row>
    <row r="65" spans="1:49" s="9" customFormat="1" x14ac:dyDescent="0.2">
      <c r="B65" s="47"/>
      <c r="C65" s="45"/>
      <c r="D65" s="45"/>
      <c r="E65" s="45"/>
      <c r="F65" s="45"/>
      <c r="G65" s="45"/>
    </row>
    <row r="66" spans="1:49" s="9" customFormat="1" x14ac:dyDescent="0.2">
      <c r="B66" s="47"/>
      <c r="C66" s="45"/>
      <c r="D66" s="45"/>
      <c r="E66" s="45"/>
      <c r="F66" s="45"/>
      <c r="G66" s="45"/>
    </row>
    <row r="67" spans="1:49" s="9" customFormat="1" x14ac:dyDescent="0.2">
      <c r="B67" s="47"/>
      <c r="C67" s="45"/>
      <c r="D67" s="45"/>
      <c r="E67" s="45"/>
      <c r="F67" s="45"/>
      <c r="G67" s="45"/>
    </row>
    <row r="68" spans="1:49" s="9" customFormat="1" x14ac:dyDescent="0.2">
      <c r="B68" s="32"/>
      <c r="C68" s="45"/>
      <c r="D68" s="45"/>
      <c r="E68" s="45"/>
      <c r="F68" s="45"/>
      <c r="G68" s="45"/>
    </row>
    <row r="69" spans="1:49" s="9" customFormat="1" x14ac:dyDescent="0.2">
      <c r="B69" s="39"/>
      <c r="C69" s="53"/>
      <c r="D69" s="53"/>
      <c r="E69" s="53"/>
      <c r="F69" s="53"/>
      <c r="G69" s="53"/>
    </row>
    <row r="70" spans="1:49" s="9" customFormat="1" x14ac:dyDescent="0.2">
      <c r="B70" s="33"/>
      <c r="C70" s="14"/>
      <c r="D70" s="14"/>
      <c r="E70" s="14"/>
      <c r="F70" s="14"/>
      <c r="G70" s="14"/>
    </row>
    <row r="71" spans="1:49" s="9" customFormat="1" x14ac:dyDescent="0.2">
      <c r="B71" s="33"/>
      <c r="C71" s="14"/>
      <c r="D71" s="14"/>
      <c r="E71" s="14"/>
      <c r="F71" s="14"/>
      <c r="G71" s="14"/>
    </row>
    <row r="72" spans="1:49" s="9" customFormat="1" x14ac:dyDescent="0.2">
      <c r="B72" s="33"/>
      <c r="C72" s="14"/>
      <c r="D72" s="14"/>
      <c r="E72" s="14"/>
      <c r="F72" s="14"/>
      <c r="G72" s="14"/>
    </row>
    <row r="73" spans="1:49" s="9" customFormat="1" x14ac:dyDescent="0.2">
      <c r="B73" s="33"/>
      <c r="C73" s="14"/>
      <c r="D73" s="14"/>
      <c r="E73" s="14"/>
      <c r="F73" s="14"/>
      <c r="G73" s="14"/>
    </row>
    <row r="74" spans="1:49" s="9" customFormat="1" x14ac:dyDescent="0.2">
      <c r="B74" s="29"/>
      <c r="C74" s="17"/>
      <c r="D74" s="17"/>
      <c r="E74" s="15"/>
      <c r="F74" s="15"/>
      <c r="G74" s="15"/>
    </row>
    <row r="75" spans="1:49" x14ac:dyDescent="0.2">
      <c r="A75" s="7"/>
      <c r="B75" s="34"/>
      <c r="C75" s="3"/>
      <c r="D75" s="3"/>
      <c r="E75" s="4"/>
      <c r="F75" s="4"/>
      <c r="G75" s="4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</row>
    <row r="76" spans="1:49" x14ac:dyDescent="0.2">
      <c r="A76" s="7"/>
      <c r="B76" s="8"/>
      <c r="C76" s="5"/>
      <c r="D76" s="5"/>
      <c r="E76" s="2"/>
      <c r="F76" s="2"/>
      <c r="G76" s="2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</row>
  </sheetData>
  <sheetProtection password="CF35" sheet="1" objects="1" scenarios="1" selectLockedCells="1"/>
  <mergeCells count="10">
    <mergeCell ref="L5:L9"/>
    <mergeCell ref="H12:I12"/>
    <mergeCell ref="J12:K12"/>
    <mergeCell ref="E14:K14"/>
    <mergeCell ref="E15:K15"/>
    <mergeCell ref="E16:K16"/>
    <mergeCell ref="B14:C16"/>
    <mergeCell ref="B2:G2"/>
    <mergeCell ref="H2:J2"/>
    <mergeCell ref="H4:K4"/>
  </mergeCells>
  <conditionalFormatting sqref="E4 H11 E5:F9 I9:K11">
    <cfRule type="expression" dxfId="71" priority="25">
      <formula>#REF!&lt;#REF!</formula>
    </cfRule>
  </conditionalFormatting>
  <conditionalFormatting sqref="G7">
    <cfRule type="expression" dxfId="70" priority="146">
      <formula>#REF!&lt;#REF!</formula>
    </cfRule>
  </conditionalFormatting>
  <conditionalFormatting sqref="M10">
    <cfRule type="expression" dxfId="69" priority="10">
      <formula>#REF!&lt;#REF!</formula>
    </cfRule>
  </conditionalFormatting>
  <hyperlinks>
    <hyperlink ref="B20" r:id="rId1"/>
  </hyperlinks>
  <pageMargins left="0.31496062992125984" right="0.31496062992125984" top="0.78740157480314965" bottom="0.78740157480314965" header="0.31496062992125984" footer="0.31496062992125984"/>
  <pageSetup paperSize="9" scale="84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5" name="Drop Down 1">
              <controlPr defaultSize="0" autoLin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1390650</xdr:colOff>
                    <xdr:row>5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FAFA13E7-78EA-4286-9928-3C1E89EFFFBD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J12 G12:H12 D14:E15 B13:B14 B4:F12 C13:K13 G4:K11</xm:sqref>
        </x14:conditionalFormatting>
        <x14:conditionalFormatting xmlns:xm="http://schemas.microsoft.com/office/excel/2006/main">
          <x14:cfRule type="expression" priority="23" id="{64D553CE-588C-4039-B433-EF45A14B5981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22" id="{0CBBAF99-EFA4-4BC6-9D6F-609D7E57173C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expression" priority="9" id="{5FF0D0E1-11B4-4A99-8072-FE34FAE0251F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M10</xm:sqref>
        </x14:conditionalFormatting>
        <x14:conditionalFormatting xmlns:xm="http://schemas.microsoft.com/office/excel/2006/main">
          <x14:cfRule type="expression" priority="8" id="{546CC204-A0FF-4537-B271-2F1E896E01B9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F25:F26</xm:sqref>
        </x14:conditionalFormatting>
        <x14:conditionalFormatting xmlns:xm="http://schemas.microsoft.com/office/excel/2006/main">
          <x14:cfRule type="expression" priority="6" id="{EBED08DA-ACAC-4FA4-B287-A250774D3998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E24:F24</xm:sqref>
        </x14:conditionalFormatting>
        <x14:conditionalFormatting xmlns:xm="http://schemas.microsoft.com/office/excel/2006/main">
          <x14:cfRule type="expression" priority="5" id="{5724CC40-0DB6-4D9A-BC30-525352751656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expression" priority="4" id="{ADBF6CD1-ED40-4BAA-9EAF-FE6A9D680219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expression" priority="3" id="{A68A16C3-3BBF-441F-B646-B0AE221F3A20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expression" priority="1" id="{823FE87D-57CE-4CB9-9CAF-5DF92B8BD305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C5:C10 F5:F9 J11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76"/>
  <sheetViews>
    <sheetView zoomScaleNormal="100" workbookViewId="0">
      <selection activeCell="C4" sqref="C4"/>
    </sheetView>
  </sheetViews>
  <sheetFormatPr baseColWidth="10" defaultColWidth="11" defaultRowHeight="14.25" x14ac:dyDescent="0.2"/>
  <cols>
    <col min="1" max="1" width="1.125" style="9" customWidth="1"/>
    <col min="2" max="2" width="18.625" style="55" customWidth="1"/>
    <col min="3" max="3" width="18.625" style="46" customWidth="1"/>
    <col min="4" max="4" width="4.625" style="46" customWidth="1"/>
    <col min="5" max="6" width="18.625" style="46" customWidth="1"/>
    <col min="7" max="7" width="4.625" style="46" customWidth="1"/>
    <col min="8" max="11" width="16.625" style="9" customWidth="1"/>
    <col min="12" max="12" width="2.625" style="9" customWidth="1"/>
    <col min="13" max="13" width="13.25" style="9" customWidth="1"/>
    <col min="14" max="49" width="11" style="9"/>
    <col min="50" max="16384" width="11" style="7"/>
  </cols>
  <sheetData>
    <row r="1" spans="1:49" s="45" customFormat="1" ht="12.75" x14ac:dyDescent="0.2">
      <c r="B1" s="28"/>
    </row>
    <row r="2" spans="1:49" s="46" customFormat="1" ht="57" customHeight="1" x14ac:dyDescent="0.3">
      <c r="A2" s="45"/>
      <c r="B2" s="400" t="s">
        <v>63</v>
      </c>
      <c r="C2" s="400"/>
      <c r="D2" s="400"/>
      <c r="E2" s="400"/>
      <c r="F2" s="400"/>
      <c r="G2" s="400"/>
      <c r="H2" s="413" t="s">
        <v>35</v>
      </c>
      <c r="I2" s="413"/>
      <c r="J2" s="413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</row>
    <row r="3" spans="1:49" s="45" customFormat="1" ht="12" customHeight="1" x14ac:dyDescent="0.2">
      <c r="B3" s="47"/>
      <c r="C3" s="27"/>
      <c r="D3" s="27"/>
    </row>
    <row r="4" spans="1:49" s="45" customFormat="1" ht="30" customHeight="1" x14ac:dyDescent="0.2">
      <c r="B4" s="116" t="s">
        <v>3</v>
      </c>
      <c r="C4" s="125" t="s">
        <v>272</v>
      </c>
      <c r="E4" s="116" t="s">
        <v>38</v>
      </c>
      <c r="F4" s="143" t="str">
        <f>"Trecker &amp; "&amp;C4</f>
        <v>Trecker &amp; Striegel 6 m</v>
      </c>
      <c r="H4" s="414" t="str">
        <f>"Vergleich: Ab "&amp;ROUND(M10,0)&amp;" ha/Jahr rechnet sich der eigene "&amp;C4</f>
        <v>Vergleich: Ab 123 ha/Jahr rechnet sich der eigene Striegel 6 m</v>
      </c>
      <c r="I4" s="415"/>
      <c r="J4" s="415"/>
      <c r="K4" s="415"/>
    </row>
    <row r="5" spans="1:49" s="46" customFormat="1" ht="30" customHeight="1" x14ac:dyDescent="0.2">
      <c r="A5" s="45"/>
      <c r="B5" s="117" t="s">
        <v>4</v>
      </c>
      <c r="C5" s="380">
        <v>12500</v>
      </c>
      <c r="D5" s="45"/>
      <c r="E5" s="109" t="str">
        <f>"Reparaturen/Jahr
"&amp;C4</f>
        <v>Reparaturen/Jahr
Striegel 6 m</v>
      </c>
      <c r="F5" s="44">
        <f>C5*0.04</f>
        <v>500</v>
      </c>
      <c r="G5" s="45"/>
      <c r="H5" s="85"/>
      <c r="I5" s="48"/>
      <c r="J5" s="48"/>
      <c r="K5" s="48"/>
      <c r="L5" s="416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s="46" customFormat="1" ht="30" customHeight="1" x14ac:dyDescent="0.2">
      <c r="A6" s="45"/>
      <c r="B6" s="109" t="s">
        <v>5</v>
      </c>
      <c r="C6" s="38">
        <v>12</v>
      </c>
      <c r="D6" s="45"/>
      <c r="E6" s="84">
        <v>3</v>
      </c>
      <c r="F6" s="86">
        <f>INDEX(Trecker!D27:F27,1,MATCH(Striegel!E6,Trecker!D4:F4,0))+F7*G7</f>
        <v>31.037500000000001</v>
      </c>
      <c r="G6" s="108" t="s">
        <v>36</v>
      </c>
      <c r="H6" s="85"/>
      <c r="I6" s="48"/>
      <c r="J6" s="48"/>
      <c r="K6" s="48"/>
      <c r="L6" s="416"/>
      <c r="M6" s="45"/>
      <c r="N6" s="39"/>
      <c r="O6" s="39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s="46" customFormat="1" ht="30" customHeight="1" x14ac:dyDescent="0.2">
      <c r="A7" s="90"/>
      <c r="B7" s="109" t="s">
        <v>7</v>
      </c>
      <c r="C7" s="57">
        <f>$C$5*D7/100</f>
        <v>1250</v>
      </c>
      <c r="D7" s="91">
        <v>10</v>
      </c>
      <c r="E7" s="144" t="s">
        <v>39</v>
      </c>
      <c r="F7" s="126">
        <v>8</v>
      </c>
      <c r="G7" s="110">
        <f>Trecker!D19</f>
        <v>0.95</v>
      </c>
      <c r="H7" s="69"/>
      <c r="I7" s="48"/>
      <c r="J7" s="48"/>
      <c r="K7" s="48"/>
      <c r="L7" s="416"/>
      <c r="M7" s="45"/>
      <c r="N7" s="60"/>
      <c r="O7" s="60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s="46" customFormat="1" ht="30" customHeight="1" x14ac:dyDescent="0.2">
      <c r="A8" s="90"/>
      <c r="B8" s="109" t="s">
        <v>11</v>
      </c>
      <c r="C8" s="57">
        <f>($C$5+C7)/2*D8/100</f>
        <v>137.5</v>
      </c>
      <c r="D8" s="91">
        <v>2</v>
      </c>
      <c r="E8" s="144" t="s">
        <v>51</v>
      </c>
      <c r="F8" s="381">
        <v>4</v>
      </c>
      <c r="G8" s="45"/>
      <c r="H8" s="62"/>
      <c r="I8" s="48"/>
      <c r="J8" s="48"/>
      <c r="K8" s="48"/>
      <c r="L8" s="416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s="46" customFormat="1" ht="30" customHeight="1" x14ac:dyDescent="0.2">
      <c r="A9" s="90"/>
      <c r="B9" s="109" t="s">
        <v>9</v>
      </c>
      <c r="C9" s="57">
        <f>$C$5/$C$6*D9/100</f>
        <v>10.416666666666668</v>
      </c>
      <c r="D9" s="91">
        <v>1</v>
      </c>
      <c r="E9" s="109" t="s">
        <v>52</v>
      </c>
      <c r="F9" s="131">
        <v>150</v>
      </c>
      <c r="G9" s="45"/>
      <c r="H9" s="87" t="s">
        <v>50</v>
      </c>
      <c r="I9" s="127">
        <f>IF($J$9&gt;500,J9-500,J9-50)</f>
        <v>100</v>
      </c>
      <c r="J9" s="128">
        <f>F9</f>
        <v>150</v>
      </c>
      <c r="K9" s="127">
        <f>IF($J$9&gt;500,J9+500,J9+50)</f>
        <v>200</v>
      </c>
      <c r="L9" s="416"/>
      <c r="M9" s="120" t="s">
        <v>40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s="46" customFormat="1" ht="30" customHeight="1" x14ac:dyDescent="0.2">
      <c r="A10" s="90"/>
      <c r="B10" s="109" t="s">
        <v>8</v>
      </c>
      <c r="C10" s="57">
        <f>$C$5/$C$6*D10/100</f>
        <v>10.416666666666668</v>
      </c>
      <c r="D10" s="91">
        <v>1</v>
      </c>
      <c r="E10" s="117" t="s">
        <v>32</v>
      </c>
      <c r="F10" s="145">
        <f>F5+(F6/F8*F9)</f>
        <v>1663.90625</v>
      </c>
      <c r="G10" s="48"/>
      <c r="H10" s="49" t="s">
        <v>41</v>
      </c>
      <c r="I10" s="132">
        <f>(($C$11+$F$5)/I9)+$F$6/$F$8</f>
        <v>23.717708333333334</v>
      </c>
      <c r="J10" s="133">
        <f>F11/J9</f>
        <v>18.398263888888888</v>
      </c>
      <c r="K10" s="132">
        <f>(($C$11+$F$5)/K9)+$F$6/$F$8</f>
        <v>15.738541666666666</v>
      </c>
      <c r="L10" s="45"/>
      <c r="M10" s="183">
        <f>IF(C11/(J11-F12)&gt;0,C11/(J11-F12),"-")</f>
        <v>123.0265466027365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s="46" customFormat="1" ht="30" customHeight="1" x14ac:dyDescent="0.2">
      <c r="A11" s="39"/>
      <c r="B11" s="109" t="s">
        <v>6</v>
      </c>
      <c r="C11" s="41">
        <f>((C5-C7)/C6)+SUM(C8:C10)</f>
        <v>1095.8333333333333</v>
      </c>
      <c r="D11" s="37"/>
      <c r="E11" s="75" t="s">
        <v>33</v>
      </c>
      <c r="F11" s="78">
        <f>C11+F10</f>
        <v>2759.739583333333</v>
      </c>
      <c r="G11" s="48"/>
      <c r="H11" s="50" t="s">
        <v>42</v>
      </c>
      <c r="I11" s="134">
        <f>$J$11</f>
        <v>20</v>
      </c>
      <c r="J11" s="135">
        <v>20</v>
      </c>
      <c r="K11" s="134">
        <f>$J$11</f>
        <v>20</v>
      </c>
      <c r="L11" s="45"/>
      <c r="M11" s="148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s="46" customFormat="1" ht="30" customHeight="1" x14ac:dyDescent="0.2">
      <c r="A12" s="45"/>
      <c r="B12" s="88" t="s">
        <v>31</v>
      </c>
      <c r="C12" s="118">
        <f>C11/J9</f>
        <v>7.3055555555555554</v>
      </c>
      <c r="D12" s="37"/>
      <c r="E12" s="88" t="s">
        <v>30</v>
      </c>
      <c r="F12" s="118">
        <f>F10/F9</f>
        <v>11.092708333333333</v>
      </c>
      <c r="G12" s="48"/>
      <c r="H12" s="417" t="s">
        <v>45</v>
      </c>
      <c r="I12" s="417"/>
      <c r="J12" s="417" t="s">
        <v>49</v>
      </c>
      <c r="K12" s="417"/>
      <c r="L12" s="45"/>
      <c r="M12" s="149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s="46" customFormat="1" ht="15" customHeight="1" x14ac:dyDescent="0.2">
      <c r="A13" s="45"/>
      <c r="B13" s="88"/>
      <c r="C13" s="88"/>
      <c r="D13" s="37"/>
      <c r="E13" s="88"/>
      <c r="F13" s="118"/>
      <c r="G13" s="118"/>
      <c r="H13" s="118"/>
      <c r="I13" s="118"/>
      <c r="J13" s="118"/>
      <c r="K13" s="118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s="46" customFormat="1" ht="30" customHeight="1" x14ac:dyDescent="0.2">
      <c r="A14" s="45"/>
      <c r="B14" s="407" t="s">
        <v>34</v>
      </c>
      <c r="C14" s="408"/>
      <c r="D14" s="89"/>
      <c r="E14" s="418" t="s">
        <v>43</v>
      </c>
      <c r="F14" s="418"/>
      <c r="G14" s="418"/>
      <c r="H14" s="418"/>
      <c r="I14" s="418"/>
      <c r="J14" s="418"/>
      <c r="K14" s="419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s="46" customFormat="1" ht="30" customHeight="1" x14ac:dyDescent="0.2">
      <c r="A15" s="45"/>
      <c r="B15" s="409"/>
      <c r="C15" s="410"/>
      <c r="D15" s="121"/>
      <c r="E15" s="420" t="s">
        <v>44</v>
      </c>
      <c r="F15" s="420"/>
      <c r="G15" s="420"/>
      <c r="H15" s="420"/>
      <c r="I15" s="420"/>
      <c r="J15" s="420"/>
      <c r="K15" s="421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s="46" customFormat="1" ht="30" customHeight="1" x14ac:dyDescent="0.2">
      <c r="A16" s="45"/>
      <c r="B16" s="411"/>
      <c r="C16" s="412"/>
      <c r="D16" s="122"/>
      <c r="E16" s="405" t="s">
        <v>56</v>
      </c>
      <c r="F16" s="405"/>
      <c r="G16" s="405"/>
      <c r="H16" s="405"/>
      <c r="I16" s="405"/>
      <c r="J16" s="405"/>
      <c r="K16" s="406"/>
      <c r="L16" s="56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s="46" customFormat="1" ht="18" customHeight="1" x14ac:dyDescent="0.2">
      <c r="A17" s="45"/>
      <c r="B17" s="37"/>
      <c r="C17" s="37"/>
      <c r="D17" s="37"/>
      <c r="E17" s="37"/>
      <c r="F17" s="37"/>
      <c r="G17" s="37"/>
      <c r="H17" s="56"/>
      <c r="I17" s="58"/>
      <c r="J17" s="58"/>
      <c r="K17" s="58"/>
      <c r="L17" s="56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s="51" customFormat="1" ht="30" customHeight="1" x14ac:dyDescent="0.2"/>
    <row r="19" spans="1:49" s="46" customFormat="1" ht="15.75" customHeight="1" x14ac:dyDescent="0.2">
      <c r="A19" s="45"/>
      <c r="B19" s="16"/>
      <c r="C19" s="16"/>
      <c r="D19" s="16"/>
      <c r="E19" s="15"/>
      <c r="F19" s="15"/>
      <c r="G19" s="1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s="20" customFormat="1" ht="15" customHeight="1" x14ac:dyDescent="0.2">
      <c r="A20" s="18"/>
      <c r="B20" s="36" t="s">
        <v>0</v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s="24" customFormat="1" ht="15" customHeight="1" x14ac:dyDescent="0.2">
      <c r="A21" s="21"/>
      <c r="B21" s="22" t="s">
        <v>1</v>
      </c>
      <c r="C21" s="22"/>
      <c r="D21" s="22"/>
      <c r="E21" s="23"/>
      <c r="F21" s="23"/>
      <c r="G21" s="23"/>
      <c r="H21" s="23"/>
      <c r="I21" s="23"/>
      <c r="J21" s="23"/>
      <c r="K21" s="23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s="25" customFormat="1" ht="15" x14ac:dyDescent="0.2"/>
    <row r="23" spans="1:49" s="46" customFormat="1" ht="15.75" customHeight="1" x14ac:dyDescent="0.2">
      <c r="A23" s="45"/>
      <c r="B23" s="45"/>
      <c r="C23" s="45"/>
      <c r="D23" s="45"/>
      <c r="E23" s="15"/>
      <c r="F23" s="15"/>
      <c r="G23" s="1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s="46" customFormat="1" ht="30" hidden="1" customHeight="1" x14ac:dyDescent="0.2">
      <c r="A24" s="45"/>
      <c r="B24" s="147"/>
      <c r="C24" s="45"/>
      <c r="D24" s="45"/>
      <c r="E24" s="117" t="s">
        <v>59</v>
      </c>
      <c r="F24" s="145">
        <f>(INDEX(Trecker!D28:F28,1,MATCH(Striegel!E6,Trecker!D4:F4,0)))</f>
        <v>34.381250000000001</v>
      </c>
      <c r="G24" s="1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s="46" customFormat="1" ht="39" hidden="1" customHeight="1" x14ac:dyDescent="0.2">
      <c r="A25" s="45"/>
      <c r="B25" s="147"/>
      <c r="C25" s="45"/>
      <c r="D25" s="45"/>
      <c r="E25" s="117" t="s">
        <v>60</v>
      </c>
      <c r="F25" s="145">
        <f>F5+(F6/F8*F9)</f>
        <v>1663.90625</v>
      </c>
      <c r="G25" s="1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s="46" customFormat="1" ht="30" hidden="1" customHeight="1" x14ac:dyDescent="0.2">
      <c r="A26" s="45"/>
      <c r="B26" s="45"/>
      <c r="C26" s="45"/>
      <c r="D26" s="45"/>
      <c r="E26" s="75" t="s">
        <v>57</v>
      </c>
      <c r="F26" s="78">
        <f>SUM(F24:F25)</f>
        <v>1698.2874999999999</v>
      </c>
      <c r="G26" s="1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s="46" customFormat="1" ht="15.75" customHeight="1" x14ac:dyDescent="0.2">
      <c r="A27" s="45"/>
      <c r="B27" s="45"/>
      <c r="C27" s="45"/>
      <c r="D27" s="45"/>
      <c r="E27" s="15"/>
      <c r="F27" s="15"/>
      <c r="G27" s="1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s="46" customFormat="1" ht="15.75" customHeight="1" x14ac:dyDescent="0.2">
      <c r="A28" s="45"/>
      <c r="B28" s="45"/>
      <c r="C28" s="45"/>
      <c r="D28" s="45"/>
      <c r="E28" s="15"/>
      <c r="F28" s="15"/>
      <c r="G28" s="1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s="46" customFormat="1" ht="15.75" customHeight="1" x14ac:dyDescent="0.2">
      <c r="A29" s="45"/>
      <c r="B29" s="45"/>
      <c r="C29" s="45"/>
      <c r="D29" s="45"/>
      <c r="E29" s="15"/>
      <c r="F29" s="15"/>
      <c r="G29" s="1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s="46" customFormat="1" ht="15" customHeight="1" x14ac:dyDescent="0.2">
      <c r="A30" s="45"/>
      <c r="B30" s="39"/>
      <c r="C30" s="52"/>
      <c r="D30" s="52"/>
      <c r="E30" s="52"/>
      <c r="F30" s="52"/>
      <c r="G30" s="52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s="46" customFormat="1" ht="33" customHeight="1" x14ac:dyDescent="0.2">
      <c r="A31" s="45"/>
      <c r="B31" s="39"/>
      <c r="C31" s="52"/>
      <c r="D31" s="52"/>
      <c r="E31" s="52"/>
      <c r="F31" s="52"/>
      <c r="G31" s="52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</row>
    <row r="32" spans="1:49" s="46" customFormat="1" ht="33" customHeight="1" x14ac:dyDescent="0.2">
      <c r="A32" s="45"/>
      <c r="B32" s="39"/>
      <c r="C32" s="52"/>
      <c r="D32" s="52"/>
      <c r="E32" s="52"/>
      <c r="F32" s="52"/>
      <c r="G32" s="52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</row>
    <row r="33" spans="1:49" s="46" customFormat="1" ht="33" customHeight="1" x14ac:dyDescent="0.2">
      <c r="A33" s="45"/>
      <c r="B33" s="39"/>
      <c r="C33" s="52"/>
      <c r="D33" s="52"/>
      <c r="E33" s="52"/>
      <c r="F33" s="52"/>
      <c r="G33" s="52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</row>
    <row r="34" spans="1:49" s="46" customFormat="1" ht="33" customHeight="1" x14ac:dyDescent="0.2">
      <c r="A34" s="45"/>
      <c r="B34" s="39"/>
      <c r="C34" s="52"/>
      <c r="D34" s="52"/>
      <c r="E34" s="52"/>
      <c r="F34" s="52"/>
      <c r="G34" s="52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s="46" customFormat="1" ht="33" customHeight="1" x14ac:dyDescent="0.2">
      <c r="A35" s="45"/>
      <c r="B35" s="39"/>
      <c r="C35" s="52"/>
      <c r="D35" s="52"/>
      <c r="E35" s="52"/>
      <c r="F35" s="52"/>
      <c r="G35" s="52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s="46" customFormat="1" ht="15" customHeight="1" x14ac:dyDescent="0.2">
      <c r="A36" s="45"/>
      <c r="B36" s="39"/>
      <c r="C36" s="52"/>
      <c r="D36" s="52"/>
      <c r="E36" s="52"/>
      <c r="F36" s="52"/>
      <c r="G36" s="52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s="54" customFormat="1" ht="33" customHeight="1" x14ac:dyDescent="0.2">
      <c r="A37" s="53"/>
      <c r="B37" s="39"/>
      <c r="C37" s="52"/>
      <c r="D37" s="52"/>
      <c r="E37" s="52"/>
      <c r="F37" s="52"/>
      <c r="G37" s="52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</row>
    <row r="38" spans="1:49" s="54" customFormat="1" ht="33" customHeight="1" x14ac:dyDescent="0.2">
      <c r="A38" s="53"/>
      <c r="B38" s="39"/>
      <c r="C38" s="52"/>
      <c r="D38" s="52"/>
      <c r="E38" s="52"/>
      <c r="F38" s="52"/>
      <c r="G38" s="52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</row>
    <row r="39" spans="1:49" s="54" customFormat="1" ht="33" customHeight="1" x14ac:dyDescent="0.2">
      <c r="A39" s="53"/>
      <c r="B39" s="39"/>
      <c r="C39" s="52"/>
      <c r="D39" s="52"/>
      <c r="E39" s="52"/>
      <c r="F39" s="52"/>
      <c r="G39" s="52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</row>
    <row r="40" spans="1:49" s="54" customFormat="1" ht="33" customHeight="1" x14ac:dyDescent="0.2">
      <c r="A40" s="53"/>
      <c r="B40" s="39"/>
      <c r="C40" s="52"/>
      <c r="D40" s="52"/>
      <c r="E40" s="52"/>
      <c r="F40" s="52"/>
      <c r="G40" s="52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</row>
    <row r="41" spans="1:49" s="54" customFormat="1" ht="33" customHeight="1" x14ac:dyDescent="0.2">
      <c r="A41" s="53"/>
      <c r="B41" s="39"/>
      <c r="C41" s="52"/>
      <c r="D41" s="52"/>
      <c r="E41" s="52"/>
      <c r="F41" s="52"/>
      <c r="G41" s="52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</row>
    <row r="42" spans="1:49" s="46" customFormat="1" ht="33" customHeight="1" x14ac:dyDescent="0.2">
      <c r="A42" s="45"/>
      <c r="B42" s="39"/>
      <c r="C42" s="52"/>
      <c r="D42" s="52"/>
      <c r="E42" s="52"/>
      <c r="F42" s="52"/>
      <c r="G42" s="52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s="54" customFormat="1" ht="33" customHeight="1" x14ac:dyDescent="0.2">
      <c r="A43" s="53"/>
      <c r="B43" s="39"/>
      <c r="C43" s="52"/>
      <c r="D43" s="52"/>
      <c r="E43" s="52"/>
      <c r="F43" s="52"/>
      <c r="G43" s="52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</row>
    <row r="44" spans="1:49" s="9" customFormat="1" ht="33" customHeight="1" x14ac:dyDescent="0.2">
      <c r="B44" s="47"/>
      <c r="C44" s="45"/>
      <c r="D44" s="45"/>
      <c r="E44" s="45"/>
      <c r="F44" s="45"/>
      <c r="G44" s="45"/>
    </row>
    <row r="45" spans="1:49" s="9" customFormat="1" ht="33" customHeight="1" x14ac:dyDescent="0.2">
      <c r="B45" s="47"/>
      <c r="C45" s="45"/>
      <c r="D45" s="45"/>
      <c r="E45" s="45"/>
      <c r="F45" s="45"/>
      <c r="G45" s="45"/>
    </row>
    <row r="46" spans="1:49" s="9" customFormat="1" ht="33" customHeight="1" x14ac:dyDescent="0.2">
      <c r="B46" s="47"/>
      <c r="C46" s="45"/>
      <c r="D46" s="45"/>
      <c r="E46" s="45"/>
      <c r="F46" s="45"/>
      <c r="G46" s="45"/>
    </row>
    <row r="47" spans="1:49" s="9" customFormat="1" ht="33" customHeight="1" x14ac:dyDescent="0.2">
      <c r="B47" s="47"/>
      <c r="C47" s="45"/>
      <c r="D47" s="45"/>
      <c r="E47" s="45"/>
      <c r="F47" s="45"/>
      <c r="G47" s="45"/>
    </row>
    <row r="48" spans="1:49" s="9" customFormat="1" ht="33" customHeight="1" x14ac:dyDescent="0.2">
      <c r="B48" s="31"/>
    </row>
    <row r="49" spans="2:7" s="9" customFormat="1" ht="33" customHeight="1" x14ac:dyDescent="0.2">
      <c r="B49" s="31"/>
    </row>
    <row r="50" spans="2:7" s="9" customFormat="1" ht="33" customHeight="1" x14ac:dyDescent="0.2">
      <c r="B50" s="31"/>
    </row>
    <row r="51" spans="2:7" s="9" customFormat="1" ht="33" customHeight="1" x14ac:dyDescent="0.2">
      <c r="B51" s="31"/>
    </row>
    <row r="52" spans="2:7" s="9" customFormat="1" ht="33" customHeight="1" x14ac:dyDescent="0.2">
      <c r="B52" s="31"/>
    </row>
    <row r="53" spans="2:7" s="9" customFormat="1" ht="33" customHeight="1" x14ac:dyDescent="0.2">
      <c r="B53" s="31"/>
    </row>
    <row r="54" spans="2:7" s="9" customFormat="1" ht="33" customHeight="1" x14ac:dyDescent="0.2">
      <c r="B54" s="31"/>
    </row>
    <row r="55" spans="2:7" s="9" customFormat="1" ht="33" customHeight="1" x14ac:dyDescent="0.2">
      <c r="B55" s="31"/>
    </row>
    <row r="56" spans="2:7" s="9" customFormat="1" ht="33" customHeight="1" x14ac:dyDescent="0.2">
      <c r="B56" s="31"/>
    </row>
    <row r="57" spans="2:7" s="9" customFormat="1" ht="25.5" customHeight="1" x14ac:dyDescent="0.2">
      <c r="B57" s="31"/>
    </row>
    <row r="58" spans="2:7" s="9" customFormat="1" x14ac:dyDescent="0.2">
      <c r="B58" s="47"/>
      <c r="C58" s="45"/>
      <c r="D58" s="45"/>
      <c r="E58" s="45"/>
      <c r="F58" s="45"/>
      <c r="G58" s="45"/>
    </row>
    <row r="59" spans="2:7" s="9" customFormat="1" x14ac:dyDescent="0.2">
      <c r="B59" s="47"/>
      <c r="C59" s="45"/>
      <c r="D59" s="45"/>
      <c r="E59" s="45"/>
      <c r="F59" s="45"/>
      <c r="G59" s="45"/>
    </row>
    <row r="60" spans="2:7" s="9" customFormat="1" x14ac:dyDescent="0.2">
      <c r="B60" s="47"/>
      <c r="C60" s="45"/>
      <c r="D60" s="45"/>
      <c r="E60" s="45"/>
      <c r="F60" s="45"/>
      <c r="G60" s="45"/>
    </row>
    <row r="61" spans="2:7" s="9" customFormat="1" x14ac:dyDescent="0.2">
      <c r="B61" s="47"/>
      <c r="C61" s="45"/>
      <c r="D61" s="45"/>
      <c r="E61" s="45"/>
      <c r="F61" s="45"/>
      <c r="G61" s="45"/>
    </row>
    <row r="62" spans="2:7" s="9" customFormat="1" x14ac:dyDescent="0.2">
      <c r="B62" s="47"/>
      <c r="C62" s="45"/>
      <c r="D62" s="45"/>
      <c r="E62" s="45"/>
      <c r="F62" s="45"/>
      <c r="G62" s="45"/>
    </row>
    <row r="63" spans="2:7" s="9" customFormat="1" x14ac:dyDescent="0.2">
      <c r="B63" s="47"/>
      <c r="C63" s="45"/>
      <c r="D63" s="45"/>
      <c r="E63" s="45"/>
      <c r="F63" s="45"/>
      <c r="G63" s="45"/>
    </row>
    <row r="64" spans="2:7" s="9" customFormat="1" x14ac:dyDescent="0.2">
      <c r="B64" s="47"/>
      <c r="C64" s="45"/>
      <c r="D64" s="45"/>
      <c r="E64" s="45"/>
      <c r="F64" s="45"/>
      <c r="G64" s="45"/>
    </row>
    <row r="65" spans="1:49" s="9" customFormat="1" x14ac:dyDescent="0.2">
      <c r="B65" s="47"/>
      <c r="C65" s="45"/>
      <c r="D65" s="45"/>
      <c r="E65" s="45"/>
      <c r="F65" s="45"/>
      <c r="G65" s="45"/>
    </row>
    <row r="66" spans="1:49" s="9" customFormat="1" x14ac:dyDescent="0.2">
      <c r="B66" s="47"/>
      <c r="C66" s="45"/>
      <c r="D66" s="45"/>
      <c r="E66" s="45"/>
      <c r="F66" s="45"/>
      <c r="G66" s="45"/>
    </row>
    <row r="67" spans="1:49" s="9" customFormat="1" x14ac:dyDescent="0.2">
      <c r="B67" s="47"/>
      <c r="C67" s="45"/>
      <c r="D67" s="45"/>
      <c r="E67" s="45"/>
      <c r="F67" s="45"/>
      <c r="G67" s="45"/>
    </row>
    <row r="68" spans="1:49" s="9" customFormat="1" x14ac:dyDescent="0.2">
      <c r="B68" s="32"/>
      <c r="C68" s="45"/>
      <c r="D68" s="45"/>
      <c r="E68" s="45"/>
      <c r="F68" s="45"/>
      <c r="G68" s="45"/>
    </row>
    <row r="69" spans="1:49" s="9" customFormat="1" x14ac:dyDescent="0.2">
      <c r="B69" s="39"/>
      <c r="C69" s="53"/>
      <c r="D69" s="53"/>
      <c r="E69" s="53"/>
      <c r="F69" s="53"/>
      <c r="G69" s="53"/>
    </row>
    <row r="70" spans="1:49" s="9" customFormat="1" x14ac:dyDescent="0.2">
      <c r="B70" s="33"/>
      <c r="C70" s="14"/>
      <c r="D70" s="14"/>
      <c r="E70" s="14"/>
      <c r="F70" s="14"/>
      <c r="G70" s="14"/>
    </row>
    <row r="71" spans="1:49" s="9" customFormat="1" x14ac:dyDescent="0.2">
      <c r="B71" s="33"/>
      <c r="C71" s="14"/>
      <c r="D71" s="14"/>
      <c r="E71" s="14"/>
      <c r="F71" s="14"/>
      <c r="G71" s="14"/>
    </row>
    <row r="72" spans="1:49" s="9" customFormat="1" x14ac:dyDescent="0.2">
      <c r="B72" s="33"/>
      <c r="C72" s="14"/>
      <c r="D72" s="14"/>
      <c r="E72" s="14"/>
      <c r="F72" s="14"/>
      <c r="G72" s="14"/>
    </row>
    <row r="73" spans="1:49" s="9" customFormat="1" x14ac:dyDescent="0.2">
      <c r="B73" s="33"/>
      <c r="C73" s="14"/>
      <c r="D73" s="14"/>
      <c r="E73" s="14"/>
      <c r="F73" s="14"/>
      <c r="G73" s="14"/>
    </row>
    <row r="74" spans="1:49" s="9" customFormat="1" x14ac:dyDescent="0.2">
      <c r="B74" s="29"/>
      <c r="C74" s="17"/>
      <c r="D74" s="17"/>
      <c r="E74" s="15"/>
      <c r="F74" s="15"/>
      <c r="G74" s="15"/>
    </row>
    <row r="75" spans="1:49" x14ac:dyDescent="0.2">
      <c r="A75" s="7"/>
      <c r="B75" s="34"/>
      <c r="C75" s="3"/>
      <c r="D75" s="3"/>
      <c r="E75" s="4"/>
      <c r="F75" s="4"/>
      <c r="G75" s="4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</row>
    <row r="76" spans="1:49" x14ac:dyDescent="0.2">
      <c r="A76" s="7"/>
      <c r="B76" s="8"/>
      <c r="C76" s="5"/>
      <c r="D76" s="5"/>
      <c r="E76" s="2"/>
      <c r="F76" s="2"/>
      <c r="G76" s="2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</row>
  </sheetData>
  <sheetProtection password="CF35" sheet="1" objects="1" scenarios="1" selectLockedCells="1"/>
  <mergeCells count="10">
    <mergeCell ref="B2:G2"/>
    <mergeCell ref="H2:J2"/>
    <mergeCell ref="H4:K4"/>
    <mergeCell ref="L5:L9"/>
    <mergeCell ref="H12:I12"/>
    <mergeCell ref="J12:K12"/>
    <mergeCell ref="B14:C16"/>
    <mergeCell ref="E14:K14"/>
    <mergeCell ref="E15:K15"/>
    <mergeCell ref="E16:K16"/>
  </mergeCells>
  <hyperlinks>
    <hyperlink ref="B20" r:id="rId1"/>
  </hyperlinks>
  <pageMargins left="0.31496062992125984" right="0.31496062992125984" top="0.78740157480314965" bottom="0.78740157480314965" header="0.31496062992125984" footer="0.31496062992125984"/>
  <pageSetup paperSize="9" scale="84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5" name="Drop Down 1">
              <controlPr defaultSize="0" autoLine="0" autoPict="0">
                <anchor moveWithCells="1">
                  <from>
                    <xdr:col>4</xdr:col>
                    <xdr:colOff>19050</xdr:colOff>
                    <xdr:row>5</xdr:row>
                    <xdr:rowOff>9525</xdr:rowOff>
                  </from>
                  <to>
                    <xdr:col>4</xdr:col>
                    <xdr:colOff>1409700</xdr:colOff>
                    <xdr:row>5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35004E2-78EF-4679-9374-74D9120F8133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C6:K11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76"/>
  <sheetViews>
    <sheetView zoomScale="90" zoomScaleNormal="90" workbookViewId="0">
      <selection activeCell="C4" sqref="C4"/>
    </sheetView>
  </sheetViews>
  <sheetFormatPr baseColWidth="10" defaultColWidth="11" defaultRowHeight="14.25" x14ac:dyDescent="0.2"/>
  <cols>
    <col min="1" max="1" width="1.125" style="9" customWidth="1"/>
    <col min="2" max="2" width="18.625" style="55" customWidth="1"/>
    <col min="3" max="3" width="18.625" style="46" customWidth="1"/>
    <col min="4" max="4" width="4.625" style="46" customWidth="1"/>
    <col min="5" max="6" width="18.625" style="46" customWidth="1"/>
    <col min="7" max="7" width="4.625" style="46" customWidth="1"/>
    <col min="8" max="11" width="16.625" style="9" customWidth="1"/>
    <col min="12" max="12" width="2.625" style="9" customWidth="1"/>
    <col min="13" max="13" width="11.625" style="9" customWidth="1"/>
    <col min="14" max="49" width="11" style="9"/>
    <col min="50" max="16384" width="11" style="7"/>
  </cols>
  <sheetData>
    <row r="1" spans="1:49" s="45" customFormat="1" ht="12.75" x14ac:dyDescent="0.2">
      <c r="B1" s="28"/>
    </row>
    <row r="2" spans="1:49" s="46" customFormat="1" ht="57" customHeight="1" x14ac:dyDescent="0.3">
      <c r="A2" s="45"/>
      <c r="B2" s="400" t="s">
        <v>71</v>
      </c>
      <c r="C2" s="400"/>
      <c r="D2" s="400"/>
      <c r="E2" s="400"/>
      <c r="F2" s="400"/>
      <c r="G2" s="400"/>
      <c r="H2" s="413" t="s">
        <v>35</v>
      </c>
      <c r="I2" s="413"/>
      <c r="J2" s="413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</row>
    <row r="3" spans="1:49" s="45" customFormat="1" ht="12" customHeight="1" x14ac:dyDescent="0.2">
      <c r="B3" s="47"/>
      <c r="C3" s="27"/>
      <c r="D3" s="27"/>
    </row>
    <row r="4" spans="1:49" s="45" customFormat="1" ht="30" customHeight="1" x14ac:dyDescent="0.2">
      <c r="B4" s="116" t="s">
        <v>3</v>
      </c>
      <c r="C4" s="125" t="s">
        <v>271</v>
      </c>
      <c r="E4" s="116" t="s">
        <v>38</v>
      </c>
      <c r="F4" s="143" t="str">
        <f>"Trecker &amp; "&amp;C4</f>
        <v>Trecker &amp; Rollhacke 6 m</v>
      </c>
      <c r="H4" s="414" t="str">
        <f>"Vergleich: Ab "&amp;ROUND(M10,0)&amp;" ha/Jahr rechnet sich die eigene "&amp;C4</f>
        <v>Vergleich: Ab 87 ha/Jahr rechnet sich die eigene Rollhacke 6 m</v>
      </c>
      <c r="I4" s="415"/>
      <c r="J4" s="415"/>
      <c r="K4" s="415"/>
    </row>
    <row r="5" spans="1:49" s="46" customFormat="1" ht="30" customHeight="1" x14ac:dyDescent="0.2">
      <c r="A5" s="45"/>
      <c r="B5" s="117" t="s">
        <v>4</v>
      </c>
      <c r="C5" s="156">
        <v>10000</v>
      </c>
      <c r="D5" s="45"/>
      <c r="E5" s="109" t="str">
        <f>"Reparaturen/Jahr
"&amp;C4</f>
        <v>Reparaturen/Jahr
Rollhacke 6 m</v>
      </c>
      <c r="F5" s="44">
        <f>C5*0.04</f>
        <v>400</v>
      </c>
      <c r="G5" s="45"/>
      <c r="H5" s="85"/>
      <c r="I5" s="48"/>
      <c r="J5" s="48"/>
      <c r="K5" s="48"/>
      <c r="L5" s="416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s="46" customFormat="1" ht="30" customHeight="1" x14ac:dyDescent="0.2">
      <c r="A6" s="45"/>
      <c r="B6" s="109" t="s">
        <v>5</v>
      </c>
      <c r="C6" s="38">
        <v>12</v>
      </c>
      <c r="D6" s="45"/>
      <c r="E6" s="84">
        <v>3</v>
      </c>
      <c r="F6" s="86">
        <f>INDEX(Trecker!D27:F27,1,MATCH(Hacke!E6,Trecker!D4:F4,0))+F7*G7</f>
        <v>34.837499999999999</v>
      </c>
      <c r="G6" s="108" t="s">
        <v>36</v>
      </c>
      <c r="H6" s="85"/>
      <c r="I6" s="48"/>
      <c r="J6" s="48"/>
      <c r="K6" s="48"/>
      <c r="L6" s="416"/>
      <c r="M6" s="45"/>
      <c r="N6" s="39"/>
      <c r="O6" s="39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s="46" customFormat="1" ht="30" customHeight="1" x14ac:dyDescent="0.2">
      <c r="A7" s="90"/>
      <c r="B7" s="109" t="s">
        <v>7</v>
      </c>
      <c r="C7" s="57">
        <f>$C$5*D7/100</f>
        <v>1000</v>
      </c>
      <c r="D7" s="91">
        <v>10</v>
      </c>
      <c r="E7" s="144" t="s">
        <v>39</v>
      </c>
      <c r="F7" s="126">
        <v>12</v>
      </c>
      <c r="G7" s="110">
        <f>Trecker!D19</f>
        <v>0.95</v>
      </c>
      <c r="H7" s="69"/>
      <c r="I7" s="48"/>
      <c r="J7" s="48"/>
      <c r="K7" s="48"/>
      <c r="L7" s="416"/>
      <c r="M7" s="45"/>
      <c r="N7" s="60"/>
      <c r="O7" s="60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s="46" customFormat="1" ht="30" customHeight="1" x14ac:dyDescent="0.2">
      <c r="A8" s="90"/>
      <c r="B8" s="109" t="s">
        <v>11</v>
      </c>
      <c r="C8" s="57">
        <f>($C$5+C7)/2*D8/100</f>
        <v>110</v>
      </c>
      <c r="D8" s="91">
        <v>2</v>
      </c>
      <c r="E8" s="144" t="s">
        <v>51</v>
      </c>
      <c r="F8" s="129">
        <v>2.5</v>
      </c>
      <c r="G8" s="45"/>
      <c r="H8" s="62"/>
      <c r="I8" s="48"/>
      <c r="J8" s="48"/>
      <c r="K8" s="48"/>
      <c r="L8" s="416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s="46" customFormat="1" ht="30" customHeight="1" x14ac:dyDescent="0.2">
      <c r="A9" s="90"/>
      <c r="B9" s="109" t="s">
        <v>9</v>
      </c>
      <c r="C9" s="57">
        <f>$C$5/$C$6*D9/100</f>
        <v>8.3333333333333339</v>
      </c>
      <c r="D9" s="91">
        <v>1</v>
      </c>
      <c r="E9" s="109" t="s">
        <v>52</v>
      </c>
      <c r="F9" s="131">
        <v>100</v>
      </c>
      <c r="G9" s="45"/>
      <c r="H9" s="87" t="s">
        <v>50</v>
      </c>
      <c r="I9" s="127">
        <f>IF($J$9&gt;500,J9-500,J9-25)</f>
        <v>75</v>
      </c>
      <c r="J9" s="128">
        <f>F9</f>
        <v>100</v>
      </c>
      <c r="K9" s="127">
        <f>IF($J$9&gt;500,J9+500,J9+25)</f>
        <v>125</v>
      </c>
      <c r="L9" s="416"/>
      <c r="M9" s="120" t="s">
        <v>40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s="46" customFormat="1" ht="30" customHeight="1" x14ac:dyDescent="0.2">
      <c r="A10" s="90"/>
      <c r="B10" s="109" t="s">
        <v>8</v>
      </c>
      <c r="C10" s="57">
        <f>$C$5/$C$6*D10/100</f>
        <v>8.3333333333333339</v>
      </c>
      <c r="D10" s="91">
        <v>1</v>
      </c>
      <c r="E10" s="117" t="s">
        <v>32</v>
      </c>
      <c r="F10" s="145">
        <f>F5+(F6/F8*F9)</f>
        <v>1793.4999999999998</v>
      </c>
      <c r="G10" s="48"/>
      <c r="H10" s="49" t="s">
        <v>41</v>
      </c>
      <c r="I10" s="132">
        <f>(($C$11+$F$5)/I9)+$F$6/$F$8</f>
        <v>30.957222222222217</v>
      </c>
      <c r="J10" s="133">
        <f>F11/J9</f>
        <v>26.701666666666664</v>
      </c>
      <c r="K10" s="132">
        <f>(($C$11+$F$5)/K9)+$F$6/$F$8</f>
        <v>24.148333333333333</v>
      </c>
      <c r="L10" s="45"/>
      <c r="M10" s="183">
        <f>IF(C11/(J11-F12)&gt;0,C11/(J11-F12),"-")</f>
        <v>87.100513330021514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s="46" customFormat="1" ht="30" customHeight="1" x14ac:dyDescent="0.2">
      <c r="A11" s="39"/>
      <c r="B11" s="109" t="s">
        <v>6</v>
      </c>
      <c r="C11" s="41">
        <f>((C5-C7)/C6)+SUM(C8:C10)</f>
        <v>876.66666666666663</v>
      </c>
      <c r="D11" s="37"/>
      <c r="E11" s="75" t="s">
        <v>33</v>
      </c>
      <c r="F11" s="78">
        <f>C11+F10</f>
        <v>2670.1666666666665</v>
      </c>
      <c r="G11" s="48"/>
      <c r="H11" s="50" t="s">
        <v>42</v>
      </c>
      <c r="I11" s="134">
        <f>$J$11</f>
        <v>28</v>
      </c>
      <c r="J11" s="135">
        <v>28</v>
      </c>
      <c r="K11" s="134">
        <f>$J$11</f>
        <v>28</v>
      </c>
      <c r="L11" s="45"/>
      <c r="M11" s="148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s="46" customFormat="1" ht="30" customHeight="1" x14ac:dyDescent="0.2">
      <c r="A12" s="45"/>
      <c r="B12" s="88" t="s">
        <v>31</v>
      </c>
      <c r="C12" s="118">
        <f>C11/J9</f>
        <v>8.7666666666666657</v>
      </c>
      <c r="D12" s="37"/>
      <c r="E12" s="88" t="s">
        <v>30</v>
      </c>
      <c r="F12" s="118">
        <f>F10/F9</f>
        <v>17.934999999999999</v>
      </c>
      <c r="G12" s="48"/>
      <c r="H12" s="417" t="s">
        <v>45</v>
      </c>
      <c r="I12" s="417"/>
      <c r="J12" s="417" t="s">
        <v>49</v>
      </c>
      <c r="K12" s="417"/>
      <c r="L12" s="45"/>
      <c r="M12" s="149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s="46" customFormat="1" ht="15" customHeight="1" x14ac:dyDescent="0.2">
      <c r="A13" s="45"/>
      <c r="B13" s="88"/>
      <c r="C13" s="88"/>
      <c r="D13" s="37"/>
      <c r="E13" s="88"/>
      <c r="F13" s="118"/>
      <c r="G13" s="118"/>
      <c r="H13" s="118"/>
      <c r="I13" s="118"/>
      <c r="J13" s="118"/>
      <c r="K13" s="118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s="46" customFormat="1" ht="30" customHeight="1" x14ac:dyDescent="0.2">
      <c r="A14" s="45"/>
      <c r="B14" s="407" t="s">
        <v>34</v>
      </c>
      <c r="C14" s="408"/>
      <c r="D14" s="89"/>
      <c r="E14" s="418" t="s">
        <v>43</v>
      </c>
      <c r="F14" s="418"/>
      <c r="G14" s="418"/>
      <c r="H14" s="418"/>
      <c r="I14" s="418"/>
      <c r="J14" s="418"/>
      <c r="K14" s="419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s="46" customFormat="1" ht="30" customHeight="1" x14ac:dyDescent="0.2">
      <c r="A15" s="45"/>
      <c r="B15" s="409"/>
      <c r="C15" s="410"/>
      <c r="D15" s="121"/>
      <c r="E15" s="420" t="s">
        <v>44</v>
      </c>
      <c r="F15" s="420"/>
      <c r="G15" s="420"/>
      <c r="H15" s="420"/>
      <c r="I15" s="420"/>
      <c r="J15" s="420"/>
      <c r="K15" s="421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s="46" customFormat="1" ht="30" customHeight="1" x14ac:dyDescent="0.2">
      <c r="A16" s="45"/>
      <c r="B16" s="411"/>
      <c r="C16" s="412"/>
      <c r="D16" s="122"/>
      <c r="E16" s="405" t="s">
        <v>56</v>
      </c>
      <c r="F16" s="405"/>
      <c r="G16" s="405"/>
      <c r="H16" s="405"/>
      <c r="I16" s="405"/>
      <c r="J16" s="405"/>
      <c r="K16" s="406"/>
      <c r="L16" s="56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s="46" customFormat="1" ht="18" customHeight="1" x14ac:dyDescent="0.2">
      <c r="A17" s="45"/>
      <c r="B17" s="37"/>
      <c r="C17" s="37"/>
      <c r="D17" s="37"/>
      <c r="E17" s="37"/>
      <c r="F17" s="37"/>
      <c r="G17" s="37"/>
      <c r="H17" s="56"/>
      <c r="I17" s="58"/>
      <c r="J17" s="58"/>
      <c r="K17" s="58"/>
      <c r="L17" s="56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s="51" customFormat="1" ht="30" customHeight="1" x14ac:dyDescent="0.2"/>
    <row r="19" spans="1:49" s="46" customFormat="1" ht="15.75" customHeight="1" x14ac:dyDescent="0.2">
      <c r="A19" s="45"/>
      <c r="B19" s="16"/>
      <c r="C19" s="16"/>
      <c r="D19" s="16"/>
      <c r="E19" s="15"/>
      <c r="F19" s="15"/>
      <c r="G19" s="1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s="20" customFormat="1" ht="15" customHeight="1" x14ac:dyDescent="0.2">
      <c r="A20" s="18"/>
      <c r="B20" s="36" t="s">
        <v>0</v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s="24" customFormat="1" ht="15" customHeight="1" x14ac:dyDescent="0.2">
      <c r="A21" s="21"/>
      <c r="B21" s="22" t="s">
        <v>1</v>
      </c>
      <c r="C21" s="22"/>
      <c r="D21" s="22"/>
      <c r="E21" s="23"/>
      <c r="F21" s="23"/>
      <c r="G21" s="23"/>
      <c r="H21" s="23"/>
      <c r="I21" s="23"/>
      <c r="J21" s="23"/>
      <c r="K21" s="23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s="25" customFormat="1" ht="15" x14ac:dyDescent="0.2"/>
    <row r="23" spans="1:49" s="46" customFormat="1" ht="15.75" customHeight="1" x14ac:dyDescent="0.2">
      <c r="A23" s="45"/>
      <c r="B23" s="45"/>
      <c r="C23" s="45"/>
      <c r="D23" s="45"/>
      <c r="E23" s="15"/>
      <c r="F23" s="15"/>
      <c r="G23" s="1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s="46" customFormat="1" ht="30" hidden="1" customHeight="1" x14ac:dyDescent="0.2">
      <c r="A24" s="45"/>
      <c r="B24" s="147"/>
      <c r="C24" s="45"/>
      <c r="D24" s="45"/>
      <c r="E24" s="117" t="s">
        <v>59</v>
      </c>
      <c r="F24" s="145">
        <f>(INDEX(Trecker!D28:F28,1,MATCH(Hacke!E6,Trecker!D4:F4,0)))</f>
        <v>34.381250000000001</v>
      </c>
      <c r="G24" s="1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s="46" customFormat="1" ht="39" hidden="1" customHeight="1" x14ac:dyDescent="0.2">
      <c r="A25" s="45"/>
      <c r="B25" s="147"/>
      <c r="C25" s="45"/>
      <c r="D25" s="45"/>
      <c r="E25" s="117" t="s">
        <v>60</v>
      </c>
      <c r="F25" s="145">
        <f>F5+(F6/F8*F9)</f>
        <v>1793.4999999999998</v>
      </c>
      <c r="G25" s="1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s="46" customFormat="1" ht="30" hidden="1" customHeight="1" x14ac:dyDescent="0.2">
      <c r="A26" s="45"/>
      <c r="B26" s="45"/>
      <c r="C26" s="45"/>
      <c r="D26" s="45"/>
      <c r="E26" s="75" t="s">
        <v>57</v>
      </c>
      <c r="F26" s="78">
        <f>SUM(F24:F25)</f>
        <v>1827.8812499999997</v>
      </c>
      <c r="G26" s="1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s="46" customFormat="1" ht="15.75" customHeight="1" x14ac:dyDescent="0.2">
      <c r="A27" s="45"/>
      <c r="B27" s="45"/>
      <c r="C27" s="45"/>
      <c r="D27" s="45"/>
      <c r="E27" s="15"/>
      <c r="F27" s="15"/>
      <c r="G27" s="1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s="46" customFormat="1" ht="15.75" customHeight="1" x14ac:dyDescent="0.2">
      <c r="A28" s="45"/>
      <c r="B28" s="45"/>
      <c r="C28" s="45"/>
      <c r="D28" s="45"/>
      <c r="E28" s="15"/>
      <c r="F28" s="15"/>
      <c r="G28" s="1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s="46" customFormat="1" ht="15.75" customHeight="1" x14ac:dyDescent="0.2">
      <c r="A29" s="45"/>
      <c r="B29" s="45"/>
      <c r="C29" s="45"/>
      <c r="D29" s="45"/>
      <c r="E29" s="15"/>
      <c r="F29" s="15"/>
      <c r="G29" s="1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s="46" customFormat="1" ht="15" customHeight="1" x14ac:dyDescent="0.2">
      <c r="A30" s="45"/>
      <c r="B30" s="39"/>
      <c r="C30" s="52"/>
      <c r="D30" s="52"/>
      <c r="E30" s="52"/>
      <c r="F30" s="52"/>
      <c r="G30" s="52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s="46" customFormat="1" ht="33" customHeight="1" x14ac:dyDescent="0.2">
      <c r="A31" s="45"/>
      <c r="B31" s="39"/>
      <c r="C31" s="52"/>
      <c r="D31" s="52"/>
      <c r="E31" s="52"/>
      <c r="F31" s="52"/>
      <c r="G31" s="52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</row>
    <row r="32" spans="1:49" s="46" customFormat="1" ht="33" customHeight="1" x14ac:dyDescent="0.2">
      <c r="A32" s="45"/>
      <c r="B32" s="39"/>
      <c r="C32" s="52"/>
      <c r="D32" s="52"/>
      <c r="E32" s="52"/>
      <c r="F32" s="52"/>
      <c r="G32" s="52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</row>
    <row r="33" spans="1:49" s="46" customFormat="1" ht="33" customHeight="1" x14ac:dyDescent="0.2">
      <c r="A33" s="45"/>
      <c r="B33" s="39"/>
      <c r="C33" s="52"/>
      <c r="D33" s="52"/>
      <c r="E33" s="52"/>
      <c r="F33" s="52"/>
      <c r="G33" s="52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</row>
    <row r="34" spans="1:49" s="46" customFormat="1" ht="33" customHeight="1" x14ac:dyDescent="0.2">
      <c r="A34" s="45"/>
      <c r="B34" s="39"/>
      <c r="C34" s="52"/>
      <c r="D34" s="52"/>
      <c r="E34" s="52"/>
      <c r="F34" s="52"/>
      <c r="G34" s="52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s="46" customFormat="1" ht="33" customHeight="1" x14ac:dyDescent="0.2">
      <c r="A35" s="45"/>
      <c r="B35" s="39"/>
      <c r="C35" s="52"/>
      <c r="D35" s="52"/>
      <c r="E35" s="52"/>
      <c r="F35" s="52"/>
      <c r="G35" s="52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s="46" customFormat="1" ht="15" customHeight="1" x14ac:dyDescent="0.2">
      <c r="A36" s="45"/>
      <c r="B36" s="39"/>
      <c r="C36" s="52"/>
      <c r="D36" s="52"/>
      <c r="E36" s="52"/>
      <c r="F36" s="52"/>
      <c r="G36" s="52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s="54" customFormat="1" ht="33" customHeight="1" x14ac:dyDescent="0.2">
      <c r="A37" s="53"/>
      <c r="B37" s="39"/>
      <c r="C37" s="52"/>
      <c r="D37" s="52"/>
      <c r="E37" s="52"/>
      <c r="F37" s="52"/>
      <c r="G37" s="52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</row>
    <row r="38" spans="1:49" s="54" customFormat="1" ht="33" customHeight="1" x14ac:dyDescent="0.2">
      <c r="A38" s="53"/>
      <c r="B38" s="39"/>
      <c r="C38" s="52"/>
      <c r="D38" s="52"/>
      <c r="E38" s="52"/>
      <c r="F38" s="52"/>
      <c r="G38" s="52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</row>
    <row r="39" spans="1:49" s="54" customFormat="1" ht="33" customHeight="1" x14ac:dyDescent="0.2">
      <c r="A39" s="53"/>
      <c r="B39" s="39"/>
      <c r="C39" s="52"/>
      <c r="D39" s="52"/>
      <c r="E39" s="52"/>
      <c r="F39" s="52"/>
      <c r="G39" s="52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</row>
    <row r="40" spans="1:49" s="54" customFormat="1" ht="33" customHeight="1" x14ac:dyDescent="0.2">
      <c r="A40" s="53"/>
      <c r="B40" s="39"/>
      <c r="C40" s="52"/>
      <c r="D40" s="52"/>
      <c r="E40" s="52"/>
      <c r="F40" s="52"/>
      <c r="G40" s="52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</row>
    <row r="41" spans="1:49" s="54" customFormat="1" ht="33" customHeight="1" x14ac:dyDescent="0.2">
      <c r="A41" s="53"/>
      <c r="B41" s="39"/>
      <c r="C41" s="52"/>
      <c r="D41" s="52"/>
      <c r="E41" s="52"/>
      <c r="F41" s="52"/>
      <c r="G41" s="52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</row>
    <row r="42" spans="1:49" s="46" customFormat="1" ht="33" customHeight="1" x14ac:dyDescent="0.2">
      <c r="A42" s="45"/>
      <c r="B42" s="39"/>
      <c r="C42" s="52"/>
      <c r="D42" s="52"/>
      <c r="E42" s="52"/>
      <c r="F42" s="52"/>
      <c r="G42" s="52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s="54" customFormat="1" ht="33" customHeight="1" x14ac:dyDescent="0.2">
      <c r="A43" s="53"/>
      <c r="B43" s="39"/>
      <c r="C43" s="52"/>
      <c r="D43" s="52"/>
      <c r="E43" s="52"/>
      <c r="F43" s="52"/>
      <c r="G43" s="52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</row>
    <row r="44" spans="1:49" s="9" customFormat="1" ht="33" customHeight="1" x14ac:dyDescent="0.2">
      <c r="B44" s="47"/>
      <c r="C44" s="45"/>
      <c r="D44" s="45"/>
      <c r="E44" s="45"/>
      <c r="F44" s="45"/>
      <c r="G44" s="45"/>
    </row>
    <row r="45" spans="1:49" s="9" customFormat="1" ht="33" customHeight="1" x14ac:dyDescent="0.2">
      <c r="B45" s="47"/>
      <c r="C45" s="45"/>
      <c r="D45" s="45"/>
      <c r="E45" s="45"/>
      <c r="F45" s="45"/>
      <c r="G45" s="45"/>
    </row>
    <row r="46" spans="1:49" s="9" customFormat="1" ht="33" customHeight="1" x14ac:dyDescent="0.2">
      <c r="B46" s="47"/>
      <c r="C46" s="45"/>
      <c r="D46" s="45"/>
      <c r="E46" s="45"/>
      <c r="F46" s="45"/>
      <c r="G46" s="45"/>
    </row>
    <row r="47" spans="1:49" s="9" customFormat="1" ht="33" customHeight="1" x14ac:dyDescent="0.2">
      <c r="B47" s="47"/>
      <c r="C47" s="45"/>
      <c r="D47" s="45"/>
      <c r="E47" s="45"/>
      <c r="F47" s="45"/>
      <c r="G47" s="45"/>
    </row>
    <row r="48" spans="1:49" s="9" customFormat="1" ht="33" customHeight="1" x14ac:dyDescent="0.2">
      <c r="B48" s="31"/>
    </row>
    <row r="49" spans="2:7" s="9" customFormat="1" ht="33" customHeight="1" x14ac:dyDescent="0.2">
      <c r="B49" s="31"/>
    </row>
    <row r="50" spans="2:7" s="9" customFormat="1" ht="33" customHeight="1" x14ac:dyDescent="0.2">
      <c r="B50" s="31"/>
    </row>
    <row r="51" spans="2:7" s="9" customFormat="1" ht="33" customHeight="1" x14ac:dyDescent="0.2">
      <c r="B51" s="31"/>
    </row>
    <row r="52" spans="2:7" s="9" customFormat="1" ht="33" customHeight="1" x14ac:dyDescent="0.2">
      <c r="B52" s="31"/>
    </row>
    <row r="53" spans="2:7" s="9" customFormat="1" ht="33" customHeight="1" x14ac:dyDescent="0.2">
      <c r="B53" s="31"/>
    </row>
    <row r="54" spans="2:7" s="9" customFormat="1" ht="33" customHeight="1" x14ac:dyDescent="0.2">
      <c r="B54" s="31"/>
    </row>
    <row r="55" spans="2:7" s="9" customFormat="1" ht="33" customHeight="1" x14ac:dyDescent="0.2">
      <c r="B55" s="31"/>
    </row>
    <row r="56" spans="2:7" s="9" customFormat="1" ht="33" customHeight="1" x14ac:dyDescent="0.2">
      <c r="B56" s="31"/>
    </row>
    <row r="57" spans="2:7" s="9" customFormat="1" ht="25.5" customHeight="1" x14ac:dyDescent="0.2">
      <c r="B57" s="31"/>
    </row>
    <row r="58" spans="2:7" s="9" customFormat="1" x14ac:dyDescent="0.2">
      <c r="B58" s="47"/>
      <c r="C58" s="45"/>
      <c r="D58" s="45"/>
      <c r="E58" s="45"/>
      <c r="F58" s="45"/>
      <c r="G58" s="45"/>
    </row>
    <row r="59" spans="2:7" s="9" customFormat="1" x14ac:dyDescent="0.2">
      <c r="B59" s="47"/>
      <c r="C59" s="45"/>
      <c r="D59" s="45"/>
      <c r="E59" s="45"/>
      <c r="F59" s="45"/>
      <c r="G59" s="45"/>
    </row>
    <row r="60" spans="2:7" s="9" customFormat="1" x14ac:dyDescent="0.2">
      <c r="B60" s="47"/>
      <c r="C60" s="45"/>
      <c r="D60" s="45"/>
      <c r="E60" s="45"/>
      <c r="F60" s="45"/>
      <c r="G60" s="45"/>
    </row>
    <row r="61" spans="2:7" s="9" customFormat="1" x14ac:dyDescent="0.2">
      <c r="B61" s="47"/>
      <c r="C61" s="45"/>
      <c r="D61" s="45"/>
      <c r="E61" s="45"/>
      <c r="F61" s="45"/>
      <c r="G61" s="45"/>
    </row>
    <row r="62" spans="2:7" s="9" customFormat="1" x14ac:dyDescent="0.2">
      <c r="B62" s="47"/>
      <c r="C62" s="45"/>
      <c r="D62" s="45"/>
      <c r="E62" s="45"/>
      <c r="F62" s="45"/>
      <c r="G62" s="45"/>
    </row>
    <row r="63" spans="2:7" s="9" customFormat="1" x14ac:dyDescent="0.2">
      <c r="B63" s="47"/>
      <c r="C63" s="45"/>
      <c r="D63" s="45"/>
      <c r="E63" s="45"/>
      <c r="F63" s="45"/>
      <c r="G63" s="45"/>
    </row>
    <row r="64" spans="2:7" s="9" customFormat="1" x14ac:dyDescent="0.2">
      <c r="B64" s="47"/>
      <c r="C64" s="45"/>
      <c r="D64" s="45"/>
      <c r="E64" s="45"/>
      <c r="F64" s="45"/>
      <c r="G64" s="45"/>
    </row>
    <row r="65" spans="1:49" s="9" customFormat="1" x14ac:dyDescent="0.2">
      <c r="B65" s="47"/>
      <c r="C65" s="45"/>
      <c r="D65" s="45"/>
      <c r="E65" s="45"/>
      <c r="F65" s="45"/>
      <c r="G65" s="45"/>
    </row>
    <row r="66" spans="1:49" s="9" customFormat="1" x14ac:dyDescent="0.2">
      <c r="B66" s="47"/>
      <c r="C66" s="45"/>
      <c r="D66" s="45"/>
      <c r="E66" s="45"/>
      <c r="F66" s="45"/>
      <c r="G66" s="45"/>
    </row>
    <row r="67" spans="1:49" s="9" customFormat="1" x14ac:dyDescent="0.2">
      <c r="B67" s="47"/>
      <c r="C67" s="45"/>
      <c r="D67" s="45"/>
      <c r="E67" s="45"/>
      <c r="F67" s="45"/>
      <c r="G67" s="45"/>
    </row>
    <row r="68" spans="1:49" s="9" customFormat="1" x14ac:dyDescent="0.2">
      <c r="B68" s="32"/>
      <c r="C68" s="45"/>
      <c r="D68" s="45"/>
      <c r="E68" s="45"/>
      <c r="F68" s="45"/>
      <c r="G68" s="45"/>
    </row>
    <row r="69" spans="1:49" s="9" customFormat="1" x14ac:dyDescent="0.2">
      <c r="B69" s="39"/>
      <c r="C69" s="53"/>
      <c r="D69" s="53"/>
      <c r="E69" s="53"/>
      <c r="F69" s="53"/>
      <c r="G69" s="53"/>
    </row>
    <row r="70" spans="1:49" s="9" customFormat="1" x14ac:dyDescent="0.2">
      <c r="B70" s="33"/>
      <c r="C70" s="14"/>
      <c r="D70" s="14"/>
      <c r="E70" s="14"/>
      <c r="F70" s="14"/>
      <c r="G70" s="14"/>
    </row>
    <row r="71" spans="1:49" s="9" customFormat="1" x14ac:dyDescent="0.2">
      <c r="B71" s="33"/>
      <c r="C71" s="14"/>
      <c r="D71" s="14"/>
      <c r="E71" s="14"/>
      <c r="F71" s="14"/>
      <c r="G71" s="14"/>
    </row>
    <row r="72" spans="1:49" s="9" customFormat="1" x14ac:dyDescent="0.2">
      <c r="B72" s="33"/>
      <c r="C72" s="14"/>
      <c r="D72" s="14"/>
      <c r="E72" s="14"/>
      <c r="F72" s="14"/>
      <c r="G72" s="14"/>
    </row>
    <row r="73" spans="1:49" s="9" customFormat="1" x14ac:dyDescent="0.2">
      <c r="B73" s="33"/>
      <c r="C73" s="14"/>
      <c r="D73" s="14"/>
      <c r="E73" s="14"/>
      <c r="F73" s="14"/>
      <c r="G73" s="14"/>
    </row>
    <row r="74" spans="1:49" s="9" customFormat="1" x14ac:dyDescent="0.2">
      <c r="B74" s="29"/>
      <c r="C74" s="17"/>
      <c r="D74" s="17"/>
      <c r="E74" s="15"/>
      <c r="F74" s="15"/>
      <c r="G74" s="15"/>
    </row>
    <row r="75" spans="1:49" x14ac:dyDescent="0.2">
      <c r="A75" s="7"/>
      <c r="B75" s="34"/>
      <c r="C75" s="3"/>
      <c r="D75" s="3"/>
      <c r="E75" s="4"/>
      <c r="F75" s="4"/>
      <c r="G75" s="4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</row>
    <row r="76" spans="1:49" x14ac:dyDescent="0.2">
      <c r="A76" s="7"/>
      <c r="B76" s="8"/>
      <c r="C76" s="5"/>
      <c r="D76" s="5"/>
      <c r="E76" s="2"/>
      <c r="F76" s="2"/>
      <c r="G76" s="2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</row>
  </sheetData>
  <sheetProtection password="CF35" sheet="1" objects="1" scenarios="1" selectLockedCells="1"/>
  <mergeCells count="10">
    <mergeCell ref="B2:G2"/>
    <mergeCell ref="H2:J2"/>
    <mergeCell ref="H4:K4"/>
    <mergeCell ref="L5:L9"/>
    <mergeCell ref="H12:I12"/>
    <mergeCell ref="J12:K12"/>
    <mergeCell ref="B14:C16"/>
    <mergeCell ref="E14:K14"/>
    <mergeCell ref="E15:K15"/>
    <mergeCell ref="E16:K16"/>
  </mergeCells>
  <hyperlinks>
    <hyperlink ref="B20" r:id="rId1"/>
  </hyperlinks>
  <pageMargins left="0.31496062992125984" right="0.31496062992125984" top="0.78740157480314965" bottom="0.78740157480314965" header="0.31496062992125984" footer="0.31496062992125984"/>
  <pageSetup paperSize="9" scale="84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5" name="Drop Down 1">
              <controlPr defaultSize="0" autoLine="0" autoPict="0">
                <anchor moveWithCells="1">
                  <from>
                    <xdr:col>4</xdr:col>
                    <xdr:colOff>19050</xdr:colOff>
                    <xdr:row>5</xdr:row>
                    <xdr:rowOff>9525</xdr:rowOff>
                  </from>
                  <to>
                    <xdr:col>4</xdr:col>
                    <xdr:colOff>1409700</xdr:colOff>
                    <xdr:row>5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C9B4BF2-8EBF-474C-85CB-CD08B05E7A89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B7:K16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43"/>
  <sheetViews>
    <sheetView zoomScaleNormal="100" workbookViewId="0">
      <selection activeCell="J16" sqref="J16"/>
    </sheetView>
  </sheetViews>
  <sheetFormatPr baseColWidth="10" defaultColWidth="11" defaultRowHeight="14.25" x14ac:dyDescent="0.2"/>
  <cols>
    <col min="1" max="1" width="1.625" style="178" customWidth="1"/>
    <col min="2" max="2" width="18.625" style="182" customWidth="1"/>
    <col min="3" max="5" width="18.625" style="167" customWidth="1"/>
    <col min="6" max="6" width="5.125" style="167" customWidth="1"/>
    <col min="7" max="7" width="4.625" style="167" hidden="1" customWidth="1"/>
    <col min="8" max="8" width="12.625" style="178" customWidth="1"/>
    <col min="9" max="17" width="8.625" style="178" customWidth="1"/>
    <col min="18" max="18" width="1.625" style="178" customWidth="1"/>
    <col min="19" max="19" width="11.625" style="178" customWidth="1"/>
    <col min="20" max="55" width="11" style="178"/>
    <col min="56" max="16384" width="11" style="181"/>
  </cols>
  <sheetData>
    <row r="1" spans="1:55" s="146" customFormat="1" ht="12.75" x14ac:dyDescent="0.2">
      <c r="B1" s="28"/>
    </row>
    <row r="2" spans="1:55" s="167" customFormat="1" ht="57" customHeight="1" x14ac:dyDescent="0.3">
      <c r="A2" s="146"/>
      <c r="B2" s="400" t="s">
        <v>234</v>
      </c>
      <c r="C2" s="400"/>
      <c r="D2" s="400"/>
      <c r="E2" s="400"/>
      <c r="F2" s="400"/>
      <c r="G2" s="400"/>
      <c r="H2" s="413" t="s">
        <v>75</v>
      </c>
      <c r="I2" s="413"/>
      <c r="J2" s="413"/>
      <c r="K2" s="413"/>
      <c r="L2" s="413"/>
      <c r="M2" s="248"/>
      <c r="N2" s="248"/>
      <c r="O2" s="248"/>
      <c r="P2" s="248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</row>
    <row r="3" spans="1:55" s="146" customFormat="1" ht="12" customHeight="1" x14ac:dyDescent="0.2">
      <c r="B3" s="158"/>
      <c r="C3" s="27"/>
      <c r="D3" s="27"/>
    </row>
    <row r="4" spans="1:55" s="146" customFormat="1" ht="30" customHeight="1" x14ac:dyDescent="0.2">
      <c r="B4" s="111" t="s">
        <v>3</v>
      </c>
      <c r="C4" s="125" t="s">
        <v>55</v>
      </c>
      <c r="D4" s="125" t="s">
        <v>61</v>
      </c>
      <c r="E4" s="125" t="s">
        <v>64</v>
      </c>
      <c r="H4" s="414" t="s">
        <v>235</v>
      </c>
      <c r="I4" s="415"/>
      <c r="J4" s="415"/>
      <c r="K4" s="415"/>
      <c r="L4" s="415"/>
      <c r="M4" s="415"/>
      <c r="N4" s="415"/>
      <c r="O4" s="415"/>
      <c r="P4" s="415"/>
      <c r="Q4" s="415"/>
    </row>
    <row r="5" spans="1:55" s="167" customFormat="1" ht="30" customHeight="1" x14ac:dyDescent="0.2">
      <c r="A5" s="146"/>
      <c r="B5" s="194" t="s">
        <v>4</v>
      </c>
      <c r="C5" s="156">
        <v>35000</v>
      </c>
      <c r="D5" s="156">
        <v>12500</v>
      </c>
      <c r="E5" s="156">
        <v>20000</v>
      </c>
      <c r="F5" s="146"/>
      <c r="G5" s="146"/>
      <c r="H5" s="168"/>
      <c r="I5" s="147"/>
      <c r="J5" s="147"/>
      <c r="K5" s="147"/>
      <c r="L5" s="147"/>
      <c r="M5" s="147"/>
      <c r="N5" s="147"/>
      <c r="O5" s="147"/>
      <c r="P5" s="147"/>
      <c r="Q5" s="147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</row>
    <row r="6" spans="1:55" s="167" customFormat="1" ht="30" customHeight="1" x14ac:dyDescent="0.2">
      <c r="A6" s="146"/>
      <c r="B6" s="75" t="s">
        <v>5</v>
      </c>
      <c r="C6" s="38">
        <v>12</v>
      </c>
      <c r="D6" s="38">
        <v>12</v>
      </c>
      <c r="E6" s="38">
        <v>12</v>
      </c>
      <c r="F6" s="146"/>
      <c r="G6" s="108" t="s">
        <v>36</v>
      </c>
      <c r="H6" s="168"/>
      <c r="I6" s="147"/>
      <c r="J6" s="147"/>
      <c r="K6" s="147"/>
      <c r="L6" s="147"/>
      <c r="M6" s="147"/>
      <c r="N6" s="147"/>
      <c r="O6" s="147"/>
      <c r="P6" s="147"/>
      <c r="Q6" s="147"/>
      <c r="R6" s="146"/>
      <c r="S6" s="146"/>
      <c r="T6" s="159"/>
      <c r="U6" s="159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</row>
    <row r="7" spans="1:55" s="167" customFormat="1" ht="30" customHeight="1" x14ac:dyDescent="0.2">
      <c r="A7" s="90"/>
      <c r="B7" s="75" t="s">
        <v>7</v>
      </c>
      <c r="C7" s="57">
        <f>C$5*$F$9/100</f>
        <v>350</v>
      </c>
      <c r="D7" s="57">
        <f>D$5*$F$9/100</f>
        <v>125</v>
      </c>
      <c r="E7" s="57">
        <f>E$5*$F$9/100</f>
        <v>200</v>
      </c>
      <c r="F7" s="91">
        <v>10</v>
      </c>
      <c r="G7" s="110">
        <f>Trecker!D19</f>
        <v>0.95</v>
      </c>
      <c r="H7" s="69"/>
      <c r="I7" s="147"/>
      <c r="J7" s="147"/>
      <c r="K7" s="147"/>
      <c r="L7" s="147"/>
      <c r="M7" s="147"/>
      <c r="N7" s="147"/>
      <c r="O7" s="147"/>
      <c r="P7" s="147"/>
      <c r="Q7" s="147"/>
      <c r="R7" s="90"/>
      <c r="S7" s="146"/>
      <c r="T7" s="169"/>
      <c r="U7" s="169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</row>
    <row r="8" spans="1:55" s="167" customFormat="1" ht="30" customHeight="1" x14ac:dyDescent="0.2">
      <c r="A8" s="90"/>
      <c r="B8" s="75" t="s">
        <v>11</v>
      </c>
      <c r="C8" s="57">
        <f>(C$5+C$7)/2*$F$8/100</f>
        <v>353.5</v>
      </c>
      <c r="D8" s="57">
        <f>(D$5+D$7)/2*$F$8/100</f>
        <v>126.25</v>
      </c>
      <c r="E8" s="57">
        <f>(E$5+E$7)/2*$F$8/100</f>
        <v>202</v>
      </c>
      <c r="F8" s="91">
        <v>2</v>
      </c>
      <c r="G8" s="146"/>
      <c r="H8" s="170"/>
      <c r="I8" s="147"/>
      <c r="J8" s="147"/>
      <c r="K8" s="147"/>
      <c r="L8" s="147"/>
      <c r="M8" s="147"/>
      <c r="N8" s="147"/>
      <c r="O8" s="147"/>
      <c r="P8" s="147"/>
      <c r="Q8" s="147"/>
      <c r="R8" s="90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</row>
    <row r="9" spans="1:55" s="167" customFormat="1" ht="30" customHeight="1" x14ac:dyDescent="0.2">
      <c r="A9" s="90"/>
      <c r="B9" s="75" t="s">
        <v>9</v>
      </c>
      <c r="C9" s="57">
        <f>C$5/C$6*$F$9/100</f>
        <v>29.166666666666664</v>
      </c>
      <c r="D9" s="57">
        <f>D$5/D$6*$F$9/100</f>
        <v>10.416666666666668</v>
      </c>
      <c r="E9" s="57">
        <f>E$5/E$6*$F$9/100</f>
        <v>16.666666666666668</v>
      </c>
      <c r="F9" s="91">
        <v>1</v>
      </c>
      <c r="G9" s="91"/>
      <c r="H9" s="95"/>
      <c r="I9" s="95"/>
      <c r="J9" s="95"/>
      <c r="K9" s="95"/>
      <c r="L9" s="95"/>
      <c r="M9" s="95"/>
      <c r="N9" s="95"/>
      <c r="O9" s="95"/>
      <c r="P9" s="95"/>
      <c r="Q9" s="95"/>
      <c r="R9" s="90"/>
      <c r="S9" s="120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</row>
    <row r="10" spans="1:55" s="167" customFormat="1" ht="30" customHeight="1" x14ac:dyDescent="0.2">
      <c r="A10" s="90"/>
      <c r="B10" s="75" t="s">
        <v>8</v>
      </c>
      <c r="C10" s="57">
        <f>C$5/C$6*$F$10/100</f>
        <v>29.166666666666664</v>
      </c>
      <c r="D10" s="57">
        <f>D$5/D$6*$F$10/100</f>
        <v>10.416666666666668</v>
      </c>
      <c r="E10" s="57">
        <f>E$5/E$6*$F$10/100</f>
        <v>16.666666666666668</v>
      </c>
      <c r="F10" s="91">
        <v>1</v>
      </c>
      <c r="G10" s="91"/>
      <c r="H10" s="95"/>
      <c r="I10" s="151"/>
      <c r="J10" s="151"/>
      <c r="K10" s="151"/>
      <c r="L10" s="151"/>
      <c r="M10" s="151"/>
      <c r="N10" s="151"/>
      <c r="O10" s="151"/>
      <c r="P10" s="151"/>
      <c r="Q10" s="151"/>
      <c r="R10" s="90"/>
      <c r="S10" s="137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</row>
    <row r="11" spans="1:55" s="167" customFormat="1" ht="30" customHeight="1" x14ac:dyDescent="0.2">
      <c r="A11" s="159"/>
      <c r="B11" s="75" t="s">
        <v>6</v>
      </c>
      <c r="C11" s="78">
        <f>((C5-C7)/C6)+SUM(C8:C10)</f>
        <v>3299.3333333333335</v>
      </c>
      <c r="D11" s="78">
        <f>((D5-D7)/D6)+SUM(D8:D10)</f>
        <v>1178.3333333333333</v>
      </c>
      <c r="E11" s="78">
        <f>((E5-E7)/E6)+SUM(E8:E10)</f>
        <v>1885.3333333333333</v>
      </c>
      <c r="F11" s="146"/>
      <c r="G11" s="91"/>
      <c r="H11" s="352"/>
      <c r="I11" s="426" t="str">
        <f>C4</f>
        <v>Pflanzenschutzspritze</v>
      </c>
      <c r="J11" s="426"/>
      <c r="K11" s="426"/>
      <c r="L11" s="427" t="str">
        <f>D4</f>
        <v>Striegel</v>
      </c>
      <c r="M11" s="427"/>
      <c r="N11" s="427"/>
      <c r="O11" s="427" t="str">
        <f>E4</f>
        <v>Hacke</v>
      </c>
      <c r="P11" s="427"/>
      <c r="Q11" s="428"/>
      <c r="R11" s="159"/>
      <c r="S11" s="148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</row>
    <row r="12" spans="1:55" s="167" customFormat="1" ht="30" customHeight="1" x14ac:dyDescent="0.2">
      <c r="A12" s="159"/>
      <c r="B12" s="146"/>
      <c r="C12" s="146"/>
      <c r="D12" s="146"/>
      <c r="E12" s="146"/>
      <c r="F12" s="146"/>
      <c r="G12" s="91"/>
      <c r="H12" s="429" t="s">
        <v>45</v>
      </c>
      <c r="I12" s="429"/>
      <c r="J12" s="429"/>
      <c r="K12" s="249"/>
      <c r="L12" s="422" t="s">
        <v>49</v>
      </c>
      <c r="M12" s="422"/>
      <c r="N12" s="422"/>
      <c r="O12" s="422"/>
      <c r="P12" s="422"/>
      <c r="Q12" s="422"/>
      <c r="R12" s="159"/>
      <c r="S12" s="148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</row>
    <row r="13" spans="1:55" s="167" customFormat="1" ht="30" customHeight="1" x14ac:dyDescent="0.2">
      <c r="A13" s="146"/>
      <c r="B13" s="111" t="s">
        <v>38</v>
      </c>
      <c r="C13" s="195" t="str">
        <f>"Trecker &amp; "&amp;C4</f>
        <v>Trecker &amp; Pflanzenschutzspritze</v>
      </c>
      <c r="D13" s="195" t="str">
        <f>"Trecker &amp; "&amp;D4</f>
        <v>Trecker &amp; Striegel</v>
      </c>
      <c r="E13" s="195" t="str">
        <f>"Trecker &amp; "&amp;E4</f>
        <v>Trecker &amp; Hacke</v>
      </c>
      <c r="F13" s="146"/>
      <c r="G13" s="91"/>
      <c r="H13" s="200"/>
      <c r="I13" s="423" t="str">
        <f>C4</f>
        <v>Pflanzenschutzspritze</v>
      </c>
      <c r="J13" s="424"/>
      <c r="K13" s="425"/>
      <c r="L13" s="423" t="str">
        <f>D4</f>
        <v>Striegel</v>
      </c>
      <c r="M13" s="424"/>
      <c r="N13" s="425"/>
      <c r="O13" s="423" t="str">
        <f>E4</f>
        <v>Hacke</v>
      </c>
      <c r="P13" s="424"/>
      <c r="Q13" s="425"/>
      <c r="R13" s="146"/>
      <c r="S13" s="171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</row>
    <row r="14" spans="1:55" s="167" customFormat="1" ht="30" customHeight="1" x14ac:dyDescent="0.2">
      <c r="A14" s="146"/>
      <c r="B14" s="75" t="str">
        <f>"Reparaturen/Jahr"</f>
        <v>Reparaturen/Jahr</v>
      </c>
      <c r="C14" s="44">
        <f>C5*$F$14/100</f>
        <v>1400</v>
      </c>
      <c r="D14" s="44">
        <f>D5*$F$14/100</f>
        <v>500</v>
      </c>
      <c r="E14" s="44">
        <f>E5*$F$14/100</f>
        <v>800</v>
      </c>
      <c r="F14" s="91">
        <v>4</v>
      </c>
      <c r="G14" s="118"/>
      <c r="H14" s="262"/>
      <c r="I14" s="75" t="s">
        <v>158</v>
      </c>
      <c r="J14" s="75" t="s">
        <v>237</v>
      </c>
      <c r="K14" s="75" t="s">
        <v>20</v>
      </c>
      <c r="L14" s="75" t="s">
        <v>158</v>
      </c>
      <c r="M14" s="75" t="str">
        <f>J14</f>
        <v>Flächen-leistung</v>
      </c>
      <c r="N14" s="75" t="s">
        <v>20</v>
      </c>
      <c r="O14" s="75" t="s">
        <v>158</v>
      </c>
      <c r="P14" s="75" t="str">
        <f>M14</f>
        <v>Flächen-leistung</v>
      </c>
      <c r="Q14" s="75" t="s">
        <v>20</v>
      </c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</row>
    <row r="15" spans="1:55" s="167" customFormat="1" ht="30" hidden="1" customHeight="1" x14ac:dyDescent="0.2">
      <c r="A15" s="146"/>
      <c r="B15" s="75" t="s">
        <v>66</v>
      </c>
      <c r="C15" s="44">
        <f>C14/C20</f>
        <v>1.8666666666666667</v>
      </c>
      <c r="D15" s="44">
        <f>D14/D20</f>
        <v>0.58823529411764708</v>
      </c>
      <c r="E15" s="44">
        <f>E14/E20</f>
        <v>1.0666666666666667</v>
      </c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</row>
    <row r="16" spans="1:55" s="167" customFormat="1" ht="30" customHeight="1" x14ac:dyDescent="0.2">
      <c r="A16" s="146"/>
      <c r="B16" s="75" t="s">
        <v>14</v>
      </c>
      <c r="C16" s="84">
        <v>1</v>
      </c>
      <c r="D16" s="162">
        <v>3</v>
      </c>
      <c r="E16" s="162">
        <v>2</v>
      </c>
      <c r="F16" s="118"/>
      <c r="G16" s="118"/>
      <c r="H16" s="75" t="s">
        <v>231</v>
      </c>
      <c r="I16" s="376">
        <v>750</v>
      </c>
      <c r="J16" s="377">
        <v>6</v>
      </c>
      <c r="K16" s="378">
        <v>9</v>
      </c>
      <c r="L16" s="376">
        <v>500</v>
      </c>
      <c r="M16" s="377">
        <v>4</v>
      </c>
      <c r="N16" s="378">
        <v>5</v>
      </c>
      <c r="O16" s="376">
        <v>500</v>
      </c>
      <c r="P16" s="377">
        <v>3.5</v>
      </c>
      <c r="Q16" s="378">
        <v>5.5</v>
      </c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</row>
    <row r="17" spans="1:55" s="167" customFormat="1" ht="30" customHeight="1" x14ac:dyDescent="0.2">
      <c r="A17" s="146"/>
      <c r="B17" s="196" t="s">
        <v>65</v>
      </c>
      <c r="C17" s="86">
        <f>INDEX(Trecker!$D$27:$F$27,1,MATCH('Unkrautbekämpfung LU'!C16,Trecker!$D$4:$F$4,0))+C18*$G$7</f>
        <v>35.424999999999997</v>
      </c>
      <c r="D17" s="86">
        <f>INDEX(Trecker!$D$27:$F$27,1,MATCH('Unkrautbekämpfung LU'!D16,Trecker!$D$4:$F$4,0))+D18*$G$7</f>
        <v>28.401249999999997</v>
      </c>
      <c r="E17" s="86">
        <f>INDEX(Trecker!$D$27:$F$27,1,MATCH('Unkrautbekämpfung LU'!E16,Trecker!$D$4:$F$4,0))+E18*$G$7</f>
        <v>30.596666666666668</v>
      </c>
      <c r="F17" s="146"/>
      <c r="G17" s="146"/>
      <c r="H17" s="75" t="s">
        <v>232</v>
      </c>
      <c r="I17" s="376"/>
      <c r="J17" s="377"/>
      <c r="K17" s="378"/>
      <c r="L17" s="376">
        <v>250</v>
      </c>
      <c r="M17" s="377">
        <v>1.5</v>
      </c>
      <c r="N17" s="378">
        <v>5</v>
      </c>
      <c r="O17" s="376"/>
      <c r="P17" s="377"/>
      <c r="Q17" s="378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</row>
    <row r="18" spans="1:55" s="167" customFormat="1" ht="30" customHeight="1" x14ac:dyDescent="0.2">
      <c r="A18" s="146"/>
      <c r="B18" s="197" t="s">
        <v>39</v>
      </c>
      <c r="C18" s="313">
        <f>K23</f>
        <v>9</v>
      </c>
      <c r="D18" s="313">
        <f>N23</f>
        <v>5.2249999999999996</v>
      </c>
      <c r="E18" s="313">
        <f>Q23</f>
        <v>5.2333333333333334</v>
      </c>
      <c r="F18" s="146"/>
      <c r="G18" s="146"/>
      <c r="H18" s="75" t="s">
        <v>236</v>
      </c>
      <c r="I18" s="376"/>
      <c r="J18" s="377"/>
      <c r="K18" s="378"/>
      <c r="L18" s="376">
        <v>100</v>
      </c>
      <c r="M18" s="377">
        <v>4.5</v>
      </c>
      <c r="N18" s="378">
        <v>5.5</v>
      </c>
      <c r="O18" s="376">
        <v>250</v>
      </c>
      <c r="P18" s="377">
        <v>4</v>
      </c>
      <c r="Q18" s="378">
        <v>5</v>
      </c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</row>
    <row r="19" spans="1:55" s="167" customFormat="1" ht="30" customHeight="1" x14ac:dyDescent="0.2">
      <c r="A19" s="146"/>
      <c r="B19" s="197" t="s">
        <v>51</v>
      </c>
      <c r="C19" s="314">
        <f>J23</f>
        <v>6</v>
      </c>
      <c r="D19" s="314">
        <f>M23</f>
        <v>3.3235294117647061</v>
      </c>
      <c r="E19" s="314">
        <f>P23</f>
        <v>3.6666666666666665</v>
      </c>
      <c r="F19" s="146"/>
      <c r="G19" s="146"/>
      <c r="H19" s="75" t="s">
        <v>81</v>
      </c>
      <c r="I19" s="376"/>
      <c r="J19" s="377"/>
      <c r="K19" s="378"/>
      <c r="L19" s="376"/>
      <c r="M19" s="377"/>
      <c r="N19" s="378"/>
      <c r="O19" s="376"/>
      <c r="P19" s="377"/>
      <c r="Q19" s="378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</row>
    <row r="20" spans="1:55" s="167" customFormat="1" ht="30" customHeight="1" x14ac:dyDescent="0.2">
      <c r="A20" s="146"/>
      <c r="B20" s="75" t="s">
        <v>52</v>
      </c>
      <c r="C20" s="312">
        <f>I23</f>
        <v>750</v>
      </c>
      <c r="D20" s="312">
        <f>L23</f>
        <v>850</v>
      </c>
      <c r="E20" s="312">
        <f>O23</f>
        <v>750</v>
      </c>
      <c r="F20" s="146"/>
      <c r="G20" s="146"/>
      <c r="H20" s="75" t="s">
        <v>69</v>
      </c>
      <c r="I20" s="376"/>
      <c r="J20" s="377"/>
      <c r="K20" s="378"/>
      <c r="L20" s="376"/>
      <c r="M20" s="377"/>
      <c r="N20" s="378"/>
      <c r="O20" s="376"/>
      <c r="P20" s="377"/>
      <c r="Q20" s="378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</row>
    <row r="21" spans="1:55" s="172" customFormat="1" ht="30" customHeight="1" x14ac:dyDescent="0.2">
      <c r="B21" s="194" t="s">
        <v>32</v>
      </c>
      <c r="C21" s="199">
        <f>C14+(C17/C19*C20)</f>
        <v>5828.1249999999991</v>
      </c>
      <c r="D21" s="199">
        <f>D14+(D17/D19*D20)</f>
        <v>7763.6825221238932</v>
      </c>
      <c r="E21" s="199">
        <f>E14+(E17/E19*E20)</f>
        <v>7058.4090909090919</v>
      </c>
      <c r="H21" s="379" t="s">
        <v>70</v>
      </c>
      <c r="I21" s="376"/>
      <c r="J21" s="377"/>
      <c r="K21" s="378"/>
      <c r="L21" s="376"/>
      <c r="M21" s="377"/>
      <c r="N21" s="378"/>
      <c r="O21" s="376"/>
      <c r="P21" s="377"/>
      <c r="Q21" s="378"/>
    </row>
    <row r="22" spans="1:55" s="167" customFormat="1" ht="30" customHeight="1" x14ac:dyDescent="0.2">
      <c r="A22" s="146"/>
      <c r="B22" s="75" t="s">
        <v>33</v>
      </c>
      <c r="C22" s="78">
        <f>C11+C21</f>
        <v>9127.4583333333321</v>
      </c>
      <c r="D22" s="78">
        <f>D11+D21</f>
        <v>8942.0158554572263</v>
      </c>
      <c r="E22" s="78">
        <f>E11+E21</f>
        <v>8943.7424242424258</v>
      </c>
      <c r="F22" s="146"/>
      <c r="G22" s="146"/>
      <c r="H22" s="379" t="s">
        <v>70</v>
      </c>
      <c r="I22" s="376"/>
      <c r="J22" s="377"/>
      <c r="K22" s="378"/>
      <c r="L22" s="376"/>
      <c r="M22" s="377"/>
      <c r="N22" s="378"/>
      <c r="O22" s="376"/>
      <c r="P22" s="377"/>
      <c r="Q22" s="378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</row>
    <row r="23" spans="1:55" s="20" customFormat="1" ht="30" customHeight="1" x14ac:dyDescent="0.2">
      <c r="A23" s="18"/>
      <c r="B23" s="75" t="s">
        <v>67</v>
      </c>
      <c r="C23" s="78">
        <f>C22/C20</f>
        <v>12.169944444444443</v>
      </c>
      <c r="D23" s="78">
        <f>D22/D20</f>
        <v>10.52001865347909</v>
      </c>
      <c r="E23" s="78">
        <f>E22/E20</f>
        <v>11.924989898989901</v>
      </c>
      <c r="F23" s="18"/>
      <c r="G23" s="18"/>
      <c r="H23" s="191" t="s">
        <v>68</v>
      </c>
      <c r="I23" s="201">
        <f>IFERROR(SUM(I16:I22),0)</f>
        <v>750</v>
      </c>
      <c r="J23" s="311">
        <f>IFERROR(SUMPRODUCT(I16:I22,J16:J22)/I23,0)</f>
        <v>6</v>
      </c>
      <c r="K23" s="348">
        <f>IFERROR(SUMPRODUCT(J16:J22,K16:K22)/(SUM(J16:J22)),0)</f>
        <v>9</v>
      </c>
      <c r="L23" s="201">
        <f>IFERROR(SUM(L16:L22),0)</f>
        <v>850</v>
      </c>
      <c r="M23" s="311">
        <f>IFERROR(SUMPRODUCT(L16:L22,M16:M22)/L23,0)</f>
        <v>3.3235294117647061</v>
      </c>
      <c r="N23" s="348">
        <f>IFERROR(SUMPRODUCT(M16:M22,N16:N22)/(SUM(M16:M22)),0)</f>
        <v>5.2249999999999996</v>
      </c>
      <c r="O23" s="201">
        <f>IFERROR(SUM(O16:O22),0)</f>
        <v>750</v>
      </c>
      <c r="P23" s="311">
        <f>IFERROR(SUMPRODUCT(O16:O22,P16:P22)/O23,0)</f>
        <v>3.6666666666666665</v>
      </c>
      <c r="Q23" s="348">
        <f>IFERROR(SUMPRODUCT(P16:P22,Q16:Q22)/(SUM(P16:P22)),0)</f>
        <v>5.2333333333333334</v>
      </c>
      <c r="R23" s="18"/>
      <c r="S23" s="18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</row>
    <row r="24" spans="1:55" s="174" customFormat="1" ht="15" hidden="1" customHeight="1" x14ac:dyDescent="0.2">
      <c r="A24" s="173"/>
      <c r="B24" s="173"/>
      <c r="C24" s="241">
        <v>1</v>
      </c>
      <c r="D24" s="241">
        <v>2</v>
      </c>
      <c r="E24" s="241">
        <v>3</v>
      </c>
      <c r="F24" s="173"/>
      <c r="G24" s="173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173"/>
      <c r="S24" s="173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</row>
    <row r="25" spans="1:55" s="25" customFormat="1" ht="15" x14ac:dyDescent="0.2"/>
    <row r="26" spans="1:55" s="167" customFormat="1" ht="15.75" customHeight="1" x14ac:dyDescent="0.2">
      <c r="A26" s="146"/>
      <c r="B26" s="146"/>
      <c r="C26" s="146"/>
      <c r="D26" s="146"/>
      <c r="E26" s="15"/>
      <c r="F26" s="15"/>
      <c r="G26" s="15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</row>
    <row r="27" spans="1:55" s="167" customFormat="1" ht="30" customHeight="1" x14ac:dyDescent="0.2">
      <c r="A27" s="146"/>
      <c r="B27" s="407" t="s">
        <v>34</v>
      </c>
      <c r="C27" s="408"/>
      <c r="D27" s="89"/>
      <c r="E27" s="418" t="s">
        <v>43</v>
      </c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9"/>
      <c r="R27" s="17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</row>
    <row r="28" spans="1:55" s="167" customFormat="1" ht="39" customHeight="1" x14ac:dyDescent="0.2">
      <c r="A28" s="146"/>
      <c r="B28" s="409"/>
      <c r="C28" s="410"/>
      <c r="D28" s="121"/>
      <c r="E28" s="420" t="s">
        <v>44</v>
      </c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1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</row>
    <row r="29" spans="1:55" s="167" customFormat="1" ht="30" customHeight="1" x14ac:dyDescent="0.2">
      <c r="A29" s="146"/>
      <c r="B29" s="411"/>
      <c r="C29" s="412"/>
      <c r="D29" s="122"/>
      <c r="E29" s="405" t="s">
        <v>56</v>
      </c>
      <c r="F29" s="405"/>
      <c r="G29" s="405"/>
      <c r="H29" s="405"/>
      <c r="I29" s="405"/>
      <c r="J29" s="405"/>
      <c r="K29" s="405"/>
      <c r="L29" s="405"/>
      <c r="M29" s="405"/>
      <c r="N29" s="405"/>
      <c r="O29" s="405"/>
      <c r="P29" s="405"/>
      <c r="Q29" s="406"/>
      <c r="R29" s="17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</row>
    <row r="30" spans="1:55" s="167" customFormat="1" ht="30" customHeight="1" x14ac:dyDescent="0.2">
      <c r="A30" s="146"/>
      <c r="B30" s="37"/>
      <c r="C30" s="37"/>
      <c r="D30" s="37"/>
      <c r="E30" s="37"/>
      <c r="F30" s="37"/>
      <c r="G30" s="37"/>
      <c r="H30" s="56"/>
      <c r="I30" s="58"/>
      <c r="J30" s="58"/>
      <c r="K30" s="58"/>
      <c r="L30" s="58"/>
      <c r="M30" s="58"/>
      <c r="N30" s="58"/>
      <c r="O30" s="58"/>
      <c r="P30" s="58"/>
      <c r="Q30" s="58"/>
      <c r="R30" s="178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</row>
    <row r="31" spans="1:55" s="167" customFormat="1" ht="30" customHeight="1" x14ac:dyDescent="0.2">
      <c r="A31" s="146"/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8"/>
      <c r="S31" s="172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</row>
    <row r="32" spans="1:55" s="167" customFormat="1" ht="30" customHeight="1" x14ac:dyDescent="0.2">
      <c r="A32" s="146"/>
      <c r="B32" s="16"/>
      <c r="C32" s="16"/>
      <c r="D32" s="16"/>
      <c r="E32" s="15"/>
      <c r="F32" s="15"/>
      <c r="G32" s="15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78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</row>
    <row r="33" spans="1:55" s="167" customFormat="1" ht="30" customHeight="1" x14ac:dyDescent="0.2">
      <c r="A33" s="146"/>
      <c r="B33" s="179" t="s">
        <v>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178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</row>
    <row r="34" spans="1:55" s="167" customFormat="1" ht="30" customHeight="1" x14ac:dyDescent="0.2">
      <c r="A34" s="146"/>
      <c r="B34" s="22" t="s">
        <v>1</v>
      </c>
      <c r="C34" s="22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178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</row>
    <row r="35" spans="1:55" s="167" customFormat="1" ht="30" customHeight="1" x14ac:dyDescent="0.2">
      <c r="A35" s="146"/>
      <c r="B35" s="146"/>
      <c r="C35" s="146"/>
      <c r="D35" s="146"/>
      <c r="E35" s="146"/>
      <c r="F35" s="175"/>
      <c r="G35" s="175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</row>
    <row r="36" spans="1:55" s="167" customFormat="1" ht="30" customHeight="1" x14ac:dyDescent="0.2">
      <c r="A36" s="146"/>
      <c r="B36" s="146"/>
      <c r="C36" s="146"/>
      <c r="D36" s="146"/>
      <c r="E36" s="146"/>
      <c r="F36" s="175"/>
      <c r="G36" s="175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</row>
    <row r="37" spans="1:55" s="167" customFormat="1" ht="33" customHeight="1" x14ac:dyDescent="0.2">
      <c r="A37" s="146"/>
      <c r="B37" s="159"/>
      <c r="C37" s="175"/>
      <c r="D37" s="175"/>
      <c r="E37" s="175"/>
      <c r="F37" s="175"/>
      <c r="G37" s="175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</row>
    <row r="38" spans="1:55" s="167" customFormat="1" ht="33" customHeight="1" x14ac:dyDescent="0.2">
      <c r="A38" s="146"/>
      <c r="B38" s="245">
        <v>1</v>
      </c>
      <c r="C38" s="245" t="str">
        <f>C4</f>
        <v>Pflanzenschutzspritze</v>
      </c>
      <c r="D38" s="175"/>
      <c r="E38" s="175"/>
      <c r="F38" s="175"/>
      <c r="G38" s="175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</row>
    <row r="39" spans="1:55" s="167" customFormat="1" ht="33" customHeight="1" x14ac:dyDescent="0.2">
      <c r="A39" s="146"/>
      <c r="B39" s="245">
        <v>2</v>
      </c>
      <c r="C39" s="245" t="str">
        <f>D4</f>
        <v>Striegel</v>
      </c>
      <c r="D39" s="175"/>
      <c r="E39" s="175"/>
      <c r="F39" s="175"/>
      <c r="G39" s="175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</row>
    <row r="40" spans="1:55" s="167" customFormat="1" ht="15" customHeight="1" x14ac:dyDescent="0.2">
      <c r="A40" s="146"/>
      <c r="B40" s="245">
        <v>3</v>
      </c>
      <c r="C40" s="245" t="str">
        <f>E4</f>
        <v>Hacke</v>
      </c>
      <c r="D40" s="175"/>
      <c r="E40" s="175"/>
      <c r="F40" s="175"/>
      <c r="G40" s="175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</row>
    <row r="41" spans="1:55" s="177" customFormat="1" ht="33" customHeight="1" x14ac:dyDescent="0.2">
      <c r="A41" s="176"/>
      <c r="B41" s="246">
        <v>4</v>
      </c>
      <c r="C41" s="247" t="s">
        <v>156</v>
      </c>
      <c r="D41" s="175"/>
      <c r="E41" s="175"/>
      <c r="F41" s="175"/>
      <c r="G41" s="175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6"/>
      <c r="BC41" s="176"/>
    </row>
    <row r="42" spans="1:55" s="177" customFormat="1" ht="33" customHeight="1" x14ac:dyDescent="0.2">
      <c r="A42" s="176"/>
      <c r="B42" s="242"/>
      <c r="C42" s="243"/>
      <c r="D42" s="175"/>
      <c r="E42" s="175"/>
      <c r="F42" s="175"/>
      <c r="G42" s="175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</row>
    <row r="43" spans="1:55" s="177" customFormat="1" ht="33" customHeight="1" x14ac:dyDescent="0.2">
      <c r="A43" s="176"/>
      <c r="B43" s="242"/>
      <c r="C43" s="244"/>
      <c r="D43" s="175"/>
      <c r="E43" s="175"/>
      <c r="F43" s="175"/>
      <c r="G43" s="175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6"/>
      <c r="BC43" s="176"/>
    </row>
    <row r="44" spans="1:55" s="177" customFormat="1" ht="33" customHeight="1" x14ac:dyDescent="0.2">
      <c r="A44" s="176"/>
      <c r="B44" s="159"/>
      <c r="C44" s="175"/>
      <c r="D44" s="175"/>
      <c r="E44" s="175"/>
      <c r="F44" s="175"/>
      <c r="G44" s="175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6"/>
      <c r="BC44" s="176"/>
    </row>
    <row r="45" spans="1:55" s="177" customFormat="1" ht="33" customHeight="1" x14ac:dyDescent="0.2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6"/>
      <c r="BC45" s="176"/>
    </row>
    <row r="46" spans="1:55" s="167" customFormat="1" ht="33" customHeight="1" x14ac:dyDescent="0.2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</row>
    <row r="47" spans="1:55" s="177" customFormat="1" ht="33" customHeight="1" x14ac:dyDescent="0.2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</row>
    <row r="48" spans="1:55" s="178" customFormat="1" ht="33" customHeight="1" x14ac:dyDescent="0.2"/>
    <row r="49" spans="2:7" s="178" customFormat="1" ht="33" customHeight="1" x14ac:dyDescent="0.2"/>
    <row r="50" spans="2:7" s="178" customFormat="1" ht="33" customHeight="1" x14ac:dyDescent="0.2"/>
    <row r="51" spans="2:7" s="178" customFormat="1" ht="33" customHeight="1" x14ac:dyDescent="0.2"/>
    <row r="52" spans="2:7" s="178" customFormat="1" ht="33" customHeight="1" x14ac:dyDescent="0.2"/>
    <row r="53" spans="2:7" s="178" customFormat="1" ht="33" customHeight="1" x14ac:dyDescent="0.2">
      <c r="B53" s="163"/>
    </row>
    <row r="54" spans="2:7" s="178" customFormat="1" ht="33" customHeight="1" x14ac:dyDescent="0.2">
      <c r="B54" s="163"/>
    </row>
    <row r="55" spans="2:7" s="178" customFormat="1" ht="33" customHeight="1" x14ac:dyDescent="0.2">
      <c r="B55" s="163"/>
    </row>
    <row r="56" spans="2:7" s="178" customFormat="1" ht="33" customHeight="1" x14ac:dyDescent="0.2">
      <c r="B56" s="163"/>
    </row>
    <row r="57" spans="2:7" s="178" customFormat="1" ht="33" customHeight="1" x14ac:dyDescent="0.2">
      <c r="B57" s="163"/>
    </row>
    <row r="58" spans="2:7" s="178" customFormat="1" ht="33" customHeight="1" x14ac:dyDescent="0.2">
      <c r="B58" s="163"/>
    </row>
    <row r="59" spans="2:7" s="178" customFormat="1" ht="33" customHeight="1" x14ac:dyDescent="0.2">
      <c r="B59" s="163"/>
    </row>
    <row r="60" spans="2:7" s="178" customFormat="1" ht="33" customHeight="1" x14ac:dyDescent="0.2">
      <c r="B60" s="163"/>
    </row>
    <row r="61" spans="2:7" s="178" customFormat="1" ht="25.5" customHeight="1" x14ac:dyDescent="0.2">
      <c r="B61" s="163"/>
    </row>
    <row r="62" spans="2:7" s="178" customFormat="1" x14ac:dyDescent="0.2">
      <c r="B62" s="158"/>
      <c r="C62" s="146"/>
      <c r="D62" s="146"/>
      <c r="E62" s="146"/>
      <c r="F62" s="146"/>
      <c r="G62" s="146"/>
    </row>
    <row r="63" spans="2:7" s="178" customFormat="1" x14ac:dyDescent="0.2">
      <c r="B63" s="158"/>
      <c r="C63" s="146"/>
      <c r="D63" s="146"/>
      <c r="E63" s="146"/>
      <c r="F63" s="146"/>
      <c r="G63" s="146"/>
    </row>
    <row r="64" spans="2:7" s="178" customFormat="1" x14ac:dyDescent="0.2">
      <c r="B64" s="158"/>
      <c r="C64" s="146"/>
      <c r="D64" s="146"/>
      <c r="E64" s="146"/>
      <c r="F64" s="146"/>
      <c r="G64" s="146"/>
    </row>
    <row r="65" spans="1:55" s="178" customFormat="1" x14ac:dyDescent="0.2">
      <c r="B65" s="158"/>
      <c r="C65" s="146"/>
      <c r="D65" s="146"/>
      <c r="E65" s="146"/>
      <c r="F65" s="146"/>
      <c r="G65" s="146"/>
    </row>
    <row r="66" spans="1:55" s="178" customFormat="1" x14ac:dyDescent="0.2">
      <c r="B66" s="158"/>
      <c r="C66" s="146"/>
      <c r="D66" s="146"/>
      <c r="E66" s="146"/>
      <c r="F66" s="146"/>
      <c r="G66" s="146"/>
    </row>
    <row r="67" spans="1:55" s="178" customFormat="1" x14ac:dyDescent="0.2">
      <c r="B67" s="158"/>
      <c r="C67" s="146"/>
      <c r="D67" s="146"/>
      <c r="E67" s="146"/>
      <c r="F67" s="146"/>
      <c r="G67" s="146"/>
    </row>
    <row r="68" spans="1:55" s="178" customFormat="1" x14ac:dyDescent="0.2">
      <c r="B68" s="158"/>
      <c r="C68" s="146"/>
      <c r="D68" s="146"/>
      <c r="E68" s="146"/>
      <c r="F68" s="146"/>
      <c r="G68" s="146"/>
    </row>
    <row r="69" spans="1:55" s="178" customFormat="1" x14ac:dyDescent="0.2">
      <c r="B69" s="158"/>
      <c r="C69" s="146"/>
      <c r="D69" s="146"/>
      <c r="E69" s="146"/>
      <c r="F69" s="146"/>
      <c r="G69" s="146"/>
    </row>
    <row r="70" spans="1:55" s="178" customFormat="1" x14ac:dyDescent="0.2">
      <c r="B70" s="158"/>
      <c r="C70" s="146"/>
      <c r="D70" s="146"/>
      <c r="E70" s="146"/>
      <c r="F70" s="146"/>
      <c r="G70" s="146"/>
    </row>
    <row r="71" spans="1:55" s="178" customFormat="1" x14ac:dyDescent="0.2">
      <c r="B71" s="158"/>
      <c r="C71" s="146"/>
      <c r="D71" s="146"/>
      <c r="E71" s="146"/>
      <c r="F71" s="146"/>
      <c r="G71" s="146"/>
    </row>
    <row r="72" spans="1:55" s="178" customFormat="1" x14ac:dyDescent="0.2">
      <c r="B72" s="32"/>
      <c r="C72" s="146"/>
      <c r="D72" s="146"/>
      <c r="E72" s="146"/>
      <c r="F72" s="146"/>
      <c r="G72" s="146"/>
    </row>
    <row r="73" spans="1:55" s="178" customFormat="1" x14ac:dyDescent="0.2">
      <c r="B73" s="159"/>
      <c r="C73" s="176"/>
      <c r="D73" s="176"/>
      <c r="E73" s="176"/>
      <c r="F73" s="176"/>
      <c r="G73" s="176"/>
    </row>
    <row r="74" spans="1:55" s="178" customFormat="1" x14ac:dyDescent="0.2">
      <c r="B74" s="33"/>
      <c r="C74" s="14"/>
      <c r="D74" s="14"/>
      <c r="E74" s="14"/>
      <c r="F74" s="14"/>
      <c r="G74" s="14"/>
    </row>
    <row r="75" spans="1:55" s="178" customFormat="1" x14ac:dyDescent="0.2">
      <c r="B75" s="33"/>
      <c r="C75" s="14"/>
      <c r="D75" s="14"/>
      <c r="E75" s="14"/>
      <c r="F75" s="14"/>
      <c r="G75" s="14"/>
    </row>
    <row r="76" spans="1:55" s="178" customFormat="1" x14ac:dyDescent="0.2">
      <c r="B76" s="33"/>
      <c r="C76" s="14"/>
      <c r="D76" s="14"/>
      <c r="E76" s="14"/>
      <c r="F76" s="14"/>
      <c r="G76" s="14"/>
    </row>
    <row r="77" spans="1:55" s="178" customFormat="1" x14ac:dyDescent="0.2">
      <c r="B77" s="33"/>
      <c r="C77" s="14"/>
      <c r="D77" s="14"/>
      <c r="E77" s="14"/>
      <c r="F77" s="14"/>
      <c r="G77" s="14"/>
    </row>
    <row r="78" spans="1:55" s="178" customFormat="1" x14ac:dyDescent="0.2">
      <c r="B78" s="29"/>
      <c r="C78" s="17"/>
      <c r="D78" s="17"/>
      <c r="E78" s="15"/>
      <c r="F78" s="15"/>
      <c r="G78" s="15"/>
    </row>
    <row r="79" spans="1:55" x14ac:dyDescent="0.2">
      <c r="A79" s="180"/>
      <c r="B79" s="29"/>
      <c r="C79" s="17"/>
      <c r="D79" s="17"/>
      <c r="E79" s="15"/>
      <c r="F79" s="15"/>
      <c r="G79" s="15"/>
      <c r="R79" s="180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181"/>
      <c r="AP79" s="181"/>
      <c r="AQ79" s="181"/>
      <c r="AR79" s="181"/>
      <c r="AS79" s="181"/>
      <c r="AT79" s="181"/>
      <c r="AU79" s="181"/>
      <c r="AV79" s="181"/>
      <c r="AW79" s="181"/>
      <c r="AX79" s="181"/>
      <c r="AY79" s="181"/>
      <c r="AZ79" s="181"/>
      <c r="BA79" s="181"/>
      <c r="BB79" s="181"/>
      <c r="BC79" s="181"/>
    </row>
    <row r="80" spans="1:55" x14ac:dyDescent="0.2">
      <c r="A80" s="180"/>
      <c r="B80" s="163"/>
      <c r="C80" s="164"/>
      <c r="D80" s="164"/>
      <c r="E80" s="165"/>
      <c r="F80" s="165"/>
      <c r="G80" s="165"/>
      <c r="R80" s="180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  <c r="AK80" s="181"/>
      <c r="AL80" s="181"/>
      <c r="AM80" s="181"/>
      <c r="AN80" s="181"/>
      <c r="AO80" s="181"/>
      <c r="AP80" s="181"/>
      <c r="AQ80" s="181"/>
      <c r="AR80" s="181"/>
      <c r="AS80" s="181"/>
      <c r="AT80" s="181"/>
      <c r="AU80" s="181"/>
      <c r="AV80" s="181"/>
      <c r="AW80" s="181"/>
      <c r="AX80" s="181"/>
      <c r="AY80" s="181"/>
      <c r="AZ80" s="181"/>
      <c r="BA80" s="181"/>
      <c r="BB80" s="181"/>
      <c r="BC80" s="181"/>
    </row>
    <row r="81" spans="2:7" x14ac:dyDescent="0.2">
      <c r="B81" s="158"/>
      <c r="C81" s="146"/>
      <c r="D81" s="146"/>
      <c r="E81" s="146"/>
      <c r="F81" s="146"/>
      <c r="G81" s="146"/>
    </row>
    <row r="82" spans="2:7" x14ac:dyDescent="0.2">
      <c r="B82" s="158"/>
      <c r="C82" s="146"/>
      <c r="D82" s="146"/>
      <c r="E82" s="146"/>
      <c r="F82" s="146"/>
      <c r="G82" s="146"/>
    </row>
    <row r="83" spans="2:7" x14ac:dyDescent="0.2">
      <c r="B83" s="158"/>
      <c r="C83" s="146"/>
      <c r="D83" s="146"/>
      <c r="E83" s="146"/>
      <c r="F83" s="146"/>
      <c r="G83" s="146"/>
    </row>
    <row r="84" spans="2:7" x14ac:dyDescent="0.2">
      <c r="B84" s="158"/>
      <c r="C84" s="146"/>
      <c r="D84" s="146"/>
      <c r="E84" s="146"/>
      <c r="F84" s="146"/>
      <c r="G84" s="146"/>
    </row>
    <row r="85" spans="2:7" x14ac:dyDescent="0.2">
      <c r="B85" s="158"/>
      <c r="C85" s="146"/>
      <c r="D85" s="146"/>
      <c r="E85" s="146"/>
      <c r="F85" s="146"/>
      <c r="G85" s="146"/>
    </row>
    <row r="86" spans="2:7" x14ac:dyDescent="0.2">
      <c r="B86" s="158"/>
      <c r="C86" s="146"/>
      <c r="D86" s="146"/>
      <c r="E86" s="146"/>
      <c r="F86" s="146"/>
      <c r="G86" s="146"/>
    </row>
    <row r="87" spans="2:7" x14ac:dyDescent="0.2">
      <c r="B87" s="158"/>
      <c r="C87" s="146"/>
      <c r="D87" s="146"/>
      <c r="E87" s="146"/>
      <c r="F87" s="146"/>
      <c r="G87" s="146"/>
    </row>
    <row r="88" spans="2:7" x14ac:dyDescent="0.2">
      <c r="B88" s="158"/>
      <c r="C88" s="146"/>
      <c r="D88" s="146"/>
      <c r="E88" s="146"/>
      <c r="F88" s="146"/>
      <c r="G88" s="146"/>
    </row>
    <row r="89" spans="2:7" x14ac:dyDescent="0.2">
      <c r="B89" s="158"/>
      <c r="C89" s="146"/>
      <c r="D89" s="146"/>
      <c r="E89" s="146"/>
      <c r="F89" s="146"/>
      <c r="G89" s="146"/>
    </row>
    <row r="90" spans="2:7" x14ac:dyDescent="0.2">
      <c r="B90" s="158"/>
      <c r="C90" s="146"/>
      <c r="D90" s="146"/>
      <c r="E90" s="146"/>
      <c r="F90" s="146"/>
      <c r="G90" s="146"/>
    </row>
    <row r="91" spans="2:7" x14ac:dyDescent="0.2">
      <c r="B91" s="158"/>
      <c r="C91" s="146"/>
      <c r="D91" s="146"/>
      <c r="E91" s="146"/>
      <c r="F91" s="146"/>
      <c r="G91" s="146"/>
    </row>
    <row r="92" spans="2:7" x14ac:dyDescent="0.2">
      <c r="B92" s="158"/>
      <c r="C92" s="146"/>
      <c r="D92" s="146"/>
      <c r="E92" s="146"/>
      <c r="F92" s="146"/>
      <c r="G92" s="146"/>
    </row>
    <row r="93" spans="2:7" x14ac:dyDescent="0.2">
      <c r="B93" s="158"/>
      <c r="C93" s="146"/>
      <c r="D93" s="146"/>
      <c r="E93" s="146"/>
      <c r="F93" s="146"/>
      <c r="G93" s="146"/>
    </row>
    <row r="94" spans="2:7" x14ac:dyDescent="0.2">
      <c r="B94" s="158"/>
      <c r="C94" s="146"/>
      <c r="D94" s="146"/>
      <c r="E94" s="146"/>
      <c r="F94" s="146"/>
      <c r="G94" s="146"/>
    </row>
    <row r="95" spans="2:7" x14ac:dyDescent="0.2">
      <c r="B95" s="158"/>
      <c r="C95" s="146"/>
      <c r="D95" s="146"/>
      <c r="E95" s="146"/>
      <c r="F95" s="146"/>
      <c r="G95" s="146"/>
    </row>
    <row r="96" spans="2:7" x14ac:dyDescent="0.2">
      <c r="B96" s="158"/>
      <c r="C96" s="146"/>
      <c r="D96" s="146"/>
      <c r="E96" s="146"/>
      <c r="F96" s="146"/>
      <c r="G96" s="146"/>
    </row>
    <row r="97" spans="2:7" x14ac:dyDescent="0.2">
      <c r="B97" s="158"/>
      <c r="C97" s="146"/>
      <c r="D97" s="146"/>
      <c r="E97" s="146"/>
      <c r="F97" s="146"/>
      <c r="G97" s="146"/>
    </row>
    <row r="98" spans="2:7" x14ac:dyDescent="0.2">
      <c r="B98" s="158"/>
      <c r="C98" s="146"/>
      <c r="D98" s="146"/>
      <c r="E98" s="146"/>
      <c r="F98" s="146"/>
      <c r="G98" s="146"/>
    </row>
    <row r="99" spans="2:7" x14ac:dyDescent="0.2">
      <c r="B99" s="158"/>
      <c r="C99" s="146"/>
      <c r="D99" s="146"/>
      <c r="E99" s="146"/>
      <c r="F99" s="146"/>
      <c r="G99" s="146"/>
    </row>
    <row r="100" spans="2:7" x14ac:dyDescent="0.2">
      <c r="B100" s="158"/>
      <c r="C100" s="146"/>
      <c r="D100" s="146"/>
      <c r="E100" s="146"/>
      <c r="F100" s="146"/>
      <c r="G100" s="146"/>
    </row>
    <row r="101" spans="2:7" x14ac:dyDescent="0.2">
      <c r="B101" s="158"/>
      <c r="C101" s="146"/>
      <c r="D101" s="146"/>
      <c r="E101" s="146"/>
      <c r="F101" s="146"/>
      <c r="G101" s="146"/>
    </row>
    <row r="102" spans="2:7" x14ac:dyDescent="0.2">
      <c r="B102" s="158"/>
      <c r="C102" s="146"/>
      <c r="D102" s="146"/>
      <c r="E102" s="146"/>
      <c r="F102" s="146"/>
      <c r="G102" s="146"/>
    </row>
    <row r="103" spans="2:7" x14ac:dyDescent="0.2">
      <c r="B103" s="158"/>
      <c r="C103" s="146"/>
      <c r="D103" s="146"/>
      <c r="E103" s="146"/>
      <c r="F103" s="146"/>
      <c r="G103" s="146"/>
    </row>
    <row r="104" spans="2:7" x14ac:dyDescent="0.2">
      <c r="B104" s="158"/>
      <c r="C104" s="146"/>
      <c r="D104" s="146"/>
      <c r="E104" s="146"/>
      <c r="F104" s="146"/>
      <c r="G104" s="146"/>
    </row>
    <row r="105" spans="2:7" x14ac:dyDescent="0.2">
      <c r="B105" s="158"/>
      <c r="C105" s="146"/>
      <c r="D105" s="146"/>
      <c r="E105" s="146"/>
      <c r="F105" s="146"/>
      <c r="G105" s="146"/>
    </row>
    <row r="106" spans="2:7" x14ac:dyDescent="0.2">
      <c r="B106" s="158"/>
      <c r="C106" s="146"/>
      <c r="D106" s="146"/>
      <c r="E106" s="146"/>
      <c r="F106" s="146"/>
      <c r="G106" s="146"/>
    </row>
    <row r="107" spans="2:7" x14ac:dyDescent="0.2">
      <c r="B107" s="158"/>
      <c r="C107" s="146"/>
      <c r="D107" s="146"/>
      <c r="E107" s="146"/>
      <c r="F107" s="146"/>
      <c r="G107" s="146"/>
    </row>
    <row r="108" spans="2:7" x14ac:dyDescent="0.2">
      <c r="B108" s="158"/>
      <c r="C108" s="146"/>
      <c r="D108" s="146"/>
      <c r="E108" s="146"/>
      <c r="F108" s="146"/>
      <c r="G108" s="146"/>
    </row>
    <row r="109" spans="2:7" x14ac:dyDescent="0.2">
      <c r="B109" s="158"/>
      <c r="C109" s="146"/>
      <c r="D109" s="146"/>
      <c r="E109" s="146"/>
      <c r="F109" s="146"/>
      <c r="G109" s="146"/>
    </row>
    <row r="110" spans="2:7" x14ac:dyDescent="0.2">
      <c r="B110" s="158"/>
      <c r="C110" s="146"/>
      <c r="D110" s="146"/>
      <c r="E110" s="146"/>
      <c r="F110" s="146"/>
      <c r="G110" s="146"/>
    </row>
    <row r="111" spans="2:7" x14ac:dyDescent="0.2">
      <c r="B111" s="158"/>
      <c r="C111" s="146"/>
      <c r="D111" s="146"/>
      <c r="E111" s="146"/>
      <c r="F111" s="146"/>
      <c r="G111" s="146"/>
    </row>
    <row r="112" spans="2:7" x14ac:dyDescent="0.2">
      <c r="B112" s="158"/>
      <c r="C112" s="146"/>
      <c r="D112" s="146"/>
      <c r="E112" s="146"/>
      <c r="F112" s="146"/>
      <c r="G112" s="146"/>
    </row>
    <row r="113" spans="2:7" x14ac:dyDescent="0.2">
      <c r="B113" s="158"/>
      <c r="C113" s="146"/>
      <c r="D113" s="146"/>
      <c r="E113" s="146"/>
      <c r="F113" s="146"/>
      <c r="G113" s="146"/>
    </row>
    <row r="114" spans="2:7" x14ac:dyDescent="0.2">
      <c r="B114" s="158"/>
      <c r="C114" s="146"/>
      <c r="D114" s="146"/>
      <c r="E114" s="146"/>
      <c r="F114" s="146"/>
      <c r="G114" s="146"/>
    </row>
    <row r="115" spans="2:7" x14ac:dyDescent="0.2">
      <c r="B115" s="158"/>
      <c r="C115" s="146"/>
      <c r="D115" s="146"/>
      <c r="E115" s="146"/>
      <c r="F115" s="146"/>
      <c r="G115" s="146"/>
    </row>
    <row r="116" spans="2:7" x14ac:dyDescent="0.2">
      <c r="B116" s="158"/>
      <c r="C116" s="146"/>
      <c r="D116" s="146"/>
      <c r="E116" s="146"/>
      <c r="F116" s="146"/>
      <c r="G116" s="146"/>
    </row>
    <row r="117" spans="2:7" x14ac:dyDescent="0.2">
      <c r="B117" s="158"/>
      <c r="C117" s="146"/>
      <c r="D117" s="146"/>
      <c r="E117" s="146"/>
      <c r="F117" s="146"/>
      <c r="G117" s="146"/>
    </row>
    <row r="118" spans="2:7" x14ac:dyDescent="0.2">
      <c r="B118" s="158"/>
      <c r="C118" s="146"/>
      <c r="D118" s="146"/>
      <c r="E118" s="146"/>
      <c r="F118" s="146"/>
      <c r="G118" s="146"/>
    </row>
    <row r="119" spans="2:7" x14ac:dyDescent="0.2">
      <c r="B119" s="158"/>
      <c r="C119" s="146"/>
      <c r="D119" s="146"/>
      <c r="E119" s="146"/>
      <c r="F119" s="146"/>
      <c r="G119" s="146"/>
    </row>
    <row r="120" spans="2:7" x14ac:dyDescent="0.2">
      <c r="B120" s="158"/>
      <c r="C120" s="146"/>
      <c r="D120" s="146"/>
      <c r="E120" s="146"/>
      <c r="F120" s="146"/>
      <c r="G120" s="146"/>
    </row>
    <row r="121" spans="2:7" x14ac:dyDescent="0.2">
      <c r="B121" s="158"/>
      <c r="C121" s="146"/>
      <c r="D121" s="146"/>
      <c r="E121" s="146"/>
      <c r="F121" s="146"/>
      <c r="G121" s="146"/>
    </row>
    <row r="122" spans="2:7" x14ac:dyDescent="0.2">
      <c r="B122" s="158"/>
      <c r="C122" s="146"/>
      <c r="D122" s="146"/>
      <c r="E122" s="146"/>
      <c r="F122" s="146"/>
      <c r="G122" s="146"/>
    </row>
    <row r="123" spans="2:7" x14ac:dyDescent="0.2">
      <c r="B123" s="158"/>
      <c r="C123" s="146"/>
      <c r="D123" s="146"/>
      <c r="E123" s="146"/>
      <c r="F123" s="146"/>
      <c r="G123" s="146"/>
    </row>
    <row r="124" spans="2:7" x14ac:dyDescent="0.2">
      <c r="B124" s="158"/>
      <c r="C124" s="146"/>
      <c r="D124" s="146"/>
      <c r="E124" s="146"/>
      <c r="F124" s="146"/>
      <c r="G124" s="146"/>
    </row>
    <row r="125" spans="2:7" x14ac:dyDescent="0.2">
      <c r="B125" s="158"/>
      <c r="C125" s="146"/>
      <c r="D125" s="146"/>
      <c r="E125" s="146"/>
      <c r="F125" s="146"/>
      <c r="G125" s="146"/>
    </row>
    <row r="126" spans="2:7" x14ac:dyDescent="0.2">
      <c r="B126" s="158"/>
      <c r="C126" s="146"/>
      <c r="D126" s="146"/>
      <c r="E126" s="146"/>
      <c r="F126" s="146"/>
      <c r="G126" s="146"/>
    </row>
    <row r="127" spans="2:7" x14ac:dyDescent="0.2">
      <c r="B127" s="158"/>
      <c r="C127" s="146"/>
      <c r="D127" s="146"/>
      <c r="E127" s="146"/>
      <c r="F127" s="146"/>
      <c r="G127" s="146"/>
    </row>
    <row r="128" spans="2:7" x14ac:dyDescent="0.2">
      <c r="B128" s="158"/>
      <c r="C128" s="146"/>
      <c r="D128" s="146"/>
      <c r="E128" s="146"/>
      <c r="F128" s="146"/>
      <c r="G128" s="146"/>
    </row>
    <row r="129" spans="2:7" x14ac:dyDescent="0.2">
      <c r="B129" s="158"/>
      <c r="C129" s="146"/>
      <c r="D129" s="146"/>
      <c r="E129" s="146"/>
      <c r="F129" s="146"/>
      <c r="G129" s="146"/>
    </row>
    <row r="130" spans="2:7" x14ac:dyDescent="0.2">
      <c r="B130" s="158"/>
      <c r="C130" s="146"/>
      <c r="D130" s="146"/>
      <c r="E130" s="146"/>
      <c r="F130" s="146"/>
      <c r="G130" s="146"/>
    </row>
    <row r="131" spans="2:7" x14ac:dyDescent="0.2">
      <c r="B131" s="158"/>
      <c r="C131" s="146"/>
      <c r="D131" s="146"/>
      <c r="E131" s="146"/>
      <c r="F131" s="146"/>
      <c r="G131" s="146"/>
    </row>
    <row r="132" spans="2:7" x14ac:dyDescent="0.2">
      <c r="B132" s="158"/>
      <c r="C132" s="146"/>
      <c r="D132" s="146"/>
      <c r="E132" s="146"/>
      <c r="F132" s="146"/>
      <c r="G132" s="146"/>
    </row>
    <row r="133" spans="2:7" x14ac:dyDescent="0.2">
      <c r="B133" s="158"/>
      <c r="C133" s="146"/>
      <c r="D133" s="146"/>
      <c r="E133" s="146"/>
      <c r="F133" s="146"/>
      <c r="G133" s="146"/>
    </row>
    <row r="134" spans="2:7" x14ac:dyDescent="0.2">
      <c r="B134" s="158"/>
      <c r="C134" s="146"/>
      <c r="D134" s="146"/>
      <c r="E134" s="146"/>
      <c r="F134" s="146"/>
      <c r="G134" s="146"/>
    </row>
    <row r="135" spans="2:7" x14ac:dyDescent="0.2">
      <c r="B135" s="158"/>
      <c r="C135" s="146"/>
      <c r="D135" s="146"/>
      <c r="E135" s="146"/>
      <c r="F135" s="146"/>
      <c r="G135" s="146"/>
    </row>
    <row r="136" spans="2:7" x14ac:dyDescent="0.2">
      <c r="B136" s="158"/>
      <c r="C136" s="146"/>
      <c r="D136" s="146"/>
      <c r="E136" s="146"/>
      <c r="F136" s="146"/>
      <c r="G136" s="146"/>
    </row>
    <row r="137" spans="2:7" x14ac:dyDescent="0.2">
      <c r="B137" s="158"/>
      <c r="C137" s="146"/>
      <c r="D137" s="146"/>
      <c r="E137" s="146"/>
      <c r="F137" s="146"/>
      <c r="G137" s="146"/>
    </row>
    <row r="138" spans="2:7" x14ac:dyDescent="0.2">
      <c r="B138" s="158"/>
      <c r="C138" s="146"/>
      <c r="D138" s="146"/>
      <c r="E138" s="146"/>
      <c r="F138" s="146"/>
      <c r="G138" s="146"/>
    </row>
    <row r="139" spans="2:7" x14ac:dyDescent="0.2">
      <c r="B139" s="158"/>
      <c r="C139" s="146"/>
      <c r="D139" s="146"/>
      <c r="E139" s="146"/>
      <c r="F139" s="146"/>
      <c r="G139" s="146"/>
    </row>
    <row r="140" spans="2:7" x14ac:dyDescent="0.2">
      <c r="B140" s="158"/>
      <c r="C140" s="146"/>
      <c r="D140" s="146"/>
      <c r="E140" s="146"/>
      <c r="F140" s="146"/>
      <c r="G140" s="146"/>
    </row>
    <row r="141" spans="2:7" x14ac:dyDescent="0.2">
      <c r="B141" s="158"/>
      <c r="C141" s="146"/>
      <c r="D141" s="146"/>
      <c r="E141" s="146"/>
      <c r="F141" s="146"/>
      <c r="G141" s="146"/>
    </row>
    <row r="142" spans="2:7" x14ac:dyDescent="0.2">
      <c r="B142" s="158"/>
      <c r="C142" s="146"/>
      <c r="D142" s="146"/>
      <c r="E142" s="146"/>
      <c r="F142" s="146"/>
      <c r="G142" s="146"/>
    </row>
    <row r="143" spans="2:7" x14ac:dyDescent="0.2">
      <c r="B143" s="158"/>
      <c r="C143" s="146"/>
      <c r="D143" s="146"/>
      <c r="E143" s="146"/>
      <c r="F143" s="146"/>
      <c r="G143" s="146"/>
    </row>
    <row r="144" spans="2:7" x14ac:dyDescent="0.2">
      <c r="B144" s="158"/>
      <c r="C144" s="146"/>
      <c r="D144" s="146"/>
      <c r="E144" s="146"/>
      <c r="F144" s="146"/>
      <c r="G144" s="146"/>
    </row>
    <row r="145" spans="2:7" x14ac:dyDescent="0.2">
      <c r="B145" s="158"/>
      <c r="C145" s="146"/>
      <c r="D145" s="146"/>
      <c r="E145" s="146"/>
      <c r="F145" s="146"/>
      <c r="G145" s="146"/>
    </row>
    <row r="146" spans="2:7" x14ac:dyDescent="0.2">
      <c r="B146" s="158"/>
      <c r="C146" s="146"/>
      <c r="D146" s="146"/>
      <c r="E146" s="146"/>
      <c r="F146" s="146"/>
      <c r="G146" s="146"/>
    </row>
    <row r="147" spans="2:7" x14ac:dyDescent="0.2">
      <c r="B147" s="158"/>
      <c r="C147" s="146"/>
      <c r="D147" s="146"/>
      <c r="E147" s="146"/>
      <c r="F147" s="146"/>
      <c r="G147" s="146"/>
    </row>
    <row r="148" spans="2:7" x14ac:dyDescent="0.2">
      <c r="B148" s="158"/>
      <c r="C148" s="146"/>
      <c r="D148" s="146"/>
      <c r="E148" s="146"/>
      <c r="F148" s="146"/>
      <c r="G148" s="146"/>
    </row>
    <row r="149" spans="2:7" x14ac:dyDescent="0.2">
      <c r="B149" s="158"/>
      <c r="C149" s="146"/>
      <c r="D149" s="146"/>
      <c r="E149" s="146"/>
      <c r="F149" s="146"/>
      <c r="G149" s="146"/>
    </row>
    <row r="150" spans="2:7" x14ac:dyDescent="0.2">
      <c r="B150" s="158"/>
      <c r="C150" s="146"/>
      <c r="D150" s="146"/>
      <c r="E150" s="146"/>
      <c r="F150" s="146"/>
      <c r="G150" s="146"/>
    </row>
    <row r="151" spans="2:7" x14ac:dyDescent="0.2">
      <c r="B151" s="158"/>
      <c r="C151" s="146"/>
      <c r="D151" s="146"/>
      <c r="E151" s="146"/>
      <c r="F151" s="146"/>
      <c r="G151" s="146"/>
    </row>
    <row r="152" spans="2:7" x14ac:dyDescent="0.2">
      <c r="B152" s="158"/>
      <c r="C152" s="146"/>
      <c r="D152" s="146"/>
      <c r="E152" s="146"/>
      <c r="F152" s="146"/>
      <c r="G152" s="146"/>
    </row>
    <row r="153" spans="2:7" x14ac:dyDescent="0.2">
      <c r="B153" s="158"/>
      <c r="C153" s="146"/>
      <c r="D153" s="146"/>
      <c r="E153" s="146"/>
      <c r="F153" s="146"/>
      <c r="G153" s="146"/>
    </row>
    <row r="154" spans="2:7" x14ac:dyDescent="0.2">
      <c r="B154" s="158"/>
      <c r="C154" s="146"/>
      <c r="D154" s="146"/>
      <c r="E154" s="146"/>
      <c r="F154" s="146"/>
      <c r="G154" s="146"/>
    </row>
    <row r="155" spans="2:7" x14ac:dyDescent="0.2">
      <c r="B155" s="158"/>
      <c r="C155" s="146"/>
      <c r="D155" s="146"/>
      <c r="E155" s="146"/>
      <c r="F155" s="146"/>
      <c r="G155" s="146"/>
    </row>
    <row r="156" spans="2:7" x14ac:dyDescent="0.2">
      <c r="B156" s="158"/>
      <c r="C156" s="146"/>
      <c r="D156" s="146"/>
      <c r="E156" s="146"/>
      <c r="F156" s="146"/>
      <c r="G156" s="146"/>
    </row>
    <row r="157" spans="2:7" x14ac:dyDescent="0.2">
      <c r="B157" s="158"/>
      <c r="C157" s="146"/>
      <c r="D157" s="146"/>
      <c r="E157" s="146"/>
      <c r="F157" s="146"/>
      <c r="G157" s="146"/>
    </row>
    <row r="158" spans="2:7" x14ac:dyDescent="0.2">
      <c r="B158" s="158"/>
      <c r="C158" s="146"/>
      <c r="D158" s="146"/>
      <c r="E158" s="146"/>
      <c r="F158" s="146"/>
      <c r="G158" s="146"/>
    </row>
    <row r="159" spans="2:7" x14ac:dyDescent="0.2">
      <c r="B159" s="158"/>
      <c r="C159" s="146"/>
      <c r="D159" s="146"/>
      <c r="E159" s="146"/>
      <c r="F159" s="146"/>
      <c r="G159" s="146"/>
    </row>
    <row r="160" spans="2:7" x14ac:dyDescent="0.2">
      <c r="B160" s="158"/>
      <c r="C160" s="146"/>
      <c r="D160" s="146"/>
      <c r="E160" s="146"/>
      <c r="F160" s="146"/>
      <c r="G160" s="146"/>
    </row>
    <row r="161" spans="2:7" x14ac:dyDescent="0.2">
      <c r="B161" s="158"/>
      <c r="C161" s="146"/>
      <c r="D161" s="146"/>
      <c r="E161" s="146"/>
      <c r="F161" s="146"/>
      <c r="G161" s="146"/>
    </row>
    <row r="162" spans="2:7" x14ac:dyDescent="0.2">
      <c r="B162" s="158"/>
      <c r="C162" s="146"/>
      <c r="D162" s="146"/>
      <c r="E162" s="146"/>
      <c r="F162" s="146"/>
      <c r="G162" s="146"/>
    </row>
    <row r="163" spans="2:7" x14ac:dyDescent="0.2">
      <c r="B163" s="158"/>
      <c r="C163" s="146"/>
      <c r="D163" s="146"/>
      <c r="E163" s="146"/>
      <c r="F163" s="146"/>
      <c r="G163" s="146"/>
    </row>
    <row r="164" spans="2:7" x14ac:dyDescent="0.2">
      <c r="B164" s="158"/>
      <c r="C164" s="146"/>
      <c r="D164" s="146"/>
      <c r="E164" s="146"/>
      <c r="F164" s="146"/>
      <c r="G164" s="146"/>
    </row>
    <row r="165" spans="2:7" x14ac:dyDescent="0.2">
      <c r="B165" s="158"/>
      <c r="C165" s="146"/>
      <c r="D165" s="146"/>
      <c r="E165" s="146"/>
      <c r="F165" s="146"/>
      <c r="G165" s="146"/>
    </row>
    <row r="166" spans="2:7" x14ac:dyDescent="0.2">
      <c r="B166" s="158"/>
      <c r="C166" s="146"/>
      <c r="D166" s="146"/>
      <c r="E166" s="146"/>
      <c r="F166" s="146"/>
      <c r="G166" s="146"/>
    </row>
    <row r="167" spans="2:7" x14ac:dyDescent="0.2">
      <c r="B167" s="158"/>
      <c r="C167" s="146"/>
      <c r="D167" s="146"/>
      <c r="E167" s="146"/>
      <c r="F167" s="146"/>
      <c r="G167" s="146"/>
    </row>
    <row r="168" spans="2:7" x14ac:dyDescent="0.2">
      <c r="B168" s="158"/>
      <c r="C168" s="146"/>
      <c r="D168" s="146"/>
      <c r="E168" s="146"/>
      <c r="F168" s="146"/>
      <c r="G168" s="146"/>
    </row>
    <row r="169" spans="2:7" x14ac:dyDescent="0.2">
      <c r="B169" s="158"/>
      <c r="C169" s="146"/>
      <c r="D169" s="146"/>
      <c r="E169" s="146"/>
      <c r="F169" s="146"/>
      <c r="G169" s="146"/>
    </row>
    <row r="170" spans="2:7" x14ac:dyDescent="0.2">
      <c r="B170" s="158"/>
      <c r="C170" s="146"/>
      <c r="D170" s="146"/>
      <c r="E170" s="146"/>
      <c r="F170" s="146"/>
      <c r="G170" s="146"/>
    </row>
    <row r="171" spans="2:7" x14ac:dyDescent="0.2">
      <c r="B171" s="158"/>
      <c r="C171" s="146"/>
      <c r="D171" s="146"/>
      <c r="E171" s="146"/>
      <c r="F171" s="146"/>
      <c r="G171" s="146"/>
    </row>
    <row r="172" spans="2:7" x14ac:dyDescent="0.2">
      <c r="B172" s="158"/>
      <c r="C172" s="146"/>
      <c r="D172" s="146"/>
      <c r="E172" s="146"/>
      <c r="F172" s="146"/>
      <c r="G172" s="146"/>
    </row>
    <row r="173" spans="2:7" x14ac:dyDescent="0.2">
      <c r="B173" s="158"/>
      <c r="C173" s="146"/>
      <c r="D173" s="146"/>
      <c r="E173" s="146"/>
      <c r="F173" s="146"/>
      <c r="G173" s="146"/>
    </row>
    <row r="174" spans="2:7" x14ac:dyDescent="0.2">
      <c r="B174" s="158"/>
      <c r="C174" s="146"/>
      <c r="D174" s="146"/>
      <c r="E174" s="146"/>
      <c r="F174" s="146"/>
      <c r="G174" s="146"/>
    </row>
    <row r="175" spans="2:7" x14ac:dyDescent="0.2">
      <c r="B175" s="158"/>
      <c r="C175" s="146"/>
      <c r="D175" s="146"/>
      <c r="E175" s="146"/>
      <c r="F175" s="146"/>
      <c r="G175" s="146"/>
    </row>
    <row r="176" spans="2:7" x14ac:dyDescent="0.2">
      <c r="B176" s="158"/>
      <c r="C176" s="146"/>
      <c r="D176" s="146"/>
      <c r="E176" s="146"/>
      <c r="F176" s="146"/>
      <c r="G176" s="146"/>
    </row>
    <row r="177" spans="2:7" x14ac:dyDescent="0.2">
      <c r="B177" s="158"/>
      <c r="C177" s="146"/>
      <c r="D177" s="146"/>
      <c r="E177" s="146"/>
      <c r="F177" s="146"/>
      <c r="G177" s="146"/>
    </row>
    <row r="178" spans="2:7" x14ac:dyDescent="0.2">
      <c r="B178" s="158"/>
      <c r="C178" s="146"/>
      <c r="D178" s="146"/>
      <c r="E178" s="146"/>
      <c r="F178" s="146"/>
      <c r="G178" s="146"/>
    </row>
    <row r="179" spans="2:7" x14ac:dyDescent="0.2">
      <c r="B179" s="158"/>
      <c r="C179" s="146"/>
      <c r="D179" s="146"/>
      <c r="E179" s="146"/>
      <c r="F179" s="146"/>
      <c r="G179" s="146"/>
    </row>
    <row r="180" spans="2:7" x14ac:dyDescent="0.2">
      <c r="B180" s="158"/>
      <c r="C180" s="146"/>
      <c r="D180" s="146"/>
      <c r="E180" s="146"/>
      <c r="F180" s="146"/>
      <c r="G180" s="146"/>
    </row>
    <row r="181" spans="2:7" x14ac:dyDescent="0.2">
      <c r="B181" s="158"/>
      <c r="C181" s="146"/>
      <c r="D181" s="146"/>
      <c r="E181" s="146"/>
      <c r="F181" s="146"/>
      <c r="G181" s="146"/>
    </row>
    <row r="182" spans="2:7" x14ac:dyDescent="0.2">
      <c r="B182" s="158"/>
      <c r="C182" s="146"/>
      <c r="D182" s="146"/>
      <c r="E182" s="146"/>
      <c r="F182" s="146"/>
      <c r="G182" s="146"/>
    </row>
    <row r="183" spans="2:7" x14ac:dyDescent="0.2">
      <c r="B183" s="158"/>
      <c r="C183" s="146"/>
      <c r="D183" s="146"/>
      <c r="E183" s="146"/>
      <c r="F183" s="146"/>
      <c r="G183" s="146"/>
    </row>
    <row r="184" spans="2:7" x14ac:dyDescent="0.2">
      <c r="B184" s="158"/>
      <c r="C184" s="146"/>
      <c r="D184" s="146"/>
      <c r="E184" s="146"/>
      <c r="F184" s="146"/>
      <c r="G184" s="146"/>
    </row>
    <row r="185" spans="2:7" x14ac:dyDescent="0.2">
      <c r="B185" s="158"/>
      <c r="C185" s="146"/>
      <c r="D185" s="146"/>
      <c r="E185" s="146"/>
      <c r="F185" s="146"/>
      <c r="G185" s="146"/>
    </row>
    <row r="186" spans="2:7" x14ac:dyDescent="0.2">
      <c r="B186" s="158"/>
      <c r="C186" s="146"/>
      <c r="D186" s="146"/>
      <c r="E186" s="146"/>
      <c r="F186" s="146"/>
      <c r="G186" s="146"/>
    </row>
    <row r="187" spans="2:7" x14ac:dyDescent="0.2">
      <c r="B187" s="158"/>
      <c r="C187" s="146"/>
      <c r="D187" s="146"/>
      <c r="E187" s="146"/>
      <c r="F187" s="146"/>
      <c r="G187" s="146"/>
    </row>
    <row r="188" spans="2:7" x14ac:dyDescent="0.2">
      <c r="B188" s="158"/>
      <c r="C188" s="146"/>
      <c r="D188" s="146"/>
      <c r="E188" s="146"/>
      <c r="F188" s="146"/>
      <c r="G188" s="146"/>
    </row>
    <row r="189" spans="2:7" x14ac:dyDescent="0.2">
      <c r="B189" s="158"/>
      <c r="C189" s="146"/>
      <c r="D189" s="146"/>
      <c r="E189" s="146"/>
      <c r="F189" s="146"/>
      <c r="G189" s="146"/>
    </row>
    <row r="190" spans="2:7" x14ac:dyDescent="0.2">
      <c r="B190" s="158"/>
      <c r="C190" s="146"/>
      <c r="D190" s="146"/>
      <c r="E190" s="146"/>
      <c r="F190" s="146"/>
      <c r="G190" s="146"/>
    </row>
    <row r="191" spans="2:7" x14ac:dyDescent="0.2">
      <c r="B191" s="158"/>
      <c r="C191" s="146"/>
      <c r="D191" s="146"/>
      <c r="E191" s="146"/>
      <c r="F191" s="146"/>
      <c r="G191" s="146"/>
    </row>
    <row r="192" spans="2:7" x14ac:dyDescent="0.2">
      <c r="B192" s="158"/>
      <c r="C192" s="146"/>
      <c r="D192" s="146"/>
      <c r="E192" s="146"/>
      <c r="F192" s="146"/>
      <c r="G192" s="146"/>
    </row>
    <row r="193" spans="2:7" x14ac:dyDescent="0.2">
      <c r="B193" s="158"/>
      <c r="C193" s="146"/>
      <c r="D193" s="146"/>
      <c r="E193" s="146"/>
      <c r="F193" s="146"/>
      <c r="G193" s="146"/>
    </row>
    <row r="194" spans="2:7" x14ac:dyDescent="0.2">
      <c r="B194" s="158"/>
      <c r="C194" s="146"/>
      <c r="D194" s="146"/>
      <c r="E194" s="146"/>
      <c r="F194" s="146"/>
      <c r="G194" s="146"/>
    </row>
    <row r="195" spans="2:7" x14ac:dyDescent="0.2">
      <c r="B195" s="158"/>
      <c r="C195" s="146"/>
      <c r="D195" s="146"/>
      <c r="E195" s="146"/>
      <c r="F195" s="146"/>
      <c r="G195" s="146"/>
    </row>
    <row r="196" spans="2:7" x14ac:dyDescent="0.2">
      <c r="B196" s="158"/>
      <c r="C196" s="146"/>
      <c r="D196" s="146"/>
      <c r="E196" s="146"/>
      <c r="F196" s="146"/>
      <c r="G196" s="146"/>
    </row>
    <row r="197" spans="2:7" x14ac:dyDescent="0.2">
      <c r="B197" s="158"/>
      <c r="C197" s="146"/>
      <c r="D197" s="146"/>
      <c r="E197" s="146"/>
      <c r="F197" s="146"/>
      <c r="G197" s="146"/>
    </row>
    <row r="198" spans="2:7" x14ac:dyDescent="0.2">
      <c r="B198" s="158"/>
      <c r="C198" s="146"/>
      <c r="D198" s="146"/>
      <c r="E198" s="146"/>
      <c r="F198" s="146"/>
      <c r="G198" s="146"/>
    </row>
    <row r="199" spans="2:7" x14ac:dyDescent="0.2">
      <c r="B199" s="158"/>
      <c r="C199" s="146"/>
      <c r="D199" s="146"/>
      <c r="E199" s="146"/>
      <c r="F199" s="146"/>
      <c r="G199" s="146"/>
    </row>
    <row r="200" spans="2:7" x14ac:dyDescent="0.2">
      <c r="B200" s="158"/>
      <c r="C200" s="146"/>
      <c r="D200" s="146"/>
      <c r="E200" s="146"/>
      <c r="F200" s="146"/>
      <c r="G200" s="146"/>
    </row>
    <row r="201" spans="2:7" x14ac:dyDescent="0.2">
      <c r="B201" s="158"/>
      <c r="C201" s="146"/>
      <c r="D201" s="146"/>
      <c r="E201" s="146"/>
      <c r="F201" s="146"/>
      <c r="G201" s="146"/>
    </row>
    <row r="202" spans="2:7" x14ac:dyDescent="0.2">
      <c r="B202" s="158"/>
      <c r="C202" s="146"/>
      <c r="D202" s="146"/>
      <c r="E202" s="146"/>
      <c r="F202" s="146"/>
      <c r="G202" s="146"/>
    </row>
    <row r="203" spans="2:7" x14ac:dyDescent="0.2">
      <c r="B203" s="158"/>
      <c r="C203" s="146"/>
      <c r="D203" s="146"/>
      <c r="E203" s="146"/>
      <c r="F203" s="146"/>
      <c r="G203" s="146"/>
    </row>
    <row r="204" spans="2:7" x14ac:dyDescent="0.2">
      <c r="B204" s="158"/>
      <c r="C204" s="146"/>
      <c r="D204" s="146"/>
      <c r="E204" s="146"/>
      <c r="F204" s="146"/>
      <c r="G204" s="146"/>
    </row>
    <row r="205" spans="2:7" x14ac:dyDescent="0.2">
      <c r="B205" s="158"/>
      <c r="C205" s="146"/>
      <c r="D205" s="146"/>
      <c r="E205" s="146"/>
      <c r="F205" s="146"/>
      <c r="G205" s="146"/>
    </row>
    <row r="206" spans="2:7" x14ac:dyDescent="0.2">
      <c r="B206" s="158"/>
      <c r="C206" s="146"/>
      <c r="D206" s="146"/>
      <c r="E206" s="146"/>
      <c r="F206" s="146"/>
      <c r="G206" s="146"/>
    </row>
    <row r="207" spans="2:7" x14ac:dyDescent="0.2">
      <c r="B207" s="158"/>
      <c r="C207" s="146"/>
      <c r="D207" s="146"/>
      <c r="E207" s="146"/>
      <c r="F207" s="146"/>
      <c r="G207" s="146"/>
    </row>
    <row r="208" spans="2:7" x14ac:dyDescent="0.2">
      <c r="B208" s="158"/>
      <c r="C208" s="146"/>
      <c r="D208" s="146"/>
      <c r="E208" s="146"/>
      <c r="F208" s="146"/>
      <c r="G208" s="146"/>
    </row>
    <row r="209" spans="2:7" x14ac:dyDescent="0.2">
      <c r="B209" s="158"/>
      <c r="C209" s="146"/>
      <c r="D209" s="146"/>
      <c r="E209" s="146"/>
      <c r="F209" s="146"/>
      <c r="G209" s="146"/>
    </row>
    <row r="210" spans="2:7" x14ac:dyDescent="0.2">
      <c r="B210" s="158"/>
      <c r="C210" s="146"/>
      <c r="D210" s="146"/>
      <c r="E210" s="146"/>
      <c r="F210" s="146"/>
      <c r="G210" s="146"/>
    </row>
    <row r="211" spans="2:7" x14ac:dyDescent="0.2">
      <c r="B211" s="158"/>
      <c r="C211" s="146"/>
      <c r="D211" s="146"/>
      <c r="E211" s="146"/>
      <c r="F211" s="146"/>
      <c r="G211" s="146"/>
    </row>
    <row r="212" spans="2:7" x14ac:dyDescent="0.2">
      <c r="B212" s="158"/>
      <c r="C212" s="146"/>
      <c r="D212" s="146"/>
      <c r="E212" s="146"/>
      <c r="F212" s="146"/>
      <c r="G212" s="146"/>
    </row>
    <row r="213" spans="2:7" x14ac:dyDescent="0.2">
      <c r="B213" s="158"/>
      <c r="C213" s="146"/>
      <c r="D213" s="146"/>
      <c r="E213" s="146"/>
      <c r="F213" s="146"/>
      <c r="G213" s="146"/>
    </row>
    <row r="214" spans="2:7" x14ac:dyDescent="0.2">
      <c r="B214" s="158"/>
      <c r="C214" s="146"/>
      <c r="D214" s="146"/>
      <c r="E214" s="146"/>
      <c r="F214" s="146"/>
      <c r="G214" s="146"/>
    </row>
    <row r="215" spans="2:7" x14ac:dyDescent="0.2">
      <c r="B215" s="158"/>
      <c r="C215" s="146"/>
      <c r="D215" s="146"/>
      <c r="E215" s="146"/>
      <c r="F215" s="146"/>
      <c r="G215" s="146"/>
    </row>
    <row r="216" spans="2:7" x14ac:dyDescent="0.2">
      <c r="B216" s="158"/>
      <c r="C216" s="146"/>
      <c r="D216" s="146"/>
      <c r="E216" s="146"/>
      <c r="F216" s="146"/>
      <c r="G216" s="146"/>
    </row>
    <row r="217" spans="2:7" x14ac:dyDescent="0.2">
      <c r="B217" s="158"/>
      <c r="C217" s="146"/>
      <c r="D217" s="146"/>
      <c r="E217" s="146"/>
      <c r="F217" s="146"/>
      <c r="G217" s="146"/>
    </row>
    <row r="218" spans="2:7" x14ac:dyDescent="0.2">
      <c r="B218" s="158"/>
      <c r="C218" s="146"/>
      <c r="D218" s="146"/>
      <c r="E218" s="146"/>
      <c r="F218" s="146"/>
      <c r="G218" s="146"/>
    </row>
    <row r="219" spans="2:7" x14ac:dyDescent="0.2">
      <c r="B219" s="158"/>
      <c r="C219" s="146"/>
      <c r="D219" s="146"/>
      <c r="E219" s="146"/>
      <c r="F219" s="146"/>
      <c r="G219" s="146"/>
    </row>
    <row r="220" spans="2:7" x14ac:dyDescent="0.2">
      <c r="B220" s="158"/>
      <c r="C220" s="146"/>
      <c r="D220" s="146"/>
      <c r="E220" s="146"/>
      <c r="F220" s="146"/>
      <c r="G220" s="146"/>
    </row>
    <row r="221" spans="2:7" x14ac:dyDescent="0.2">
      <c r="B221" s="158"/>
      <c r="C221" s="146"/>
      <c r="D221" s="146"/>
      <c r="E221" s="146"/>
      <c r="F221" s="146"/>
      <c r="G221" s="146"/>
    </row>
    <row r="222" spans="2:7" x14ac:dyDescent="0.2">
      <c r="B222" s="158"/>
      <c r="C222" s="146"/>
      <c r="D222" s="146"/>
      <c r="E222" s="146"/>
      <c r="F222" s="146"/>
      <c r="G222" s="146"/>
    </row>
    <row r="223" spans="2:7" x14ac:dyDescent="0.2">
      <c r="B223" s="158"/>
      <c r="C223" s="146"/>
      <c r="D223" s="146"/>
      <c r="E223" s="146"/>
      <c r="F223" s="146"/>
      <c r="G223" s="146"/>
    </row>
    <row r="224" spans="2:7" x14ac:dyDescent="0.2">
      <c r="B224" s="158"/>
      <c r="C224" s="146"/>
      <c r="D224" s="146"/>
      <c r="E224" s="146"/>
      <c r="F224" s="146"/>
      <c r="G224" s="146"/>
    </row>
    <row r="225" spans="2:7" x14ac:dyDescent="0.2">
      <c r="B225" s="158"/>
      <c r="C225" s="146"/>
      <c r="D225" s="146"/>
      <c r="E225" s="146"/>
      <c r="F225" s="146"/>
      <c r="G225" s="146"/>
    </row>
    <row r="226" spans="2:7" x14ac:dyDescent="0.2">
      <c r="B226" s="158"/>
      <c r="C226" s="146"/>
      <c r="D226" s="146"/>
      <c r="E226" s="146"/>
      <c r="F226" s="146"/>
      <c r="G226" s="146"/>
    </row>
    <row r="227" spans="2:7" x14ac:dyDescent="0.2">
      <c r="B227" s="158"/>
      <c r="C227" s="146"/>
      <c r="D227" s="146"/>
      <c r="E227" s="146"/>
      <c r="F227" s="146"/>
      <c r="G227" s="146"/>
    </row>
    <row r="228" spans="2:7" x14ac:dyDescent="0.2">
      <c r="B228" s="158"/>
      <c r="C228" s="146"/>
      <c r="D228" s="146"/>
      <c r="E228" s="146"/>
      <c r="F228" s="146"/>
      <c r="G228" s="146"/>
    </row>
    <row r="229" spans="2:7" x14ac:dyDescent="0.2">
      <c r="B229" s="158"/>
      <c r="C229" s="146"/>
      <c r="D229" s="146"/>
      <c r="E229" s="146"/>
      <c r="F229" s="146"/>
      <c r="G229" s="146"/>
    </row>
    <row r="230" spans="2:7" x14ac:dyDescent="0.2">
      <c r="B230" s="158"/>
      <c r="C230" s="146"/>
      <c r="D230" s="146"/>
      <c r="E230" s="146"/>
      <c r="F230" s="146"/>
      <c r="G230" s="146"/>
    </row>
    <row r="231" spans="2:7" x14ac:dyDescent="0.2">
      <c r="B231" s="158"/>
      <c r="C231" s="146"/>
      <c r="D231" s="146"/>
      <c r="E231" s="146"/>
      <c r="F231" s="146"/>
      <c r="G231" s="146"/>
    </row>
    <row r="232" spans="2:7" x14ac:dyDescent="0.2">
      <c r="B232" s="158"/>
      <c r="C232" s="146"/>
      <c r="D232" s="146"/>
      <c r="E232" s="146"/>
      <c r="F232" s="146"/>
      <c r="G232" s="146"/>
    </row>
    <row r="233" spans="2:7" x14ac:dyDescent="0.2">
      <c r="B233" s="158"/>
      <c r="C233" s="146"/>
      <c r="D233" s="146"/>
      <c r="E233" s="146"/>
      <c r="F233" s="146"/>
      <c r="G233" s="146"/>
    </row>
    <row r="234" spans="2:7" x14ac:dyDescent="0.2">
      <c r="B234" s="158"/>
      <c r="C234" s="146"/>
      <c r="D234" s="146"/>
      <c r="E234" s="146"/>
      <c r="F234" s="146"/>
      <c r="G234" s="146"/>
    </row>
    <row r="235" spans="2:7" x14ac:dyDescent="0.2">
      <c r="B235" s="158"/>
      <c r="C235" s="146"/>
      <c r="D235" s="146"/>
      <c r="E235" s="146"/>
      <c r="F235" s="146"/>
      <c r="G235" s="146"/>
    </row>
    <row r="236" spans="2:7" x14ac:dyDescent="0.2">
      <c r="B236" s="158"/>
      <c r="C236" s="146"/>
      <c r="D236" s="146"/>
      <c r="E236" s="146"/>
      <c r="F236" s="146"/>
      <c r="G236" s="146"/>
    </row>
    <row r="237" spans="2:7" x14ac:dyDescent="0.2">
      <c r="B237" s="158"/>
      <c r="C237" s="146"/>
      <c r="D237" s="146"/>
      <c r="E237" s="146"/>
      <c r="F237" s="146"/>
      <c r="G237" s="146"/>
    </row>
    <row r="238" spans="2:7" x14ac:dyDescent="0.2">
      <c r="B238" s="158"/>
      <c r="C238" s="146"/>
      <c r="D238" s="146"/>
      <c r="E238" s="146"/>
      <c r="F238" s="146"/>
      <c r="G238" s="146"/>
    </row>
    <row r="239" spans="2:7" x14ac:dyDescent="0.2">
      <c r="B239" s="158"/>
      <c r="C239" s="146"/>
      <c r="D239" s="146"/>
      <c r="E239" s="146"/>
      <c r="F239" s="146"/>
      <c r="G239" s="146"/>
    </row>
    <row r="240" spans="2:7" x14ac:dyDescent="0.2">
      <c r="B240" s="158"/>
      <c r="C240" s="146"/>
      <c r="D240" s="146"/>
      <c r="E240" s="146"/>
      <c r="F240" s="146"/>
      <c r="G240" s="146"/>
    </row>
    <row r="241" spans="2:7" x14ac:dyDescent="0.2">
      <c r="B241" s="158"/>
      <c r="C241" s="146"/>
      <c r="D241" s="146"/>
      <c r="E241" s="146"/>
      <c r="F241" s="146"/>
      <c r="G241" s="146"/>
    </row>
    <row r="242" spans="2:7" x14ac:dyDescent="0.2">
      <c r="B242" s="158"/>
      <c r="C242" s="146"/>
      <c r="D242" s="146"/>
      <c r="E242" s="146"/>
      <c r="F242" s="146"/>
      <c r="G242" s="146"/>
    </row>
    <row r="243" spans="2:7" x14ac:dyDescent="0.2">
      <c r="B243" s="158"/>
      <c r="C243" s="146"/>
      <c r="D243" s="146"/>
      <c r="E243" s="146"/>
      <c r="F243" s="146"/>
      <c r="G243" s="146"/>
    </row>
  </sheetData>
  <sheetProtection algorithmName="SHA-512" hashValue="Im52CHcm69cyZGrKHQVxF8a0jHnVCVrnvYJb8sgDwiXtMnEVJXukgeIKmFgU2p6648m+plWcIijD+4j4MwXGHw==" saltValue="wl9r7eA48l3RmoZxrdk4eg==" spinCount="100000" sheet="1" selectLockedCells="1"/>
  <mergeCells count="15">
    <mergeCell ref="B27:C29"/>
    <mergeCell ref="E27:Q27"/>
    <mergeCell ref="E28:Q28"/>
    <mergeCell ref="E29:Q29"/>
    <mergeCell ref="B2:G2"/>
    <mergeCell ref="H2:L2"/>
    <mergeCell ref="H4:Q4"/>
    <mergeCell ref="L12:Q12"/>
    <mergeCell ref="I13:K13"/>
    <mergeCell ref="L13:N13"/>
    <mergeCell ref="O13:Q13"/>
    <mergeCell ref="I11:K11"/>
    <mergeCell ref="L11:N11"/>
    <mergeCell ref="O11:Q11"/>
    <mergeCell ref="H12:J12"/>
  </mergeCells>
  <conditionalFormatting sqref="B13 B14:C20 D17:E17 I10:Q10 D20:E20 D14:E15 I11 L11 O11">
    <cfRule type="expression" dxfId="56" priority="23">
      <formula>#REF!&lt;#REF!</formula>
    </cfRule>
  </conditionalFormatting>
  <conditionalFormatting sqref="G7">
    <cfRule type="expression" dxfId="55" priority="24">
      <formula>#REF!&lt;#REF!</formula>
    </cfRule>
  </conditionalFormatting>
  <conditionalFormatting sqref="S10">
    <cfRule type="expression" dxfId="54" priority="19">
      <formula>#REF!&lt;#REF!</formula>
    </cfRule>
  </conditionalFormatting>
  <conditionalFormatting sqref="D16 D18:D19">
    <cfRule type="expression" dxfId="53" priority="12">
      <formula>#REF!&lt;#REF!</formula>
    </cfRule>
  </conditionalFormatting>
  <conditionalFormatting sqref="E16 E18:E19">
    <cfRule type="expression" dxfId="52" priority="10">
      <formula>#REF!&lt;#REF!</formula>
    </cfRule>
  </conditionalFormatting>
  <conditionalFormatting sqref="H11">
    <cfRule type="expression" dxfId="51" priority="3">
      <formula>#REF!&lt;#REF!</formula>
    </cfRule>
  </conditionalFormatting>
  <hyperlinks>
    <hyperlink ref="B33" r:id="rId1"/>
  </hyperlinks>
  <printOptions horizontalCentered="1" verticalCentered="1"/>
  <pageMargins left="0.31496062992125984" right="0.31496062992125984" top="0.78740157480314965" bottom="0.78740157480314965" header="0.31496062992125984" footer="0.31496062992125984"/>
  <pageSetup paperSize="9" scale="72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5" name="Drop Down 1">
              <controlPr defaultSize="0" autoLine="0" autoPict="0">
                <anchor moveWithCells="1">
                  <from>
                    <xdr:col>2</xdr:col>
                    <xdr:colOff>9525</xdr:colOff>
                    <xdr:row>15</xdr:row>
                    <xdr:rowOff>9525</xdr:rowOff>
                  </from>
                  <to>
                    <xdr:col>2</xdr:col>
                    <xdr:colOff>1409700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Drop Down 3">
              <controlPr defaultSize="0" autoLine="0" autoPict="0">
                <anchor moveWithCells="1">
                  <from>
                    <xdr:col>3</xdr:col>
                    <xdr:colOff>19050</xdr:colOff>
                    <xdr:row>15</xdr:row>
                    <xdr:rowOff>9525</xdr:rowOff>
                  </from>
                  <to>
                    <xdr:col>3</xdr:col>
                    <xdr:colOff>1409700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Drop Down 5">
              <controlPr defaultSize="0" autoLine="0" autoPict="0">
                <anchor moveWithCells="1">
                  <from>
                    <xdr:col>4</xdr:col>
                    <xdr:colOff>19050</xdr:colOff>
                    <xdr:row>15</xdr:row>
                    <xdr:rowOff>9525</xdr:rowOff>
                  </from>
                  <to>
                    <xdr:col>4</xdr:col>
                    <xdr:colOff>1409700</xdr:colOff>
                    <xdr:row>15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BBE642ED-6AC9-4DB2-BC8E-40C45E290170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L12:P12 D27:E28 B27 H17:P17 D7:E10 B4:C11 D17:E17 B13:C22 H12 G4:Q8 G10:Q10 H11:I11 H9:Q9 D20:E20 G9:G14 D14:E15 F15:Q15 F16:G16 H13:I13 L13 O13 L11 O11</xm:sqref>
        </x14:conditionalFormatting>
        <x14:conditionalFormatting xmlns:xm="http://schemas.microsoft.com/office/excel/2006/main">
          <x14:cfRule type="expression" priority="21" id="{61B140CB-0180-489D-9EB9-89F9521BF562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20" id="{D9D9B312-8DB5-403E-99C5-D1B74BCEC6BA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L12:P12</xm:sqref>
        </x14:conditionalFormatting>
        <x14:conditionalFormatting xmlns:xm="http://schemas.microsoft.com/office/excel/2006/main">
          <x14:cfRule type="expression" priority="18" id="{792B4F7A-00D7-47B4-B418-601E9BAAAD22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S10</xm:sqref>
        </x14:conditionalFormatting>
        <x14:conditionalFormatting xmlns:xm="http://schemas.microsoft.com/office/excel/2006/main">
          <x14:cfRule type="expression" priority="17" id="{1EA4D45B-DD6F-4DDD-8287-4CE20ECC285E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C42:C43</xm:sqref>
        </x14:conditionalFormatting>
        <x14:conditionalFormatting xmlns:xm="http://schemas.microsoft.com/office/excel/2006/main">
          <x14:cfRule type="expression" priority="16" id="{7D578E4B-5951-4DC0-8474-816D12E15BBD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B41:C41</xm:sqref>
        </x14:conditionalFormatting>
        <x14:conditionalFormatting xmlns:xm="http://schemas.microsoft.com/office/excel/2006/main">
          <x14:cfRule type="expression" priority="15" id="{84B88B41-C535-4657-9DD4-0FEEBB8C2827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B43</xm:sqref>
        </x14:conditionalFormatting>
        <x14:conditionalFormatting xmlns:xm="http://schemas.microsoft.com/office/excel/2006/main">
          <x14:cfRule type="expression" priority="14" id="{DFF4DF6D-06FF-4A59-ABF3-1C3076A496FC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B43</xm:sqref>
        </x14:conditionalFormatting>
        <x14:conditionalFormatting xmlns:xm="http://schemas.microsoft.com/office/excel/2006/main">
          <x14:cfRule type="expression" priority="13" id="{A400B1DE-8CBE-4F64-89C9-C054C9A53D5F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B42</xm:sqref>
        </x14:conditionalFormatting>
        <x14:conditionalFormatting xmlns:xm="http://schemas.microsoft.com/office/excel/2006/main">
          <x14:cfRule type="expression" priority="11" id="{92979442-44E0-4925-A791-B547883800D9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D4:D6 D11 D16 D18:D19 D13 D21:D22</xm:sqref>
        </x14:conditionalFormatting>
        <x14:conditionalFormatting xmlns:xm="http://schemas.microsoft.com/office/excel/2006/main">
          <x14:cfRule type="expression" priority="9" id="{50A92B0B-3C12-4B99-A71B-108996AE4EE9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E4:E6 E11 E16 E18:E19 E13 E21:E22</xm:sqref>
        </x14:conditionalFormatting>
        <x14:conditionalFormatting xmlns:xm="http://schemas.microsoft.com/office/excel/2006/main">
          <x14:cfRule type="expression" priority="8" id="{8FCD6521-80DE-4C36-8758-B8404A7FA909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F7:F10</xm:sqref>
        </x14:conditionalFormatting>
        <x14:conditionalFormatting xmlns:xm="http://schemas.microsoft.com/office/excel/2006/main">
          <x14:cfRule type="expression" priority="7" id="{C11EB167-C5E9-40D0-B191-6B27485E737F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B23:E23</xm:sqref>
        </x14:conditionalFormatting>
        <x14:conditionalFormatting xmlns:xm="http://schemas.microsoft.com/office/excel/2006/main">
          <x14:cfRule type="expression" priority="6" id="{F41A7D18-B47E-4435-BDE0-DB623990B097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" id="{6AFB04F4-33EF-4E00-B503-3B550325B7D7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1" id="{52ACCB4B-24DB-412C-A2D8-5D8C51F51C26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C7:E10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237"/>
  <sheetViews>
    <sheetView zoomScaleNormal="100" workbookViewId="0">
      <pane ySplit="4" topLeftCell="A5" activePane="bottomLeft" state="frozen"/>
      <selection pane="bottomLeft" activeCell="C7" sqref="C7"/>
    </sheetView>
  </sheetViews>
  <sheetFormatPr baseColWidth="10" defaultColWidth="11" defaultRowHeight="14.25" x14ac:dyDescent="0.2"/>
  <cols>
    <col min="1" max="1" width="1.625" style="178" customWidth="1"/>
    <col min="2" max="2" width="18.625" style="182" customWidth="1"/>
    <col min="3" max="3" width="18.625" style="167" customWidth="1"/>
    <col min="4" max="4" width="17.375" style="167" customWidth="1"/>
    <col min="5" max="5" width="18.625" style="167" customWidth="1"/>
    <col min="6" max="6" width="5.125" style="167" customWidth="1"/>
    <col min="7" max="7" width="4.625" style="167" hidden="1" customWidth="1"/>
    <col min="8" max="8" width="20.25" style="178" bestFit="1" customWidth="1"/>
    <col min="9" max="11" width="18.125" style="178" customWidth="1"/>
    <col min="12" max="12" width="1.625" style="178" customWidth="1"/>
    <col min="13" max="13" width="11.625" style="178" customWidth="1"/>
    <col min="14" max="49" width="11" style="178"/>
    <col min="50" max="16384" width="11" style="181"/>
  </cols>
  <sheetData>
    <row r="1" spans="1:49" s="146" customFormat="1" ht="12" customHeight="1" x14ac:dyDescent="0.2">
      <c r="B1" s="28"/>
    </row>
    <row r="2" spans="1:49" s="167" customFormat="1" ht="57" customHeight="1" x14ac:dyDescent="0.3">
      <c r="A2" s="146"/>
      <c r="B2" s="400" t="s">
        <v>76</v>
      </c>
      <c r="C2" s="400"/>
      <c r="D2" s="400"/>
      <c r="E2" s="400"/>
      <c r="F2" s="400"/>
      <c r="G2" s="400"/>
      <c r="H2" s="76"/>
      <c r="I2" s="76"/>
      <c r="J2" s="7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</row>
    <row r="3" spans="1:49" s="146" customFormat="1" ht="12" customHeight="1" x14ac:dyDescent="0.2">
      <c r="B3" s="158"/>
      <c r="C3" s="27"/>
      <c r="D3" s="27"/>
    </row>
    <row r="4" spans="1:49" s="146" customFormat="1" ht="30" customHeight="1" x14ac:dyDescent="0.2">
      <c r="B4" s="111" t="s">
        <v>3</v>
      </c>
      <c r="C4" s="125" t="s">
        <v>239</v>
      </c>
      <c r="D4" s="125" t="s">
        <v>72</v>
      </c>
      <c r="E4" s="125" t="s">
        <v>73</v>
      </c>
      <c r="H4" s="198"/>
      <c r="I4" s="415" t="s">
        <v>67</v>
      </c>
      <c r="J4" s="415"/>
      <c r="K4" s="430"/>
    </row>
    <row r="5" spans="1:49" s="167" customFormat="1" ht="30" customHeight="1" x14ac:dyDescent="0.2">
      <c r="A5" s="146"/>
      <c r="B5" s="194" t="s">
        <v>4</v>
      </c>
      <c r="C5" s="157">
        <v>13000</v>
      </c>
      <c r="D5" s="157">
        <v>13000</v>
      </c>
      <c r="E5" s="157">
        <v>13000</v>
      </c>
      <c r="F5" s="146"/>
      <c r="G5" s="146"/>
      <c r="H5" s="168"/>
      <c r="I5" s="147"/>
      <c r="J5" s="147"/>
      <c r="K5" s="147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</row>
    <row r="6" spans="1:49" s="167" customFormat="1" ht="30" customHeight="1" x14ac:dyDescent="0.2">
      <c r="A6" s="146"/>
      <c r="B6" s="75" t="s">
        <v>5</v>
      </c>
      <c r="C6" s="184">
        <v>14</v>
      </c>
      <c r="D6" s="184">
        <v>14</v>
      </c>
      <c r="E6" s="184">
        <v>14</v>
      </c>
      <c r="F6" s="146"/>
      <c r="G6" s="108" t="s">
        <v>36</v>
      </c>
      <c r="H6" s="168"/>
      <c r="I6" s="147"/>
      <c r="J6" s="147"/>
      <c r="K6" s="147"/>
      <c r="L6" s="146"/>
      <c r="M6" s="146"/>
      <c r="N6" s="159"/>
      <c r="O6" s="159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</row>
    <row r="7" spans="1:49" s="167" customFormat="1" ht="30" customHeight="1" x14ac:dyDescent="0.2">
      <c r="A7" s="90"/>
      <c r="B7" s="75" t="s">
        <v>7</v>
      </c>
      <c r="C7" s="185">
        <f>C$5*$F$9/100</f>
        <v>130</v>
      </c>
      <c r="D7" s="185">
        <f>D$5*$F$9/100</f>
        <v>130</v>
      </c>
      <c r="E7" s="185">
        <f>E$5*$F$9/100</f>
        <v>130</v>
      </c>
      <c r="F7" s="91">
        <v>10</v>
      </c>
      <c r="G7" s="110">
        <f>Trecker!D19</f>
        <v>0.95</v>
      </c>
      <c r="H7" s="69"/>
      <c r="I7" s="147"/>
      <c r="J7" s="147"/>
      <c r="K7" s="147"/>
      <c r="L7" s="90"/>
      <c r="M7" s="146"/>
      <c r="N7" s="169"/>
      <c r="O7" s="169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</row>
    <row r="8" spans="1:49" s="167" customFormat="1" ht="30" customHeight="1" x14ac:dyDescent="0.2">
      <c r="A8" s="90"/>
      <c r="B8" s="75" t="s">
        <v>11</v>
      </c>
      <c r="C8" s="185">
        <f>(C$5+C$7)/2*$F$8/100</f>
        <v>131.30000000000001</v>
      </c>
      <c r="D8" s="185">
        <f>(D$5+D$7)/2*$F$8/100</f>
        <v>131.30000000000001</v>
      </c>
      <c r="E8" s="185">
        <f>(E$5+E$7)/2*$F$8/100</f>
        <v>131.30000000000001</v>
      </c>
      <c r="F8" s="91">
        <v>2</v>
      </c>
      <c r="G8" s="146"/>
      <c r="H8" s="170"/>
      <c r="I8" s="147"/>
      <c r="J8" s="147"/>
      <c r="K8" s="147"/>
      <c r="L8" s="90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</row>
    <row r="9" spans="1:49" s="167" customFormat="1" ht="30" customHeight="1" x14ac:dyDescent="0.2">
      <c r="A9" s="90"/>
      <c r="B9" s="75" t="s">
        <v>9</v>
      </c>
      <c r="C9" s="185">
        <f>C$5/C$6*$F$9/100</f>
        <v>9.2857142857142847</v>
      </c>
      <c r="D9" s="185">
        <f>D$5/D$6*$F$9/100</f>
        <v>9.2857142857142847</v>
      </c>
      <c r="E9" s="185">
        <f>E$5/E$6*$F$9/100</f>
        <v>9.2857142857142847</v>
      </c>
      <c r="F9" s="91">
        <v>1</v>
      </c>
      <c r="G9" s="91"/>
      <c r="H9" s="146"/>
      <c r="I9" s="146"/>
      <c r="J9" s="146"/>
      <c r="K9" s="146"/>
      <c r="L9" s="90"/>
      <c r="M9" s="120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</row>
    <row r="10" spans="1:49" s="167" customFormat="1" ht="30" customHeight="1" x14ac:dyDescent="0.2">
      <c r="A10" s="90"/>
      <c r="B10" s="75" t="s">
        <v>8</v>
      </c>
      <c r="C10" s="185">
        <f>C$5/C$6*$F$10/100</f>
        <v>9.2857142857142847</v>
      </c>
      <c r="D10" s="185">
        <f>D$5/D$6*$F$10/100</f>
        <v>9.2857142857142847</v>
      </c>
      <c r="E10" s="185">
        <f>E$5/E$6*$F$10/100</f>
        <v>9.2857142857142847</v>
      </c>
      <c r="F10" s="91">
        <v>1</v>
      </c>
      <c r="G10" s="91"/>
      <c r="H10" s="95"/>
      <c r="I10" s="151"/>
      <c r="J10" s="151"/>
      <c r="K10" s="151"/>
      <c r="L10" s="90"/>
      <c r="M10" s="137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</row>
    <row r="11" spans="1:49" s="167" customFormat="1" ht="30" customHeight="1" x14ac:dyDescent="0.2">
      <c r="A11" s="159"/>
      <c r="B11" s="75" t="s">
        <v>6</v>
      </c>
      <c r="C11" s="78">
        <f>((C5-C7)/C6)+SUM(C8:C10)</f>
        <v>1069.1571428571428</v>
      </c>
      <c r="D11" s="78">
        <f>((D5-D7)/D6)+SUM(D8:D10)</f>
        <v>1069.1571428571428</v>
      </c>
      <c r="E11" s="78">
        <f>((E5-E7)/E6)+SUM(E8:E10)</f>
        <v>1069.1571428571428</v>
      </c>
      <c r="F11" s="146"/>
      <c r="G11" s="91"/>
      <c r="H11" s="128"/>
      <c r="I11" s="166" t="str">
        <f>C4</f>
        <v>Federzinkenegge
Güttler SuperMaxx</v>
      </c>
      <c r="J11" s="128" t="str">
        <f>D4</f>
        <v>Grubber</v>
      </c>
      <c r="K11" s="128" t="str">
        <f>E4</f>
        <v>Scheibenegge</v>
      </c>
      <c r="L11" s="159"/>
      <c r="M11" s="148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</row>
    <row r="12" spans="1:49" s="167" customFormat="1" ht="30" customHeight="1" x14ac:dyDescent="0.2">
      <c r="A12" s="159"/>
      <c r="B12" s="146"/>
      <c r="C12" s="146"/>
      <c r="D12" s="146"/>
      <c r="E12" s="146"/>
      <c r="F12" s="146"/>
      <c r="G12" s="91"/>
      <c r="H12" s="422" t="s">
        <v>45</v>
      </c>
      <c r="I12" s="422"/>
      <c r="J12" s="422" t="s">
        <v>49</v>
      </c>
      <c r="K12" s="422"/>
      <c r="L12" s="159"/>
      <c r="M12" s="148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</row>
    <row r="13" spans="1:49" s="167" customFormat="1" ht="45" customHeight="1" x14ac:dyDescent="0.2">
      <c r="A13" s="146"/>
      <c r="B13" s="111" t="s">
        <v>38</v>
      </c>
      <c r="C13" s="195" t="str">
        <f>"Trecker &amp; "&amp;C4</f>
        <v>Trecker &amp; Federzinkenegge
Güttler SuperMaxx</v>
      </c>
      <c r="D13" s="195" t="str">
        <f>"Trecker &amp; "&amp;D4</f>
        <v>Trecker &amp; Grubber</v>
      </c>
      <c r="E13" s="195" t="str">
        <f>"Trecker &amp; "&amp;E4</f>
        <v>Trecker &amp; Scheibenegge</v>
      </c>
      <c r="F13" s="146"/>
      <c r="G13" s="91"/>
      <c r="H13" s="190"/>
      <c r="I13" s="75" t="str">
        <f>C4</f>
        <v>Federzinkenegge
Güttler SuperMaxx</v>
      </c>
      <c r="J13" s="191" t="str">
        <f>D4</f>
        <v>Grubber</v>
      </c>
      <c r="K13" s="191" t="str">
        <f>E4</f>
        <v>Scheibenegge</v>
      </c>
      <c r="L13" s="146"/>
      <c r="M13" s="171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</row>
    <row r="14" spans="1:49" s="167" customFormat="1" ht="30" customHeight="1" x14ac:dyDescent="0.2">
      <c r="A14" s="146"/>
      <c r="B14" s="75" t="s">
        <v>80</v>
      </c>
      <c r="C14" s="44">
        <f>C5*$F$14/100</f>
        <v>650</v>
      </c>
      <c r="D14" s="44">
        <f>D5*$F$14/100</f>
        <v>650</v>
      </c>
      <c r="E14" s="44">
        <f>E5*$F$14/100</f>
        <v>650</v>
      </c>
      <c r="F14" s="91">
        <v>5</v>
      </c>
      <c r="G14" s="118"/>
      <c r="H14" s="75" t="s">
        <v>244</v>
      </c>
      <c r="I14" s="359">
        <v>100</v>
      </c>
      <c r="J14" s="359"/>
      <c r="K14" s="360">
        <v>100</v>
      </c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</row>
    <row r="15" spans="1:49" s="167" customFormat="1" ht="30" customHeight="1" x14ac:dyDescent="0.2">
      <c r="A15" s="146"/>
      <c r="B15" s="75" t="s">
        <v>14</v>
      </c>
      <c r="C15" s="84">
        <v>1</v>
      </c>
      <c r="D15" s="162">
        <v>1</v>
      </c>
      <c r="E15" s="162">
        <v>1</v>
      </c>
      <c r="F15" s="118"/>
      <c r="G15" s="118"/>
      <c r="H15" s="75" t="s">
        <v>245</v>
      </c>
      <c r="I15" s="359">
        <v>100</v>
      </c>
      <c r="J15" s="359">
        <v>100</v>
      </c>
      <c r="K15" s="359">
        <v>100</v>
      </c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</row>
    <row r="16" spans="1:49" s="167" customFormat="1" ht="30" customHeight="1" x14ac:dyDescent="0.2">
      <c r="A16" s="146"/>
      <c r="B16" s="196" t="s">
        <v>77</v>
      </c>
      <c r="C16" s="86">
        <f>INDEX(Trecker!$D$28:$F$28,1,MATCH(Bodenbearbeitung!C15,Trecker!$D$4:$F$4,0))+C17*$G$7</f>
        <v>49.65</v>
      </c>
      <c r="D16" s="86">
        <f>INDEX(Trecker!$D$28:$F$28,1,MATCH(Bodenbearbeitung!D15,Trecker!$D$4:$F$4,0))+D17*$G$7</f>
        <v>54.4</v>
      </c>
      <c r="E16" s="86">
        <f>INDEX(Trecker!$D$28:$F$28,1,MATCH(Bodenbearbeitung!E15,Trecker!$D$4:$F$4,0))+E17*$G$7</f>
        <v>54.4</v>
      </c>
      <c r="F16" s="146"/>
      <c r="G16" s="146"/>
      <c r="H16" s="75" t="s">
        <v>243</v>
      </c>
      <c r="I16" s="359">
        <v>50</v>
      </c>
      <c r="J16" s="359">
        <v>50</v>
      </c>
      <c r="K16" s="360">
        <v>50</v>
      </c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</row>
    <row r="17" spans="1:49" s="167" customFormat="1" ht="30" customHeight="1" x14ac:dyDescent="0.2">
      <c r="A17" s="146"/>
      <c r="B17" s="197" t="s">
        <v>39</v>
      </c>
      <c r="C17" s="126">
        <v>5</v>
      </c>
      <c r="D17" s="126">
        <v>10</v>
      </c>
      <c r="E17" s="126">
        <v>10</v>
      </c>
      <c r="F17" s="146"/>
      <c r="G17" s="146"/>
      <c r="H17" s="75" t="s">
        <v>81</v>
      </c>
      <c r="I17" s="359">
        <v>0</v>
      </c>
      <c r="J17" s="359"/>
      <c r="K17" s="359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</row>
    <row r="18" spans="1:49" s="167" customFormat="1" ht="30" customHeight="1" x14ac:dyDescent="0.2">
      <c r="A18" s="146"/>
      <c r="B18" s="197" t="s">
        <v>51</v>
      </c>
      <c r="C18" s="189">
        <v>3.5</v>
      </c>
      <c r="D18" s="189">
        <v>2</v>
      </c>
      <c r="E18" s="189">
        <v>2</v>
      </c>
      <c r="F18" s="146"/>
      <c r="G18" s="146"/>
      <c r="H18" s="361" t="s">
        <v>74</v>
      </c>
      <c r="I18" s="359"/>
      <c r="J18" s="359"/>
      <c r="K18" s="359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</row>
    <row r="19" spans="1:49" s="172" customFormat="1" ht="30" customHeight="1" x14ac:dyDescent="0.2">
      <c r="B19" s="194" t="s">
        <v>32</v>
      </c>
      <c r="C19" s="145">
        <f>C14+(C16/C18*I21)</f>
        <v>4196.4285714285706</v>
      </c>
      <c r="D19" s="145">
        <f>D14+(D16/D18*J21)</f>
        <v>4730</v>
      </c>
      <c r="E19" s="145">
        <f>E14+(E16/E18*K21)</f>
        <v>7450</v>
      </c>
      <c r="H19" s="362" t="s">
        <v>74</v>
      </c>
      <c r="I19" s="359"/>
      <c r="J19" s="359"/>
      <c r="K19" s="359"/>
    </row>
    <row r="20" spans="1:49" s="167" customFormat="1" ht="30" customHeight="1" x14ac:dyDescent="0.2">
      <c r="A20" s="146"/>
      <c r="B20" s="75" t="s">
        <v>33</v>
      </c>
      <c r="C20" s="78">
        <f>C11+C19</f>
        <v>5265.585714285713</v>
      </c>
      <c r="D20" s="78">
        <f>D11+D19</f>
        <v>5799.1571428571424</v>
      </c>
      <c r="E20" s="78">
        <f>E11+E19</f>
        <v>8519.1571428571424</v>
      </c>
      <c r="F20" s="146"/>
      <c r="G20" s="146"/>
      <c r="H20" s="362" t="s">
        <v>74</v>
      </c>
      <c r="I20" s="359"/>
      <c r="J20" s="359"/>
      <c r="K20" s="359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</row>
    <row r="21" spans="1:49" s="20" customFormat="1" ht="30" customHeight="1" x14ac:dyDescent="0.2">
      <c r="A21" s="18"/>
      <c r="B21" s="75" t="s">
        <v>67</v>
      </c>
      <c r="C21" s="133">
        <f>C20/I21</f>
        <v>21.062342857142852</v>
      </c>
      <c r="D21" s="133">
        <f>D20/J21</f>
        <v>38.661047619047615</v>
      </c>
      <c r="E21" s="133">
        <f>E20/K21</f>
        <v>34.076628571428571</v>
      </c>
      <c r="F21" s="18"/>
      <c r="G21" s="18"/>
      <c r="H21" s="75" t="s">
        <v>52</v>
      </c>
      <c r="I21" s="357">
        <f>SUM(I14:I20)</f>
        <v>250</v>
      </c>
      <c r="J21" s="357">
        <f>SUM(J14:J20)</f>
        <v>150</v>
      </c>
      <c r="K21" s="357">
        <f>SUM(K14:K20)</f>
        <v>250</v>
      </c>
      <c r="L21" s="18"/>
      <c r="M21" s="18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</row>
    <row r="22" spans="1:49" s="174" customFormat="1" ht="15" customHeight="1" x14ac:dyDescent="0.2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</row>
    <row r="23" spans="1:49" s="167" customFormat="1" ht="30" customHeight="1" x14ac:dyDescent="0.2">
      <c r="A23" s="146"/>
      <c r="B23" s="407" t="s">
        <v>34</v>
      </c>
      <c r="C23" s="408"/>
      <c r="D23" s="89"/>
      <c r="E23" s="337"/>
      <c r="F23" s="337"/>
      <c r="G23" s="337"/>
      <c r="H23" s="431" t="s">
        <v>78</v>
      </c>
      <c r="I23" s="431"/>
      <c r="J23" s="431"/>
      <c r="K23" s="432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</row>
    <row r="24" spans="1:49" s="167" customFormat="1" ht="30" customHeight="1" x14ac:dyDescent="0.2">
      <c r="A24" s="146"/>
      <c r="B24" s="411"/>
      <c r="C24" s="412"/>
      <c r="D24" s="193"/>
      <c r="E24" s="338"/>
      <c r="F24" s="338"/>
      <c r="G24" s="338"/>
      <c r="H24" s="433" t="s">
        <v>79</v>
      </c>
      <c r="I24" s="433"/>
      <c r="J24" s="433"/>
      <c r="K24" s="434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</row>
    <row r="25" spans="1:49" s="167" customFormat="1" ht="15" customHeight="1" x14ac:dyDescent="0.2">
      <c r="A25" s="146"/>
      <c r="B25" s="37"/>
      <c r="C25" s="37"/>
      <c r="D25" s="37"/>
      <c r="E25" s="37"/>
      <c r="F25" s="37"/>
      <c r="G25" s="37"/>
      <c r="H25" s="56"/>
      <c r="I25" s="58"/>
      <c r="J25" s="58"/>
      <c r="K25" s="58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</row>
    <row r="26" spans="1:49" s="167" customFormat="1" ht="30" customHeight="1" x14ac:dyDescent="0.2">
      <c r="A26" s="146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</row>
    <row r="27" spans="1:49" s="167" customFormat="1" ht="15" customHeight="1" x14ac:dyDescent="0.2">
      <c r="A27" s="146"/>
      <c r="B27" s="16"/>
      <c r="C27" s="16"/>
      <c r="D27" s="16"/>
      <c r="E27" s="15"/>
      <c r="F27" s="15"/>
      <c r="G27" s="15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</row>
    <row r="28" spans="1:49" s="167" customFormat="1" ht="15" customHeight="1" x14ac:dyDescent="0.2">
      <c r="A28" s="146"/>
      <c r="B28" s="179" t="s">
        <v>0</v>
      </c>
      <c r="C28" s="20"/>
      <c r="D28" s="20"/>
      <c r="E28" s="20"/>
      <c r="F28" s="20"/>
      <c r="G28" s="20"/>
      <c r="H28" s="20"/>
      <c r="I28" s="20"/>
      <c r="J28" s="20"/>
      <c r="K28" s="20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</row>
    <row r="29" spans="1:49" s="167" customFormat="1" ht="15" customHeight="1" x14ac:dyDescent="0.2">
      <c r="A29" s="146"/>
      <c r="B29" s="22" t="s">
        <v>1</v>
      </c>
      <c r="C29" s="22"/>
      <c r="D29" s="22"/>
      <c r="E29" s="23"/>
      <c r="F29" s="23"/>
      <c r="G29" s="23"/>
      <c r="H29" s="23"/>
      <c r="I29" s="23"/>
      <c r="J29" s="23"/>
      <c r="K29" s="23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</row>
    <row r="30" spans="1:49" s="167" customFormat="1" ht="30" customHeight="1" x14ac:dyDescent="0.2">
      <c r="A30" s="146"/>
      <c r="B30" s="187"/>
      <c r="C30" s="188"/>
      <c r="D30" s="188"/>
      <c r="E30" s="188"/>
      <c r="F30" s="175"/>
      <c r="G30" s="175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</row>
    <row r="31" spans="1:49" s="167" customFormat="1" ht="33" customHeight="1" x14ac:dyDescent="0.2">
      <c r="A31" s="146"/>
      <c r="B31" s="159"/>
      <c r="C31" s="175"/>
      <c r="D31" s="175"/>
      <c r="E31" s="175"/>
      <c r="F31" s="175"/>
      <c r="G31" s="175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</row>
    <row r="32" spans="1:49" s="167" customFormat="1" ht="33" customHeight="1" x14ac:dyDescent="0.2">
      <c r="A32" s="146"/>
      <c r="B32" s="159"/>
      <c r="C32" s="175"/>
      <c r="D32" s="175"/>
      <c r="E32" s="175"/>
      <c r="F32" s="175"/>
      <c r="G32" s="175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</row>
    <row r="33" spans="1:49" s="167" customFormat="1" ht="33" customHeight="1" x14ac:dyDescent="0.2">
      <c r="A33" s="146"/>
      <c r="B33" s="159"/>
      <c r="C33" s="175"/>
      <c r="D33" s="175"/>
      <c r="E33" s="175"/>
      <c r="F33" s="175"/>
      <c r="G33" s="175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</row>
    <row r="34" spans="1:49" s="167" customFormat="1" ht="15" customHeight="1" x14ac:dyDescent="0.2">
      <c r="A34" s="146"/>
      <c r="B34" s="159"/>
      <c r="C34" s="175"/>
      <c r="D34" s="175"/>
      <c r="E34" s="175"/>
      <c r="F34" s="175"/>
      <c r="G34" s="175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</row>
    <row r="35" spans="1:49" s="177" customFormat="1" ht="33" customHeight="1" x14ac:dyDescent="0.2">
      <c r="A35" s="176"/>
      <c r="B35" s="150"/>
      <c r="C35" s="160"/>
      <c r="D35" s="175"/>
      <c r="E35" s="175"/>
      <c r="F35" s="175"/>
      <c r="G35" s="175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</row>
    <row r="36" spans="1:49" s="177" customFormat="1" ht="33" customHeight="1" x14ac:dyDescent="0.2">
      <c r="A36" s="176"/>
      <c r="B36" s="150"/>
      <c r="C36" s="160"/>
      <c r="D36" s="175"/>
      <c r="E36" s="175"/>
      <c r="F36" s="175"/>
      <c r="G36" s="175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</row>
    <row r="37" spans="1:49" s="177" customFormat="1" ht="33" customHeight="1" x14ac:dyDescent="0.2">
      <c r="A37" s="176"/>
      <c r="B37" s="150"/>
      <c r="C37" s="161"/>
      <c r="D37" s="175"/>
      <c r="E37" s="175"/>
      <c r="F37" s="175"/>
      <c r="G37" s="175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</row>
    <row r="38" spans="1:49" s="177" customFormat="1" ht="33" customHeight="1" x14ac:dyDescent="0.2">
      <c r="A38" s="176"/>
      <c r="B38" s="159"/>
      <c r="C38" s="175"/>
      <c r="D38" s="175"/>
      <c r="E38" s="175"/>
      <c r="F38" s="175"/>
      <c r="G38" s="175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</row>
    <row r="39" spans="1:49" s="177" customFormat="1" ht="33" customHeight="1" x14ac:dyDescent="0.2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4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</row>
    <row r="40" spans="1:49" s="167" customFormat="1" ht="33" customHeight="1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</row>
    <row r="41" spans="1:49" s="177" customFormat="1" ht="33" customHeight="1" x14ac:dyDescent="0.2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4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</row>
    <row r="42" spans="1:49" s="178" customFormat="1" ht="33" customHeight="1" x14ac:dyDescent="0.2">
      <c r="M42" s="146"/>
    </row>
    <row r="43" spans="1:49" s="178" customFormat="1" ht="33" customHeight="1" x14ac:dyDescent="0.2">
      <c r="M43" s="172"/>
    </row>
    <row r="44" spans="1:49" s="178" customFormat="1" ht="33" customHeight="1" x14ac:dyDescent="0.2">
      <c r="M44" s="146"/>
    </row>
    <row r="45" spans="1:49" s="178" customFormat="1" ht="33" customHeight="1" x14ac:dyDescent="0.2">
      <c r="M45" s="146"/>
    </row>
    <row r="46" spans="1:49" s="178" customFormat="1" ht="33" customHeight="1" x14ac:dyDescent="0.2">
      <c r="M46" s="146"/>
    </row>
    <row r="47" spans="1:49" s="178" customFormat="1" ht="33" customHeight="1" x14ac:dyDescent="0.2">
      <c r="B47" s="163"/>
    </row>
    <row r="48" spans="1:49" s="178" customFormat="1" ht="33" customHeight="1" x14ac:dyDescent="0.2">
      <c r="B48" s="163"/>
    </row>
    <row r="49" spans="2:7" s="178" customFormat="1" ht="33" customHeight="1" x14ac:dyDescent="0.2">
      <c r="B49" s="163"/>
    </row>
    <row r="50" spans="2:7" s="178" customFormat="1" ht="33" customHeight="1" x14ac:dyDescent="0.2">
      <c r="B50" s="163"/>
    </row>
    <row r="51" spans="2:7" s="178" customFormat="1" ht="33" customHeight="1" x14ac:dyDescent="0.2">
      <c r="B51" s="163"/>
    </row>
    <row r="52" spans="2:7" s="178" customFormat="1" ht="33" customHeight="1" x14ac:dyDescent="0.2">
      <c r="B52" s="163"/>
    </row>
    <row r="53" spans="2:7" s="178" customFormat="1" ht="33" customHeight="1" x14ac:dyDescent="0.2">
      <c r="B53" s="163"/>
    </row>
    <row r="54" spans="2:7" s="178" customFormat="1" ht="33" customHeight="1" x14ac:dyDescent="0.2">
      <c r="B54" s="163"/>
    </row>
    <row r="55" spans="2:7" s="178" customFormat="1" ht="25.5" customHeight="1" x14ac:dyDescent="0.2">
      <c r="B55" s="163"/>
    </row>
    <row r="56" spans="2:7" s="178" customFormat="1" x14ac:dyDescent="0.2">
      <c r="B56" s="158"/>
      <c r="C56" s="146"/>
      <c r="D56" s="146"/>
      <c r="E56" s="146"/>
      <c r="F56" s="146"/>
      <c r="G56" s="146"/>
    </row>
    <row r="57" spans="2:7" s="178" customFormat="1" x14ac:dyDescent="0.2">
      <c r="B57" s="158"/>
      <c r="C57" s="146"/>
      <c r="D57" s="146"/>
      <c r="E57" s="146"/>
      <c r="F57" s="146"/>
      <c r="G57" s="146"/>
    </row>
    <row r="58" spans="2:7" s="178" customFormat="1" x14ac:dyDescent="0.2">
      <c r="B58" s="158"/>
      <c r="C58" s="146"/>
      <c r="D58" s="146"/>
      <c r="E58" s="146"/>
      <c r="F58" s="146"/>
      <c r="G58" s="146"/>
    </row>
    <row r="59" spans="2:7" s="178" customFormat="1" x14ac:dyDescent="0.2">
      <c r="B59" s="158"/>
      <c r="C59" s="146"/>
      <c r="D59" s="146"/>
      <c r="E59" s="146"/>
      <c r="F59" s="146"/>
      <c r="G59" s="146"/>
    </row>
    <row r="60" spans="2:7" s="178" customFormat="1" x14ac:dyDescent="0.2">
      <c r="B60" s="158"/>
      <c r="C60" s="146"/>
      <c r="D60" s="146"/>
      <c r="E60" s="146"/>
      <c r="F60" s="146"/>
      <c r="G60" s="146"/>
    </row>
    <row r="61" spans="2:7" s="178" customFormat="1" x14ac:dyDescent="0.2">
      <c r="B61" s="158"/>
      <c r="C61" s="146"/>
      <c r="D61" s="146"/>
      <c r="E61" s="146"/>
      <c r="F61" s="146"/>
      <c r="G61" s="146"/>
    </row>
    <row r="62" spans="2:7" s="178" customFormat="1" x14ac:dyDescent="0.2">
      <c r="B62" s="158"/>
      <c r="C62" s="146"/>
      <c r="D62" s="146"/>
      <c r="E62" s="146"/>
      <c r="F62" s="146"/>
      <c r="G62" s="146"/>
    </row>
    <row r="63" spans="2:7" s="178" customFormat="1" x14ac:dyDescent="0.2">
      <c r="B63" s="158"/>
      <c r="C63" s="146"/>
      <c r="D63" s="146"/>
      <c r="E63" s="146"/>
      <c r="F63" s="146"/>
      <c r="G63" s="146"/>
    </row>
    <row r="64" spans="2:7" s="178" customFormat="1" x14ac:dyDescent="0.2">
      <c r="B64" s="158"/>
      <c r="C64" s="146"/>
      <c r="D64" s="146"/>
      <c r="E64" s="146"/>
      <c r="F64" s="146"/>
      <c r="G64" s="146"/>
    </row>
    <row r="65" spans="1:49" s="178" customFormat="1" x14ac:dyDescent="0.2">
      <c r="B65" s="158"/>
      <c r="C65" s="146"/>
      <c r="D65" s="146"/>
      <c r="E65" s="146"/>
      <c r="F65" s="146"/>
      <c r="G65" s="146"/>
    </row>
    <row r="66" spans="1:49" s="178" customFormat="1" x14ac:dyDescent="0.2">
      <c r="B66" s="32"/>
      <c r="C66" s="146"/>
      <c r="D66" s="146"/>
      <c r="E66" s="146"/>
      <c r="F66" s="146"/>
      <c r="G66" s="146"/>
    </row>
    <row r="67" spans="1:49" s="178" customFormat="1" x14ac:dyDescent="0.2">
      <c r="B67" s="159"/>
      <c r="C67" s="176"/>
      <c r="D67" s="176"/>
      <c r="E67" s="176"/>
      <c r="F67" s="176"/>
      <c r="G67" s="176"/>
    </row>
    <row r="68" spans="1:49" s="178" customFormat="1" x14ac:dyDescent="0.2">
      <c r="B68" s="33"/>
      <c r="C68" s="14"/>
      <c r="D68" s="14"/>
      <c r="E68" s="14"/>
      <c r="F68" s="14"/>
      <c r="G68" s="14"/>
    </row>
    <row r="69" spans="1:49" s="178" customFormat="1" x14ac:dyDescent="0.2">
      <c r="B69" s="33"/>
      <c r="C69" s="14"/>
      <c r="D69" s="14"/>
      <c r="E69" s="14"/>
      <c r="F69" s="14"/>
      <c r="G69" s="14"/>
    </row>
    <row r="70" spans="1:49" s="178" customFormat="1" x14ac:dyDescent="0.2">
      <c r="B70" s="33"/>
      <c r="C70" s="14"/>
      <c r="D70" s="14"/>
      <c r="E70" s="14"/>
      <c r="F70" s="14"/>
      <c r="G70" s="14"/>
    </row>
    <row r="71" spans="1:49" s="178" customFormat="1" x14ac:dyDescent="0.2">
      <c r="B71" s="33"/>
      <c r="C71" s="14"/>
      <c r="D71" s="14"/>
      <c r="E71" s="14"/>
      <c r="F71" s="14"/>
      <c r="G71" s="14"/>
    </row>
    <row r="72" spans="1:49" s="178" customFormat="1" x14ac:dyDescent="0.2">
      <c r="B72" s="29"/>
      <c r="C72" s="17"/>
      <c r="D72" s="17"/>
      <c r="E72" s="15"/>
      <c r="F72" s="15"/>
      <c r="G72" s="15"/>
    </row>
    <row r="73" spans="1:49" x14ac:dyDescent="0.2">
      <c r="A73" s="180"/>
      <c r="B73" s="29"/>
      <c r="C73" s="17"/>
      <c r="D73" s="17"/>
      <c r="E73" s="15"/>
      <c r="F73" s="15"/>
      <c r="G73" s="15"/>
      <c r="L73" s="180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  <c r="AL73" s="181"/>
      <c r="AM73" s="181"/>
      <c r="AN73" s="181"/>
      <c r="AO73" s="181"/>
      <c r="AP73" s="181"/>
      <c r="AQ73" s="181"/>
      <c r="AR73" s="181"/>
      <c r="AS73" s="181"/>
      <c r="AT73" s="181"/>
      <c r="AU73" s="181"/>
      <c r="AV73" s="181"/>
      <c r="AW73" s="181"/>
    </row>
    <row r="74" spans="1:49" x14ac:dyDescent="0.2">
      <c r="A74" s="180"/>
      <c r="B74" s="163"/>
      <c r="C74" s="164"/>
      <c r="D74" s="164"/>
      <c r="E74" s="165"/>
      <c r="F74" s="165"/>
      <c r="G74" s="165"/>
      <c r="L74" s="180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  <c r="AR74" s="181"/>
      <c r="AS74" s="181"/>
      <c r="AT74" s="181"/>
      <c r="AU74" s="181"/>
      <c r="AV74" s="181"/>
      <c r="AW74" s="181"/>
    </row>
    <row r="75" spans="1:49" x14ac:dyDescent="0.2">
      <c r="B75" s="158"/>
      <c r="C75" s="146"/>
      <c r="D75" s="146"/>
      <c r="E75" s="146"/>
      <c r="F75" s="146"/>
      <c r="G75" s="146"/>
    </row>
    <row r="76" spans="1:49" s="178" customFormat="1" x14ac:dyDescent="0.2">
      <c r="B76" s="158"/>
      <c r="C76" s="146"/>
      <c r="D76" s="146"/>
      <c r="E76" s="146"/>
      <c r="F76" s="146"/>
      <c r="G76" s="146"/>
    </row>
    <row r="77" spans="1:49" s="178" customFormat="1" x14ac:dyDescent="0.2">
      <c r="B77" s="158"/>
      <c r="C77" s="146"/>
      <c r="D77" s="146"/>
      <c r="E77" s="146"/>
      <c r="F77" s="146"/>
      <c r="G77" s="146"/>
    </row>
    <row r="78" spans="1:49" s="178" customFormat="1" x14ac:dyDescent="0.2">
      <c r="B78" s="158"/>
      <c r="C78" s="146"/>
      <c r="D78" s="146"/>
      <c r="E78" s="146"/>
      <c r="F78" s="146"/>
      <c r="G78" s="146"/>
    </row>
    <row r="79" spans="1:49" s="178" customFormat="1" x14ac:dyDescent="0.2">
      <c r="B79" s="158"/>
      <c r="C79" s="146"/>
      <c r="D79" s="146"/>
      <c r="E79" s="146"/>
      <c r="F79" s="146"/>
      <c r="G79" s="146"/>
    </row>
    <row r="80" spans="1:49" s="178" customFormat="1" x14ac:dyDescent="0.2">
      <c r="B80" s="158"/>
      <c r="C80" s="146"/>
      <c r="D80" s="146"/>
      <c r="E80" s="146"/>
      <c r="F80" s="146"/>
      <c r="G80" s="146"/>
    </row>
    <row r="81" spans="2:7" s="178" customFormat="1" x14ac:dyDescent="0.2">
      <c r="B81" s="158"/>
      <c r="C81" s="146"/>
      <c r="D81" s="146"/>
      <c r="E81" s="146"/>
      <c r="F81" s="146"/>
      <c r="G81" s="146"/>
    </row>
    <row r="82" spans="2:7" s="178" customFormat="1" x14ac:dyDescent="0.2">
      <c r="B82" s="158"/>
      <c r="C82" s="146"/>
      <c r="D82" s="146"/>
      <c r="E82" s="146"/>
      <c r="F82" s="146"/>
      <c r="G82" s="146"/>
    </row>
    <row r="83" spans="2:7" s="178" customFormat="1" x14ac:dyDescent="0.2">
      <c r="B83" s="158"/>
      <c r="C83" s="146"/>
      <c r="D83" s="146"/>
      <c r="E83" s="146"/>
      <c r="F83" s="146"/>
      <c r="G83" s="146"/>
    </row>
    <row r="84" spans="2:7" s="178" customFormat="1" x14ac:dyDescent="0.2">
      <c r="B84" s="158"/>
      <c r="C84" s="146"/>
      <c r="D84" s="146"/>
      <c r="E84" s="146"/>
      <c r="F84" s="146"/>
      <c r="G84" s="146"/>
    </row>
    <row r="85" spans="2:7" s="178" customFormat="1" x14ac:dyDescent="0.2">
      <c r="B85" s="158"/>
      <c r="C85" s="146"/>
      <c r="D85" s="146"/>
      <c r="E85" s="146"/>
      <c r="F85" s="146"/>
      <c r="G85" s="146"/>
    </row>
    <row r="86" spans="2:7" s="178" customFormat="1" x14ac:dyDescent="0.2">
      <c r="B86" s="158"/>
      <c r="C86" s="146"/>
      <c r="D86" s="146"/>
      <c r="E86" s="146"/>
      <c r="F86" s="146"/>
      <c r="G86" s="146"/>
    </row>
    <row r="87" spans="2:7" s="178" customFormat="1" x14ac:dyDescent="0.2">
      <c r="B87" s="158"/>
      <c r="C87" s="146"/>
      <c r="D87" s="146"/>
      <c r="E87" s="146"/>
      <c r="F87" s="146"/>
      <c r="G87" s="146"/>
    </row>
    <row r="88" spans="2:7" s="178" customFormat="1" x14ac:dyDescent="0.2">
      <c r="B88" s="158"/>
      <c r="C88" s="146"/>
      <c r="D88" s="146"/>
      <c r="E88" s="146"/>
      <c r="F88" s="146"/>
      <c r="G88" s="146"/>
    </row>
    <row r="89" spans="2:7" s="178" customFormat="1" x14ac:dyDescent="0.2">
      <c r="B89" s="158"/>
      <c r="C89" s="146"/>
      <c r="D89" s="146"/>
      <c r="E89" s="146"/>
      <c r="F89" s="146"/>
      <c r="G89" s="146"/>
    </row>
    <row r="90" spans="2:7" s="178" customFormat="1" x14ac:dyDescent="0.2">
      <c r="B90" s="158"/>
      <c r="C90" s="146"/>
      <c r="D90" s="146"/>
      <c r="E90" s="146"/>
      <c r="F90" s="146"/>
      <c r="G90" s="146"/>
    </row>
    <row r="91" spans="2:7" s="178" customFormat="1" x14ac:dyDescent="0.2">
      <c r="B91" s="158"/>
      <c r="C91" s="146"/>
      <c r="D91" s="146"/>
      <c r="E91" s="146"/>
      <c r="F91" s="146"/>
      <c r="G91" s="146"/>
    </row>
    <row r="92" spans="2:7" s="178" customFormat="1" x14ac:dyDescent="0.2">
      <c r="B92" s="158"/>
      <c r="C92" s="146"/>
      <c r="D92" s="146"/>
      <c r="E92" s="146"/>
      <c r="F92" s="146"/>
      <c r="G92" s="146"/>
    </row>
    <row r="93" spans="2:7" s="178" customFormat="1" x14ac:dyDescent="0.2">
      <c r="B93" s="158"/>
      <c r="C93" s="146"/>
      <c r="D93" s="146"/>
      <c r="E93" s="146"/>
      <c r="F93" s="146"/>
      <c r="G93" s="146"/>
    </row>
    <row r="94" spans="2:7" s="178" customFormat="1" x14ac:dyDescent="0.2">
      <c r="B94" s="158"/>
      <c r="C94" s="146"/>
      <c r="D94" s="146"/>
      <c r="E94" s="146"/>
      <c r="F94" s="146"/>
      <c r="G94" s="146"/>
    </row>
    <row r="95" spans="2:7" s="178" customFormat="1" x14ac:dyDescent="0.2">
      <c r="B95" s="158"/>
      <c r="C95" s="146"/>
      <c r="D95" s="146"/>
      <c r="E95" s="146"/>
      <c r="F95" s="146"/>
      <c r="G95" s="146"/>
    </row>
    <row r="96" spans="2:7" s="178" customFormat="1" x14ac:dyDescent="0.2">
      <c r="B96" s="158"/>
      <c r="C96" s="146"/>
      <c r="D96" s="146"/>
      <c r="E96" s="146"/>
      <c r="F96" s="146"/>
      <c r="G96" s="146"/>
    </row>
    <row r="97" spans="2:7" s="178" customFormat="1" x14ac:dyDescent="0.2">
      <c r="B97" s="158"/>
      <c r="C97" s="146"/>
      <c r="D97" s="146"/>
      <c r="E97" s="146"/>
      <c r="F97" s="146"/>
      <c r="G97" s="146"/>
    </row>
    <row r="98" spans="2:7" s="178" customFormat="1" x14ac:dyDescent="0.2">
      <c r="B98" s="158"/>
      <c r="C98" s="146"/>
      <c r="D98" s="146"/>
      <c r="E98" s="146"/>
      <c r="F98" s="146"/>
      <c r="G98" s="146"/>
    </row>
    <row r="99" spans="2:7" s="178" customFormat="1" x14ac:dyDescent="0.2">
      <c r="B99" s="158"/>
      <c r="C99" s="146"/>
      <c r="D99" s="146"/>
      <c r="E99" s="146"/>
      <c r="F99" s="146"/>
      <c r="G99" s="146"/>
    </row>
    <row r="100" spans="2:7" s="178" customFormat="1" x14ac:dyDescent="0.2">
      <c r="B100" s="158"/>
      <c r="C100" s="146"/>
      <c r="D100" s="146"/>
      <c r="E100" s="146"/>
      <c r="F100" s="146"/>
      <c r="G100" s="146"/>
    </row>
    <row r="101" spans="2:7" s="178" customFormat="1" x14ac:dyDescent="0.2">
      <c r="B101" s="158"/>
      <c r="C101" s="146"/>
      <c r="D101" s="146"/>
      <c r="E101" s="146"/>
      <c r="F101" s="146"/>
      <c r="G101" s="146"/>
    </row>
    <row r="102" spans="2:7" s="178" customFormat="1" x14ac:dyDescent="0.2">
      <c r="B102" s="158"/>
      <c r="C102" s="146"/>
      <c r="D102" s="146"/>
      <c r="E102" s="146"/>
      <c r="F102" s="146"/>
      <c r="G102" s="146"/>
    </row>
    <row r="103" spans="2:7" s="178" customFormat="1" x14ac:dyDescent="0.2">
      <c r="B103" s="158"/>
      <c r="C103" s="146"/>
      <c r="D103" s="146"/>
      <c r="E103" s="146"/>
      <c r="F103" s="146"/>
      <c r="G103" s="146"/>
    </row>
    <row r="104" spans="2:7" s="178" customFormat="1" x14ac:dyDescent="0.2">
      <c r="B104" s="158"/>
      <c r="C104" s="146"/>
      <c r="D104" s="146"/>
      <c r="E104" s="146"/>
      <c r="F104" s="146"/>
      <c r="G104" s="146"/>
    </row>
    <row r="105" spans="2:7" s="178" customFormat="1" x14ac:dyDescent="0.2">
      <c r="B105" s="158"/>
      <c r="C105" s="146"/>
      <c r="D105" s="146"/>
      <c r="E105" s="146"/>
      <c r="F105" s="146"/>
      <c r="G105" s="146"/>
    </row>
    <row r="106" spans="2:7" s="178" customFormat="1" x14ac:dyDescent="0.2">
      <c r="B106" s="158"/>
      <c r="C106" s="146"/>
      <c r="D106" s="146"/>
      <c r="E106" s="146"/>
      <c r="F106" s="146"/>
      <c r="G106" s="146"/>
    </row>
    <row r="107" spans="2:7" s="178" customFormat="1" x14ac:dyDescent="0.2">
      <c r="B107" s="158"/>
      <c r="C107" s="146"/>
      <c r="D107" s="146"/>
      <c r="E107" s="146"/>
      <c r="F107" s="146"/>
      <c r="G107" s="146"/>
    </row>
    <row r="108" spans="2:7" s="178" customFormat="1" x14ac:dyDescent="0.2">
      <c r="B108" s="158"/>
      <c r="C108" s="146"/>
      <c r="D108" s="146"/>
      <c r="E108" s="146"/>
      <c r="F108" s="146"/>
      <c r="G108" s="146"/>
    </row>
    <row r="109" spans="2:7" s="178" customFormat="1" x14ac:dyDescent="0.2">
      <c r="B109" s="158"/>
      <c r="C109" s="146"/>
      <c r="D109" s="146"/>
      <c r="E109" s="146"/>
      <c r="F109" s="146"/>
      <c r="G109" s="146"/>
    </row>
    <row r="110" spans="2:7" s="178" customFormat="1" x14ac:dyDescent="0.2">
      <c r="B110" s="158"/>
      <c r="C110" s="146"/>
      <c r="D110" s="146"/>
      <c r="E110" s="146"/>
      <c r="F110" s="146"/>
      <c r="G110" s="146"/>
    </row>
    <row r="111" spans="2:7" s="178" customFormat="1" x14ac:dyDescent="0.2">
      <c r="B111" s="158"/>
      <c r="C111" s="146"/>
      <c r="D111" s="146"/>
      <c r="E111" s="146"/>
      <c r="F111" s="146"/>
      <c r="G111" s="146"/>
    </row>
    <row r="112" spans="2:7" s="178" customFormat="1" x14ac:dyDescent="0.2">
      <c r="B112" s="158"/>
      <c r="C112" s="146"/>
      <c r="D112" s="146"/>
      <c r="E112" s="146"/>
      <c r="F112" s="146"/>
      <c r="G112" s="146"/>
    </row>
    <row r="113" spans="2:7" s="178" customFormat="1" x14ac:dyDescent="0.2">
      <c r="B113" s="158"/>
      <c r="C113" s="146"/>
      <c r="D113" s="146"/>
      <c r="E113" s="146"/>
      <c r="F113" s="146"/>
      <c r="G113" s="146"/>
    </row>
    <row r="114" spans="2:7" s="178" customFormat="1" x14ac:dyDescent="0.2">
      <c r="B114" s="158"/>
      <c r="C114" s="146"/>
      <c r="D114" s="146"/>
      <c r="E114" s="146"/>
      <c r="F114" s="146"/>
      <c r="G114" s="146"/>
    </row>
    <row r="115" spans="2:7" s="178" customFormat="1" x14ac:dyDescent="0.2">
      <c r="B115" s="158"/>
      <c r="C115" s="146"/>
      <c r="D115" s="146"/>
      <c r="E115" s="146"/>
      <c r="F115" s="146"/>
      <c r="G115" s="146"/>
    </row>
    <row r="116" spans="2:7" s="178" customFormat="1" x14ac:dyDescent="0.2">
      <c r="B116" s="158"/>
      <c r="C116" s="146"/>
      <c r="D116" s="146"/>
      <c r="E116" s="146"/>
      <c r="F116" s="146"/>
      <c r="G116" s="146"/>
    </row>
    <row r="117" spans="2:7" s="178" customFormat="1" x14ac:dyDescent="0.2">
      <c r="B117" s="158"/>
      <c r="C117" s="146"/>
      <c r="D117" s="146"/>
      <c r="E117" s="146"/>
      <c r="F117" s="146"/>
      <c r="G117" s="146"/>
    </row>
    <row r="118" spans="2:7" s="178" customFormat="1" x14ac:dyDescent="0.2">
      <c r="B118" s="158"/>
      <c r="C118" s="146"/>
      <c r="D118" s="146"/>
      <c r="E118" s="146"/>
      <c r="F118" s="146"/>
      <c r="G118" s="146"/>
    </row>
    <row r="119" spans="2:7" s="178" customFormat="1" x14ac:dyDescent="0.2">
      <c r="B119" s="158"/>
      <c r="C119" s="146"/>
      <c r="D119" s="146"/>
      <c r="E119" s="146"/>
      <c r="F119" s="146"/>
      <c r="G119" s="146"/>
    </row>
    <row r="120" spans="2:7" s="178" customFormat="1" x14ac:dyDescent="0.2">
      <c r="B120" s="158"/>
      <c r="C120" s="146"/>
      <c r="D120" s="146"/>
      <c r="E120" s="146"/>
      <c r="F120" s="146"/>
      <c r="G120" s="146"/>
    </row>
    <row r="121" spans="2:7" s="178" customFormat="1" x14ac:dyDescent="0.2">
      <c r="B121" s="158"/>
      <c r="C121" s="146"/>
      <c r="D121" s="146"/>
      <c r="E121" s="146"/>
      <c r="F121" s="146"/>
      <c r="G121" s="146"/>
    </row>
    <row r="122" spans="2:7" s="178" customFormat="1" x14ac:dyDescent="0.2">
      <c r="B122" s="158"/>
      <c r="C122" s="146"/>
      <c r="D122" s="146"/>
      <c r="E122" s="146"/>
      <c r="F122" s="146"/>
      <c r="G122" s="146"/>
    </row>
    <row r="123" spans="2:7" s="178" customFormat="1" x14ac:dyDescent="0.2">
      <c r="B123" s="158"/>
      <c r="C123" s="146"/>
      <c r="D123" s="146"/>
      <c r="E123" s="146"/>
      <c r="F123" s="146"/>
      <c r="G123" s="146"/>
    </row>
    <row r="124" spans="2:7" s="178" customFormat="1" x14ac:dyDescent="0.2">
      <c r="B124" s="158"/>
      <c r="C124" s="146"/>
      <c r="D124" s="146"/>
      <c r="E124" s="146"/>
      <c r="F124" s="146"/>
      <c r="G124" s="146"/>
    </row>
    <row r="125" spans="2:7" s="178" customFormat="1" x14ac:dyDescent="0.2">
      <c r="B125" s="158"/>
      <c r="C125" s="146"/>
      <c r="D125" s="146"/>
      <c r="E125" s="146"/>
      <c r="F125" s="146"/>
      <c r="G125" s="146"/>
    </row>
    <row r="126" spans="2:7" s="178" customFormat="1" x14ac:dyDescent="0.2">
      <c r="B126" s="158"/>
      <c r="C126" s="146"/>
      <c r="D126" s="146"/>
      <c r="E126" s="146"/>
      <c r="F126" s="146"/>
      <c r="G126" s="146"/>
    </row>
    <row r="127" spans="2:7" s="178" customFormat="1" x14ac:dyDescent="0.2">
      <c r="B127" s="158"/>
      <c r="C127" s="146"/>
      <c r="D127" s="146"/>
      <c r="E127" s="146"/>
      <c r="F127" s="146"/>
      <c r="G127" s="146"/>
    </row>
    <row r="128" spans="2:7" s="178" customFormat="1" x14ac:dyDescent="0.2">
      <c r="B128" s="158"/>
      <c r="C128" s="146"/>
      <c r="D128" s="146"/>
      <c r="E128" s="146"/>
      <c r="F128" s="146"/>
      <c r="G128" s="146"/>
    </row>
    <row r="129" spans="2:7" s="178" customFormat="1" x14ac:dyDescent="0.2">
      <c r="B129" s="158"/>
      <c r="C129" s="146"/>
      <c r="D129" s="146"/>
      <c r="E129" s="146"/>
      <c r="F129" s="146"/>
      <c r="G129" s="146"/>
    </row>
    <row r="130" spans="2:7" s="178" customFormat="1" x14ac:dyDescent="0.2">
      <c r="B130" s="158"/>
      <c r="C130" s="146"/>
      <c r="D130" s="146"/>
      <c r="E130" s="146"/>
      <c r="F130" s="146"/>
      <c r="G130" s="146"/>
    </row>
    <row r="131" spans="2:7" s="178" customFormat="1" x14ac:dyDescent="0.2">
      <c r="B131" s="158"/>
      <c r="C131" s="146"/>
      <c r="D131" s="146"/>
      <c r="E131" s="146"/>
      <c r="F131" s="146"/>
      <c r="G131" s="146"/>
    </row>
    <row r="132" spans="2:7" s="178" customFormat="1" x14ac:dyDescent="0.2">
      <c r="B132" s="158"/>
      <c r="C132" s="146"/>
      <c r="D132" s="146"/>
      <c r="E132" s="146"/>
      <c r="F132" s="146"/>
      <c r="G132" s="146"/>
    </row>
    <row r="133" spans="2:7" s="178" customFormat="1" x14ac:dyDescent="0.2">
      <c r="B133" s="158"/>
      <c r="C133" s="146"/>
      <c r="D133" s="146"/>
      <c r="E133" s="146"/>
      <c r="F133" s="146"/>
      <c r="G133" s="146"/>
    </row>
    <row r="134" spans="2:7" s="178" customFormat="1" x14ac:dyDescent="0.2">
      <c r="B134" s="158"/>
      <c r="C134" s="146"/>
      <c r="D134" s="146"/>
      <c r="E134" s="146"/>
      <c r="F134" s="146"/>
      <c r="G134" s="146"/>
    </row>
    <row r="135" spans="2:7" s="178" customFormat="1" x14ac:dyDescent="0.2">
      <c r="B135" s="158"/>
      <c r="C135" s="146"/>
      <c r="D135" s="146"/>
      <c r="E135" s="146"/>
      <c r="F135" s="146"/>
      <c r="G135" s="146"/>
    </row>
    <row r="136" spans="2:7" s="178" customFormat="1" x14ac:dyDescent="0.2">
      <c r="B136" s="158"/>
      <c r="C136" s="146"/>
      <c r="D136" s="146"/>
      <c r="E136" s="146"/>
      <c r="F136" s="146"/>
      <c r="G136" s="146"/>
    </row>
    <row r="137" spans="2:7" s="178" customFormat="1" x14ac:dyDescent="0.2">
      <c r="B137" s="158"/>
      <c r="C137" s="146"/>
      <c r="D137" s="146"/>
      <c r="E137" s="146"/>
      <c r="F137" s="146"/>
      <c r="G137" s="146"/>
    </row>
    <row r="138" spans="2:7" s="178" customFormat="1" x14ac:dyDescent="0.2">
      <c r="B138" s="158"/>
      <c r="C138" s="146"/>
      <c r="D138" s="146"/>
      <c r="E138" s="146"/>
      <c r="F138" s="146"/>
      <c r="G138" s="146"/>
    </row>
    <row r="139" spans="2:7" s="178" customFormat="1" x14ac:dyDescent="0.2">
      <c r="B139" s="158"/>
      <c r="C139" s="146"/>
      <c r="D139" s="146"/>
      <c r="E139" s="146"/>
      <c r="F139" s="146"/>
      <c r="G139" s="146"/>
    </row>
    <row r="140" spans="2:7" s="178" customFormat="1" x14ac:dyDescent="0.2">
      <c r="B140" s="158"/>
      <c r="C140" s="146"/>
      <c r="D140" s="146"/>
      <c r="E140" s="146"/>
      <c r="F140" s="146"/>
      <c r="G140" s="146"/>
    </row>
    <row r="141" spans="2:7" s="178" customFormat="1" x14ac:dyDescent="0.2">
      <c r="B141" s="158"/>
      <c r="C141" s="146"/>
      <c r="D141" s="146"/>
      <c r="E141" s="146"/>
      <c r="F141" s="146"/>
      <c r="G141" s="146"/>
    </row>
    <row r="142" spans="2:7" s="178" customFormat="1" x14ac:dyDescent="0.2">
      <c r="B142" s="158"/>
      <c r="C142" s="146"/>
      <c r="D142" s="146"/>
      <c r="E142" s="146"/>
      <c r="F142" s="146"/>
      <c r="G142" s="146"/>
    </row>
    <row r="143" spans="2:7" s="178" customFormat="1" x14ac:dyDescent="0.2">
      <c r="B143" s="158"/>
      <c r="C143" s="146"/>
      <c r="D143" s="146"/>
      <c r="E143" s="146"/>
      <c r="F143" s="146"/>
      <c r="G143" s="146"/>
    </row>
    <row r="144" spans="2:7" s="178" customFormat="1" x14ac:dyDescent="0.2">
      <c r="B144" s="158"/>
      <c r="C144" s="146"/>
      <c r="D144" s="146"/>
      <c r="E144" s="146"/>
      <c r="F144" s="146"/>
      <c r="G144" s="146"/>
    </row>
    <row r="145" spans="2:7" s="178" customFormat="1" x14ac:dyDescent="0.2">
      <c r="B145" s="158"/>
      <c r="C145" s="146"/>
      <c r="D145" s="146"/>
      <c r="E145" s="146"/>
      <c r="F145" s="146"/>
      <c r="G145" s="146"/>
    </row>
    <row r="146" spans="2:7" s="178" customFormat="1" x14ac:dyDescent="0.2">
      <c r="B146" s="158"/>
      <c r="C146" s="146"/>
      <c r="D146" s="146"/>
      <c r="E146" s="146"/>
      <c r="F146" s="146"/>
      <c r="G146" s="146"/>
    </row>
    <row r="147" spans="2:7" s="178" customFormat="1" x14ac:dyDescent="0.2">
      <c r="B147" s="158"/>
      <c r="C147" s="146"/>
      <c r="D147" s="146"/>
      <c r="E147" s="146"/>
      <c r="F147" s="146"/>
      <c r="G147" s="146"/>
    </row>
    <row r="148" spans="2:7" s="178" customFormat="1" x14ac:dyDescent="0.2">
      <c r="B148" s="158"/>
      <c r="C148" s="146"/>
      <c r="D148" s="146"/>
      <c r="E148" s="146"/>
      <c r="F148" s="146"/>
      <c r="G148" s="146"/>
    </row>
    <row r="149" spans="2:7" s="178" customFormat="1" x14ac:dyDescent="0.2">
      <c r="B149" s="158"/>
      <c r="C149" s="146"/>
      <c r="D149" s="146"/>
      <c r="E149" s="146"/>
      <c r="F149" s="146"/>
      <c r="G149" s="146"/>
    </row>
    <row r="150" spans="2:7" s="178" customFormat="1" x14ac:dyDescent="0.2">
      <c r="B150" s="158"/>
      <c r="C150" s="146"/>
      <c r="D150" s="146"/>
      <c r="E150" s="146"/>
      <c r="F150" s="146"/>
      <c r="G150" s="146"/>
    </row>
    <row r="151" spans="2:7" s="178" customFormat="1" x14ac:dyDescent="0.2">
      <c r="B151" s="158"/>
      <c r="C151" s="146"/>
      <c r="D151" s="146"/>
      <c r="E151" s="146"/>
      <c r="F151" s="146"/>
      <c r="G151" s="146"/>
    </row>
    <row r="152" spans="2:7" s="178" customFormat="1" x14ac:dyDescent="0.2">
      <c r="B152" s="158"/>
      <c r="C152" s="146"/>
      <c r="D152" s="146"/>
      <c r="E152" s="146"/>
      <c r="F152" s="146"/>
      <c r="G152" s="146"/>
    </row>
    <row r="153" spans="2:7" s="178" customFormat="1" x14ac:dyDescent="0.2">
      <c r="B153" s="158"/>
      <c r="C153" s="146"/>
      <c r="D153" s="146"/>
      <c r="E153" s="146"/>
      <c r="F153" s="146"/>
      <c r="G153" s="146"/>
    </row>
    <row r="154" spans="2:7" s="178" customFormat="1" x14ac:dyDescent="0.2">
      <c r="B154" s="158"/>
      <c r="C154" s="146"/>
      <c r="D154" s="146"/>
      <c r="E154" s="146"/>
      <c r="F154" s="146"/>
      <c r="G154" s="146"/>
    </row>
    <row r="155" spans="2:7" s="178" customFormat="1" x14ac:dyDescent="0.2">
      <c r="B155" s="158"/>
      <c r="C155" s="146"/>
      <c r="D155" s="146"/>
      <c r="E155" s="146"/>
      <c r="F155" s="146"/>
      <c r="G155" s="146"/>
    </row>
    <row r="156" spans="2:7" s="178" customFormat="1" x14ac:dyDescent="0.2">
      <c r="B156" s="158"/>
      <c r="C156" s="146"/>
      <c r="D156" s="146"/>
      <c r="E156" s="146"/>
      <c r="F156" s="146"/>
      <c r="G156" s="146"/>
    </row>
    <row r="157" spans="2:7" s="178" customFormat="1" x14ac:dyDescent="0.2">
      <c r="B157" s="158"/>
      <c r="C157" s="146"/>
      <c r="D157" s="146"/>
      <c r="E157" s="146"/>
      <c r="F157" s="146"/>
      <c r="G157" s="146"/>
    </row>
    <row r="158" spans="2:7" s="178" customFormat="1" x14ac:dyDescent="0.2">
      <c r="B158" s="158"/>
      <c r="C158" s="146"/>
      <c r="D158" s="146"/>
      <c r="E158" s="146"/>
      <c r="F158" s="146"/>
      <c r="G158" s="146"/>
    </row>
    <row r="159" spans="2:7" s="178" customFormat="1" x14ac:dyDescent="0.2">
      <c r="B159" s="158"/>
      <c r="C159" s="146"/>
      <c r="D159" s="146"/>
      <c r="E159" s="146"/>
      <c r="F159" s="146"/>
      <c r="G159" s="146"/>
    </row>
    <row r="160" spans="2:7" s="178" customFormat="1" x14ac:dyDescent="0.2">
      <c r="B160" s="158"/>
      <c r="C160" s="146"/>
      <c r="D160" s="146"/>
      <c r="E160" s="146"/>
      <c r="F160" s="146"/>
      <c r="G160" s="146"/>
    </row>
    <row r="161" spans="2:7" s="178" customFormat="1" x14ac:dyDescent="0.2">
      <c r="B161" s="158"/>
      <c r="C161" s="146"/>
      <c r="D161" s="146"/>
      <c r="E161" s="146"/>
      <c r="F161" s="146"/>
      <c r="G161" s="146"/>
    </row>
    <row r="162" spans="2:7" s="178" customFormat="1" x14ac:dyDescent="0.2">
      <c r="B162" s="158"/>
      <c r="C162" s="146"/>
      <c r="D162" s="146"/>
      <c r="E162" s="146"/>
      <c r="F162" s="146"/>
      <c r="G162" s="146"/>
    </row>
    <row r="163" spans="2:7" s="178" customFormat="1" x14ac:dyDescent="0.2">
      <c r="B163" s="158"/>
      <c r="C163" s="146"/>
      <c r="D163" s="146"/>
      <c r="E163" s="146"/>
      <c r="F163" s="146"/>
      <c r="G163" s="146"/>
    </row>
    <row r="164" spans="2:7" s="178" customFormat="1" x14ac:dyDescent="0.2">
      <c r="B164" s="158"/>
      <c r="C164" s="146"/>
      <c r="D164" s="146"/>
      <c r="E164" s="146"/>
      <c r="F164" s="146"/>
      <c r="G164" s="146"/>
    </row>
    <row r="165" spans="2:7" s="178" customFormat="1" x14ac:dyDescent="0.2">
      <c r="B165" s="158"/>
      <c r="C165" s="146"/>
      <c r="D165" s="146"/>
      <c r="E165" s="146"/>
      <c r="F165" s="146"/>
      <c r="G165" s="146"/>
    </row>
    <row r="166" spans="2:7" s="178" customFormat="1" x14ac:dyDescent="0.2">
      <c r="B166" s="158"/>
      <c r="C166" s="146"/>
      <c r="D166" s="146"/>
      <c r="E166" s="146"/>
      <c r="F166" s="146"/>
      <c r="G166" s="146"/>
    </row>
    <row r="167" spans="2:7" s="178" customFormat="1" x14ac:dyDescent="0.2">
      <c r="B167" s="158"/>
      <c r="C167" s="146"/>
      <c r="D167" s="146"/>
      <c r="E167" s="146"/>
      <c r="F167" s="146"/>
      <c r="G167" s="146"/>
    </row>
    <row r="168" spans="2:7" s="178" customFormat="1" x14ac:dyDescent="0.2">
      <c r="B168" s="158"/>
      <c r="C168" s="146"/>
      <c r="D168" s="146"/>
      <c r="E168" s="146"/>
      <c r="F168" s="146"/>
      <c r="G168" s="146"/>
    </row>
    <row r="169" spans="2:7" s="178" customFormat="1" x14ac:dyDescent="0.2">
      <c r="B169" s="158"/>
      <c r="C169" s="146"/>
      <c r="D169" s="146"/>
      <c r="E169" s="146"/>
      <c r="F169" s="146"/>
      <c r="G169" s="146"/>
    </row>
    <row r="170" spans="2:7" s="178" customFormat="1" x14ac:dyDescent="0.2">
      <c r="B170" s="158"/>
      <c r="C170" s="146"/>
      <c r="D170" s="146"/>
      <c r="E170" s="146"/>
      <c r="F170" s="146"/>
      <c r="G170" s="146"/>
    </row>
    <row r="171" spans="2:7" s="178" customFormat="1" x14ac:dyDescent="0.2">
      <c r="B171" s="158"/>
      <c r="C171" s="146"/>
      <c r="D171" s="146"/>
      <c r="E171" s="146"/>
      <c r="F171" s="146"/>
      <c r="G171" s="146"/>
    </row>
    <row r="172" spans="2:7" s="178" customFormat="1" x14ac:dyDescent="0.2">
      <c r="B172" s="158"/>
      <c r="C172" s="146"/>
      <c r="D172" s="146"/>
      <c r="E172" s="146"/>
      <c r="F172" s="146"/>
      <c r="G172" s="146"/>
    </row>
    <row r="173" spans="2:7" s="178" customFormat="1" x14ac:dyDescent="0.2">
      <c r="B173" s="158"/>
      <c r="C173" s="146"/>
      <c r="D173" s="146"/>
      <c r="E173" s="146"/>
      <c r="F173" s="146"/>
      <c r="G173" s="146"/>
    </row>
    <row r="174" spans="2:7" s="178" customFormat="1" x14ac:dyDescent="0.2">
      <c r="B174" s="158"/>
      <c r="C174" s="146"/>
      <c r="D174" s="146"/>
      <c r="E174" s="146"/>
      <c r="F174" s="146"/>
      <c r="G174" s="146"/>
    </row>
    <row r="175" spans="2:7" s="178" customFormat="1" x14ac:dyDescent="0.2">
      <c r="B175" s="158"/>
      <c r="C175" s="146"/>
      <c r="D175" s="146"/>
      <c r="E175" s="146"/>
      <c r="F175" s="146"/>
      <c r="G175" s="146"/>
    </row>
    <row r="176" spans="2:7" s="178" customFormat="1" x14ac:dyDescent="0.2">
      <c r="B176" s="158"/>
      <c r="C176" s="146"/>
      <c r="D176" s="146"/>
      <c r="E176" s="146"/>
      <c r="F176" s="146"/>
      <c r="G176" s="146"/>
    </row>
    <row r="177" spans="2:7" s="178" customFormat="1" x14ac:dyDescent="0.2">
      <c r="B177" s="158"/>
      <c r="C177" s="146"/>
      <c r="D177" s="146"/>
      <c r="E177" s="146"/>
      <c r="F177" s="146"/>
      <c r="G177" s="146"/>
    </row>
    <row r="178" spans="2:7" s="178" customFormat="1" x14ac:dyDescent="0.2">
      <c r="B178" s="158"/>
      <c r="C178" s="146"/>
      <c r="D178" s="146"/>
      <c r="E178" s="146"/>
      <c r="F178" s="146"/>
      <c r="G178" s="146"/>
    </row>
    <row r="179" spans="2:7" s="178" customFormat="1" x14ac:dyDescent="0.2">
      <c r="B179" s="158"/>
      <c r="C179" s="146"/>
      <c r="D179" s="146"/>
      <c r="E179" s="146"/>
      <c r="F179" s="146"/>
      <c r="G179" s="146"/>
    </row>
    <row r="180" spans="2:7" s="178" customFormat="1" x14ac:dyDescent="0.2">
      <c r="B180" s="158"/>
      <c r="C180" s="146"/>
      <c r="D180" s="146"/>
      <c r="E180" s="146"/>
      <c r="F180" s="146"/>
      <c r="G180" s="146"/>
    </row>
    <row r="181" spans="2:7" s="178" customFormat="1" x14ac:dyDescent="0.2">
      <c r="B181" s="158"/>
      <c r="C181" s="146"/>
      <c r="D181" s="146"/>
      <c r="E181" s="146"/>
      <c r="F181" s="146"/>
      <c r="G181" s="146"/>
    </row>
    <row r="182" spans="2:7" s="178" customFormat="1" x14ac:dyDescent="0.2">
      <c r="B182" s="158"/>
      <c r="C182" s="146"/>
      <c r="D182" s="146"/>
      <c r="E182" s="146"/>
      <c r="F182" s="146"/>
      <c r="G182" s="146"/>
    </row>
    <row r="183" spans="2:7" s="178" customFormat="1" x14ac:dyDescent="0.2">
      <c r="B183" s="158"/>
      <c r="C183" s="146"/>
      <c r="D183" s="146"/>
      <c r="E183" s="146"/>
      <c r="F183" s="146"/>
      <c r="G183" s="146"/>
    </row>
    <row r="184" spans="2:7" s="178" customFormat="1" x14ac:dyDescent="0.2">
      <c r="B184" s="158"/>
      <c r="C184" s="146"/>
      <c r="D184" s="146"/>
      <c r="E184" s="146"/>
      <c r="F184" s="146"/>
      <c r="G184" s="146"/>
    </row>
    <row r="185" spans="2:7" s="178" customFormat="1" x14ac:dyDescent="0.2">
      <c r="B185" s="158"/>
      <c r="C185" s="146"/>
      <c r="D185" s="146"/>
      <c r="E185" s="146"/>
      <c r="F185" s="146"/>
      <c r="G185" s="146"/>
    </row>
    <row r="186" spans="2:7" s="178" customFormat="1" x14ac:dyDescent="0.2">
      <c r="B186" s="158"/>
      <c r="C186" s="146"/>
      <c r="D186" s="146"/>
      <c r="E186" s="146"/>
      <c r="F186" s="146"/>
      <c r="G186" s="146"/>
    </row>
    <row r="187" spans="2:7" s="178" customFormat="1" x14ac:dyDescent="0.2">
      <c r="B187" s="158"/>
      <c r="C187" s="146"/>
      <c r="D187" s="146"/>
      <c r="E187" s="146"/>
      <c r="F187" s="146"/>
      <c r="G187" s="146"/>
    </row>
    <row r="188" spans="2:7" s="178" customFormat="1" x14ac:dyDescent="0.2">
      <c r="B188" s="158"/>
      <c r="C188" s="146"/>
      <c r="D188" s="146"/>
      <c r="E188" s="146"/>
      <c r="F188" s="146"/>
      <c r="G188" s="146"/>
    </row>
    <row r="189" spans="2:7" s="178" customFormat="1" x14ac:dyDescent="0.2">
      <c r="B189" s="158"/>
      <c r="C189" s="146"/>
      <c r="D189" s="146"/>
      <c r="E189" s="146"/>
      <c r="F189" s="146"/>
      <c r="G189" s="146"/>
    </row>
    <row r="190" spans="2:7" s="178" customFormat="1" x14ac:dyDescent="0.2">
      <c r="B190" s="158"/>
      <c r="C190" s="146"/>
      <c r="D190" s="146"/>
      <c r="E190" s="146"/>
      <c r="F190" s="146"/>
      <c r="G190" s="146"/>
    </row>
    <row r="191" spans="2:7" s="178" customFormat="1" x14ac:dyDescent="0.2">
      <c r="B191" s="158"/>
      <c r="C191" s="146"/>
      <c r="D191" s="146"/>
      <c r="E191" s="146"/>
      <c r="F191" s="146"/>
      <c r="G191" s="146"/>
    </row>
    <row r="192" spans="2:7" s="178" customFormat="1" x14ac:dyDescent="0.2">
      <c r="B192" s="158"/>
      <c r="C192" s="146"/>
      <c r="D192" s="146"/>
      <c r="E192" s="146"/>
      <c r="F192" s="146"/>
      <c r="G192" s="146"/>
    </row>
    <row r="193" spans="2:7" s="178" customFormat="1" x14ac:dyDescent="0.2">
      <c r="B193" s="158"/>
      <c r="C193" s="146"/>
      <c r="D193" s="146"/>
      <c r="E193" s="146"/>
      <c r="F193" s="146"/>
      <c r="G193" s="146"/>
    </row>
    <row r="194" spans="2:7" s="178" customFormat="1" x14ac:dyDescent="0.2">
      <c r="B194" s="158"/>
      <c r="C194" s="146"/>
      <c r="D194" s="146"/>
      <c r="E194" s="146"/>
      <c r="F194" s="146"/>
      <c r="G194" s="146"/>
    </row>
    <row r="195" spans="2:7" s="178" customFormat="1" x14ac:dyDescent="0.2">
      <c r="B195" s="158"/>
      <c r="C195" s="146"/>
      <c r="D195" s="146"/>
      <c r="E195" s="146"/>
      <c r="F195" s="146"/>
      <c r="G195" s="146"/>
    </row>
    <row r="196" spans="2:7" s="178" customFormat="1" x14ac:dyDescent="0.2">
      <c r="B196" s="158"/>
      <c r="C196" s="146"/>
      <c r="D196" s="146"/>
      <c r="E196" s="146"/>
      <c r="F196" s="146"/>
      <c r="G196" s="146"/>
    </row>
    <row r="197" spans="2:7" s="178" customFormat="1" x14ac:dyDescent="0.2">
      <c r="B197" s="158"/>
      <c r="C197" s="146"/>
      <c r="D197" s="146"/>
      <c r="E197" s="146"/>
      <c r="F197" s="146"/>
      <c r="G197" s="146"/>
    </row>
    <row r="198" spans="2:7" s="178" customFormat="1" x14ac:dyDescent="0.2">
      <c r="B198" s="158"/>
      <c r="C198" s="146"/>
      <c r="D198" s="146"/>
      <c r="E198" s="146"/>
      <c r="F198" s="146"/>
      <c r="G198" s="146"/>
    </row>
    <row r="199" spans="2:7" s="178" customFormat="1" x14ac:dyDescent="0.2">
      <c r="B199" s="158"/>
      <c r="C199" s="146"/>
      <c r="D199" s="146"/>
      <c r="E199" s="146"/>
      <c r="F199" s="146"/>
      <c r="G199" s="146"/>
    </row>
    <row r="200" spans="2:7" s="178" customFormat="1" x14ac:dyDescent="0.2">
      <c r="B200" s="158"/>
      <c r="C200" s="146"/>
      <c r="D200" s="146"/>
      <c r="E200" s="146"/>
      <c r="F200" s="146"/>
      <c r="G200" s="146"/>
    </row>
    <row r="201" spans="2:7" s="178" customFormat="1" x14ac:dyDescent="0.2">
      <c r="B201" s="158"/>
      <c r="C201" s="146"/>
      <c r="D201" s="146"/>
      <c r="E201" s="146"/>
      <c r="F201" s="146"/>
      <c r="G201" s="146"/>
    </row>
    <row r="202" spans="2:7" s="178" customFormat="1" x14ac:dyDescent="0.2">
      <c r="B202" s="158"/>
      <c r="C202" s="146"/>
      <c r="D202" s="146"/>
      <c r="E202" s="146"/>
      <c r="F202" s="146"/>
      <c r="G202" s="146"/>
    </row>
    <row r="203" spans="2:7" s="178" customFormat="1" x14ac:dyDescent="0.2">
      <c r="B203" s="158"/>
      <c r="C203" s="146"/>
      <c r="D203" s="146"/>
      <c r="E203" s="146"/>
      <c r="F203" s="146"/>
      <c r="G203" s="146"/>
    </row>
    <row r="204" spans="2:7" s="178" customFormat="1" x14ac:dyDescent="0.2">
      <c r="B204" s="158"/>
      <c r="C204" s="146"/>
      <c r="D204" s="146"/>
      <c r="E204" s="146"/>
      <c r="F204" s="146"/>
      <c r="G204" s="146"/>
    </row>
    <row r="205" spans="2:7" s="178" customFormat="1" x14ac:dyDescent="0.2">
      <c r="B205" s="158"/>
      <c r="C205" s="146"/>
      <c r="D205" s="146"/>
      <c r="E205" s="146"/>
      <c r="F205" s="146"/>
      <c r="G205" s="146"/>
    </row>
    <row r="206" spans="2:7" s="178" customFormat="1" x14ac:dyDescent="0.2">
      <c r="B206" s="158"/>
      <c r="C206" s="146"/>
      <c r="D206" s="146"/>
      <c r="E206" s="146"/>
      <c r="F206" s="146"/>
      <c r="G206" s="146"/>
    </row>
    <row r="207" spans="2:7" s="178" customFormat="1" x14ac:dyDescent="0.2">
      <c r="B207" s="158"/>
      <c r="C207" s="146"/>
      <c r="D207" s="146"/>
      <c r="E207" s="146"/>
      <c r="F207" s="146"/>
      <c r="G207" s="146"/>
    </row>
    <row r="208" spans="2:7" s="178" customFormat="1" x14ac:dyDescent="0.2">
      <c r="B208" s="158"/>
      <c r="C208" s="146"/>
      <c r="D208" s="146"/>
      <c r="E208" s="146"/>
      <c r="F208" s="146"/>
      <c r="G208" s="146"/>
    </row>
    <row r="209" spans="2:7" s="178" customFormat="1" x14ac:dyDescent="0.2">
      <c r="B209" s="158"/>
      <c r="C209" s="146"/>
      <c r="D209" s="146"/>
      <c r="E209" s="146"/>
      <c r="F209" s="146"/>
      <c r="G209" s="146"/>
    </row>
    <row r="210" spans="2:7" s="178" customFormat="1" x14ac:dyDescent="0.2">
      <c r="B210" s="158"/>
      <c r="C210" s="146"/>
      <c r="D210" s="146"/>
      <c r="E210" s="146"/>
      <c r="F210" s="146"/>
      <c r="G210" s="146"/>
    </row>
    <row r="211" spans="2:7" s="178" customFormat="1" x14ac:dyDescent="0.2">
      <c r="B211" s="158"/>
      <c r="C211" s="146"/>
      <c r="D211" s="146"/>
      <c r="E211" s="146"/>
      <c r="F211" s="146"/>
      <c r="G211" s="146"/>
    </row>
    <row r="212" spans="2:7" s="178" customFormat="1" x14ac:dyDescent="0.2">
      <c r="B212" s="158"/>
      <c r="C212" s="146"/>
      <c r="D212" s="146"/>
      <c r="E212" s="146"/>
      <c r="F212" s="146"/>
      <c r="G212" s="146"/>
    </row>
    <row r="213" spans="2:7" s="178" customFormat="1" x14ac:dyDescent="0.2">
      <c r="B213" s="158"/>
      <c r="C213" s="146"/>
      <c r="D213" s="146"/>
      <c r="E213" s="146"/>
      <c r="F213" s="146"/>
      <c r="G213" s="146"/>
    </row>
    <row r="214" spans="2:7" s="178" customFormat="1" x14ac:dyDescent="0.2">
      <c r="B214" s="158"/>
      <c r="C214" s="146"/>
      <c r="D214" s="146"/>
      <c r="E214" s="146"/>
      <c r="F214" s="146"/>
      <c r="G214" s="146"/>
    </row>
    <row r="215" spans="2:7" s="178" customFormat="1" x14ac:dyDescent="0.2">
      <c r="B215" s="158"/>
      <c r="C215" s="146"/>
      <c r="D215" s="146"/>
      <c r="E215" s="146"/>
      <c r="F215" s="146"/>
      <c r="G215" s="146"/>
    </row>
    <row r="216" spans="2:7" s="178" customFormat="1" x14ac:dyDescent="0.2">
      <c r="B216" s="158"/>
      <c r="C216" s="146"/>
      <c r="D216" s="146"/>
      <c r="E216" s="146"/>
      <c r="F216" s="146"/>
      <c r="G216" s="146"/>
    </row>
    <row r="217" spans="2:7" s="178" customFormat="1" x14ac:dyDescent="0.2">
      <c r="B217" s="158"/>
      <c r="C217" s="146"/>
      <c r="D217" s="146"/>
      <c r="E217" s="146"/>
      <c r="F217" s="146"/>
      <c r="G217" s="146"/>
    </row>
    <row r="218" spans="2:7" s="178" customFormat="1" x14ac:dyDescent="0.2">
      <c r="B218" s="158"/>
      <c r="C218" s="146"/>
      <c r="D218" s="146"/>
      <c r="E218" s="146"/>
      <c r="F218" s="146"/>
      <c r="G218" s="146"/>
    </row>
    <row r="219" spans="2:7" s="178" customFormat="1" x14ac:dyDescent="0.2">
      <c r="B219" s="158"/>
      <c r="C219" s="146"/>
      <c r="D219" s="146"/>
      <c r="E219" s="146"/>
      <c r="F219" s="146"/>
      <c r="G219" s="146"/>
    </row>
    <row r="220" spans="2:7" s="178" customFormat="1" x14ac:dyDescent="0.2">
      <c r="B220" s="158"/>
      <c r="C220" s="146"/>
      <c r="D220" s="146"/>
      <c r="E220" s="146"/>
      <c r="F220" s="146"/>
      <c r="G220" s="146"/>
    </row>
    <row r="221" spans="2:7" s="178" customFormat="1" x14ac:dyDescent="0.2">
      <c r="B221" s="158"/>
      <c r="C221" s="146"/>
      <c r="D221" s="146"/>
      <c r="E221" s="146"/>
      <c r="F221" s="146"/>
      <c r="G221" s="146"/>
    </row>
    <row r="222" spans="2:7" s="178" customFormat="1" x14ac:dyDescent="0.2">
      <c r="B222" s="158"/>
      <c r="C222" s="146"/>
      <c r="D222" s="146"/>
      <c r="E222" s="146"/>
      <c r="F222" s="146"/>
      <c r="G222" s="146"/>
    </row>
    <row r="223" spans="2:7" s="178" customFormat="1" x14ac:dyDescent="0.2">
      <c r="B223" s="158"/>
      <c r="C223" s="146"/>
      <c r="D223" s="146"/>
      <c r="E223" s="146"/>
      <c r="F223" s="146"/>
      <c r="G223" s="146"/>
    </row>
    <row r="224" spans="2:7" s="178" customFormat="1" x14ac:dyDescent="0.2">
      <c r="B224" s="158"/>
      <c r="C224" s="146"/>
      <c r="D224" s="146"/>
      <c r="E224" s="146"/>
      <c r="F224" s="146"/>
      <c r="G224" s="146"/>
    </row>
    <row r="225" spans="2:7" s="178" customFormat="1" x14ac:dyDescent="0.2">
      <c r="B225" s="158"/>
      <c r="C225" s="146"/>
      <c r="D225" s="146"/>
      <c r="E225" s="146"/>
      <c r="F225" s="146"/>
      <c r="G225" s="146"/>
    </row>
    <row r="226" spans="2:7" s="178" customFormat="1" x14ac:dyDescent="0.2">
      <c r="B226" s="158"/>
      <c r="C226" s="146"/>
      <c r="D226" s="146"/>
      <c r="E226" s="146"/>
      <c r="F226" s="146"/>
      <c r="G226" s="146"/>
    </row>
    <row r="227" spans="2:7" s="178" customFormat="1" x14ac:dyDescent="0.2">
      <c r="B227" s="158"/>
      <c r="C227" s="146"/>
      <c r="D227" s="146"/>
      <c r="E227" s="146"/>
      <c r="F227" s="146"/>
      <c r="G227" s="146"/>
    </row>
    <row r="228" spans="2:7" s="178" customFormat="1" x14ac:dyDescent="0.2">
      <c r="B228" s="158"/>
      <c r="C228" s="146"/>
      <c r="D228" s="146"/>
      <c r="E228" s="146"/>
      <c r="F228" s="146"/>
      <c r="G228" s="146"/>
    </row>
    <row r="229" spans="2:7" s="178" customFormat="1" x14ac:dyDescent="0.2">
      <c r="B229" s="158"/>
      <c r="C229" s="146"/>
      <c r="D229" s="146"/>
      <c r="E229" s="146"/>
      <c r="F229" s="146"/>
      <c r="G229" s="146"/>
    </row>
    <row r="230" spans="2:7" s="178" customFormat="1" x14ac:dyDescent="0.2">
      <c r="B230" s="158"/>
      <c r="C230" s="146"/>
      <c r="D230" s="146"/>
      <c r="E230" s="146"/>
      <c r="F230" s="146"/>
      <c r="G230" s="146"/>
    </row>
    <row r="231" spans="2:7" s="178" customFormat="1" x14ac:dyDescent="0.2">
      <c r="B231" s="158"/>
      <c r="C231" s="146"/>
      <c r="D231" s="146"/>
      <c r="E231" s="146"/>
      <c r="F231" s="146"/>
      <c r="G231" s="146"/>
    </row>
    <row r="232" spans="2:7" s="178" customFormat="1" x14ac:dyDescent="0.2">
      <c r="B232" s="158"/>
      <c r="C232" s="146"/>
      <c r="D232" s="146"/>
      <c r="E232" s="146"/>
      <c r="F232" s="146"/>
      <c r="G232" s="146"/>
    </row>
    <row r="233" spans="2:7" s="178" customFormat="1" x14ac:dyDescent="0.2">
      <c r="B233" s="158"/>
      <c r="C233" s="146"/>
      <c r="D233" s="146"/>
      <c r="E233" s="146"/>
      <c r="F233" s="146"/>
      <c r="G233" s="146"/>
    </row>
    <row r="234" spans="2:7" s="178" customFormat="1" x14ac:dyDescent="0.2">
      <c r="B234" s="158"/>
      <c r="C234" s="146"/>
      <c r="D234" s="146"/>
      <c r="E234" s="146"/>
      <c r="F234" s="146"/>
      <c r="G234" s="146"/>
    </row>
    <row r="235" spans="2:7" s="178" customFormat="1" x14ac:dyDescent="0.2">
      <c r="B235" s="158"/>
      <c r="C235" s="146"/>
      <c r="D235" s="146"/>
      <c r="E235" s="146"/>
      <c r="F235" s="146"/>
      <c r="G235" s="146"/>
    </row>
    <row r="236" spans="2:7" s="178" customFormat="1" x14ac:dyDescent="0.2">
      <c r="B236" s="158"/>
      <c r="C236" s="146"/>
      <c r="D236" s="146"/>
      <c r="E236" s="146"/>
      <c r="F236" s="146"/>
      <c r="G236" s="146"/>
    </row>
    <row r="237" spans="2:7" s="178" customFormat="1" x14ac:dyDescent="0.2">
      <c r="B237" s="158"/>
      <c r="C237" s="146"/>
      <c r="D237" s="146"/>
      <c r="E237" s="146"/>
      <c r="F237" s="146"/>
      <c r="G237" s="146"/>
    </row>
  </sheetData>
  <sheetProtection password="CF35" sheet="1" objects="1" scenarios="1" selectLockedCells="1"/>
  <mergeCells count="7">
    <mergeCell ref="B2:G2"/>
    <mergeCell ref="H12:I12"/>
    <mergeCell ref="J12:K12"/>
    <mergeCell ref="I4:K4"/>
    <mergeCell ref="B23:C24"/>
    <mergeCell ref="H23:K23"/>
    <mergeCell ref="H24:K24"/>
  </mergeCells>
  <hyperlinks>
    <hyperlink ref="B28" r:id="rId1"/>
  </hyperlink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5" name="Drop Down 1">
              <controlPr defaultSize="0" autoLine="0" autoPict="0">
                <anchor moveWithCells="1">
                  <from>
                    <xdr:col>2</xdr:col>
                    <xdr:colOff>9525</xdr:colOff>
                    <xdr:row>14</xdr:row>
                    <xdr:rowOff>9525</xdr:rowOff>
                  </from>
                  <to>
                    <xdr:col>2</xdr:col>
                    <xdr:colOff>1409700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6" name="Drop Down 2">
              <controlPr defaultSize="0" autoLine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3</xdr:col>
                    <xdr:colOff>1314450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7" name="Drop Down 3">
              <controlPr defaultSize="0" autoLine="0" autoPict="0">
                <anchor moveWithCells="1">
                  <from>
                    <xdr:col>4</xdr:col>
                    <xdr:colOff>19050</xdr:colOff>
                    <xdr:row>14</xdr:row>
                    <xdr:rowOff>9525</xdr:rowOff>
                  </from>
                  <to>
                    <xdr:col>4</xdr:col>
                    <xdr:colOff>1409700</xdr:colOff>
                    <xdr:row>14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3499FB5-CEA7-4B77-BF12-689932CC5804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C7:E10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41"/>
  <sheetViews>
    <sheetView topLeftCell="A13" zoomScaleNormal="100" workbookViewId="0">
      <selection activeCell="P19" sqref="P19"/>
    </sheetView>
  </sheetViews>
  <sheetFormatPr baseColWidth="10" defaultColWidth="11" defaultRowHeight="14.25" x14ac:dyDescent="0.2"/>
  <cols>
    <col min="1" max="1" width="1.625" style="178" customWidth="1"/>
    <col min="2" max="2" width="18.625" style="342" customWidth="1"/>
    <col min="3" max="5" width="18.625" style="167" customWidth="1"/>
    <col min="6" max="6" width="5.125" style="167" customWidth="1"/>
    <col min="7" max="7" width="4.625" style="167" hidden="1" customWidth="1"/>
    <col min="8" max="8" width="15.625" style="178" customWidth="1"/>
    <col min="9" max="17" width="9.625" style="178" customWidth="1"/>
    <col min="18" max="18" width="1.625" style="178" customWidth="1"/>
    <col min="19" max="19" width="11.625" style="178" customWidth="1"/>
    <col min="20" max="55" width="11" style="178"/>
    <col min="56" max="16384" width="11" style="181"/>
  </cols>
  <sheetData>
    <row r="1" spans="1:55" s="146" customFormat="1" ht="12.75" x14ac:dyDescent="0.2">
      <c r="B1" s="28"/>
    </row>
    <row r="2" spans="1:55" s="167" customFormat="1" ht="57" customHeight="1" x14ac:dyDescent="0.3">
      <c r="A2" s="146"/>
      <c r="B2" s="400" t="s">
        <v>240</v>
      </c>
      <c r="C2" s="400"/>
      <c r="D2" s="400"/>
      <c r="E2" s="400"/>
      <c r="F2" s="400"/>
      <c r="G2" s="400"/>
      <c r="H2" s="413" t="s">
        <v>75</v>
      </c>
      <c r="I2" s="413"/>
      <c r="J2" s="413"/>
      <c r="K2" s="413"/>
      <c r="L2" s="413"/>
      <c r="M2" s="339"/>
      <c r="N2" s="339"/>
      <c r="O2" s="339"/>
      <c r="P2" s="339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</row>
    <row r="3" spans="1:55" s="146" customFormat="1" ht="12" customHeight="1" x14ac:dyDescent="0.2">
      <c r="B3" s="343"/>
      <c r="C3" s="27"/>
      <c r="D3" s="27"/>
    </row>
    <row r="4" spans="1:55" s="146" customFormat="1" ht="30" customHeight="1" x14ac:dyDescent="0.2">
      <c r="B4" s="111" t="s">
        <v>3</v>
      </c>
      <c r="C4" s="125" t="s">
        <v>239</v>
      </c>
      <c r="D4" s="125" t="s">
        <v>72</v>
      </c>
      <c r="E4" s="125" t="s">
        <v>73</v>
      </c>
      <c r="H4" s="414" t="s">
        <v>235</v>
      </c>
      <c r="I4" s="415"/>
      <c r="J4" s="415"/>
      <c r="K4" s="415"/>
      <c r="L4" s="415"/>
      <c r="M4" s="415"/>
      <c r="N4" s="415"/>
      <c r="O4" s="415"/>
      <c r="P4" s="415"/>
      <c r="Q4" s="415"/>
    </row>
    <row r="5" spans="1:55" s="167" customFormat="1" ht="30" customHeight="1" x14ac:dyDescent="0.2">
      <c r="A5" s="146"/>
      <c r="B5" s="194" t="s">
        <v>4</v>
      </c>
      <c r="C5" s="156">
        <v>13000</v>
      </c>
      <c r="D5" s="156">
        <v>20500</v>
      </c>
      <c r="E5" s="156">
        <v>17500</v>
      </c>
      <c r="F5" s="146"/>
      <c r="G5" s="146"/>
      <c r="H5" s="168"/>
      <c r="I5" s="147"/>
      <c r="J5" s="147"/>
      <c r="K5" s="147"/>
      <c r="L5" s="147"/>
      <c r="M5" s="147"/>
      <c r="N5" s="147"/>
      <c r="O5" s="147"/>
      <c r="P5" s="147"/>
      <c r="Q5" s="147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</row>
    <row r="6" spans="1:55" s="167" customFormat="1" ht="30" customHeight="1" x14ac:dyDescent="0.2">
      <c r="A6" s="146"/>
      <c r="B6" s="75" t="s">
        <v>5</v>
      </c>
      <c r="C6" s="38">
        <v>10</v>
      </c>
      <c r="D6" s="38">
        <v>12</v>
      </c>
      <c r="E6" s="38">
        <v>12</v>
      </c>
      <c r="F6" s="146"/>
      <c r="G6" s="108" t="s">
        <v>36</v>
      </c>
      <c r="H6" s="168"/>
      <c r="I6" s="147"/>
      <c r="J6" s="147"/>
      <c r="K6" s="147"/>
      <c r="L6" s="147"/>
      <c r="M6" s="147"/>
      <c r="N6" s="147"/>
      <c r="O6" s="147"/>
      <c r="P6" s="147"/>
      <c r="Q6" s="147"/>
      <c r="R6" s="146"/>
      <c r="S6" s="146"/>
      <c r="T6" s="159"/>
      <c r="U6" s="159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</row>
    <row r="7" spans="1:55" s="167" customFormat="1" ht="30" customHeight="1" x14ac:dyDescent="0.2">
      <c r="A7" s="90"/>
      <c r="B7" s="75" t="s">
        <v>7</v>
      </c>
      <c r="C7" s="57">
        <f>C$5*$F$9/100</f>
        <v>130</v>
      </c>
      <c r="D7" s="57">
        <f>D$5*$F$9/100</f>
        <v>205</v>
      </c>
      <c r="E7" s="57">
        <f>E$5*$F$9/100</f>
        <v>175</v>
      </c>
      <c r="F7" s="91">
        <v>10</v>
      </c>
      <c r="G7" s="110">
        <f>Trecker!D19</f>
        <v>0.95</v>
      </c>
      <c r="H7" s="69"/>
      <c r="I7" s="147"/>
      <c r="J7" s="147"/>
      <c r="K7" s="147"/>
      <c r="L7" s="147"/>
      <c r="M7" s="147"/>
      <c r="N7" s="147"/>
      <c r="O7" s="147"/>
      <c r="P7" s="147"/>
      <c r="Q7" s="147"/>
      <c r="R7" s="90"/>
      <c r="S7" s="146"/>
      <c r="T7" s="169"/>
      <c r="U7" s="169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</row>
    <row r="8" spans="1:55" s="167" customFormat="1" ht="30" customHeight="1" x14ac:dyDescent="0.2">
      <c r="A8" s="90"/>
      <c r="B8" s="75" t="s">
        <v>11</v>
      </c>
      <c r="C8" s="57">
        <f>(C$5+C$7)/2*$F$8/100</f>
        <v>131.30000000000001</v>
      </c>
      <c r="D8" s="57">
        <f>(D$5+D$7)/2*$F$8/100</f>
        <v>207.05</v>
      </c>
      <c r="E8" s="57">
        <f>(E$5+E$7)/2*$F$8/100</f>
        <v>176.75</v>
      </c>
      <c r="F8" s="91">
        <v>2</v>
      </c>
      <c r="G8" s="146"/>
      <c r="H8" s="170"/>
      <c r="I8" s="147"/>
      <c r="J8" s="147"/>
      <c r="K8" s="147"/>
      <c r="L8" s="147"/>
      <c r="M8" s="147"/>
      <c r="N8" s="147"/>
      <c r="O8" s="147"/>
      <c r="P8" s="147"/>
      <c r="Q8" s="147"/>
      <c r="R8" s="90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</row>
    <row r="9" spans="1:55" s="167" customFormat="1" ht="30" customHeight="1" x14ac:dyDescent="0.2">
      <c r="A9" s="90"/>
      <c r="B9" s="75" t="s">
        <v>9</v>
      </c>
      <c r="C9" s="57">
        <f>C$5/C$6*$F$9/100</f>
        <v>13</v>
      </c>
      <c r="D9" s="57">
        <f>D$5/D$6*$F$9/100</f>
        <v>17.083333333333332</v>
      </c>
      <c r="E9" s="57">
        <f>E$5/E$6*$F$9/100</f>
        <v>14.583333333333332</v>
      </c>
      <c r="F9" s="91">
        <v>1</v>
      </c>
      <c r="G9" s="91"/>
      <c r="H9" s="95"/>
      <c r="I9" s="95"/>
      <c r="J9" s="95"/>
      <c r="K9" s="95"/>
      <c r="L9" s="95"/>
      <c r="M9" s="95"/>
      <c r="N9" s="95"/>
      <c r="O9" s="95"/>
      <c r="P9" s="95"/>
      <c r="Q9" s="95"/>
      <c r="R9" s="90"/>
      <c r="S9" s="120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</row>
    <row r="10" spans="1:55" s="167" customFormat="1" ht="30" customHeight="1" x14ac:dyDescent="0.2">
      <c r="A10" s="90"/>
      <c r="B10" s="75" t="s">
        <v>8</v>
      </c>
      <c r="C10" s="57">
        <f>C$5/C$6*$F$10/100</f>
        <v>13</v>
      </c>
      <c r="D10" s="57">
        <f>D$5/D$6*$F$10/100</f>
        <v>17.083333333333332</v>
      </c>
      <c r="E10" s="57">
        <f>E$5/E$6*$F$10/100</f>
        <v>14.583333333333332</v>
      </c>
      <c r="F10" s="91">
        <v>1</v>
      </c>
      <c r="G10" s="91"/>
      <c r="H10" s="95"/>
      <c r="I10" s="151"/>
      <c r="J10" s="151"/>
      <c r="K10" s="151"/>
      <c r="L10" s="151"/>
      <c r="M10" s="151"/>
      <c r="N10" s="151"/>
      <c r="O10" s="151"/>
      <c r="P10" s="151"/>
      <c r="Q10" s="151"/>
      <c r="R10" s="90"/>
      <c r="S10" s="137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</row>
    <row r="11" spans="1:55" s="167" customFormat="1" ht="30" customHeight="1" x14ac:dyDescent="0.2">
      <c r="A11" s="159"/>
      <c r="B11" s="75" t="s">
        <v>6</v>
      </c>
      <c r="C11" s="78">
        <f>((C5-C7)/C6)+SUM(C8:C10)</f>
        <v>1444.3</v>
      </c>
      <c r="D11" s="78">
        <f>((D5-D7)/D6)+SUM(D8:D10)</f>
        <v>1932.4666666666667</v>
      </c>
      <c r="E11" s="78">
        <f>((E5-E7)/E6)+SUM(E8:E10)</f>
        <v>1649.6666666666667</v>
      </c>
      <c r="F11" s="146"/>
      <c r="G11" s="91"/>
      <c r="H11" s="352"/>
      <c r="I11" s="426" t="str">
        <f>C4</f>
        <v>Federzinkenegge
Güttler SuperMaxx</v>
      </c>
      <c r="J11" s="426"/>
      <c r="K11" s="426"/>
      <c r="L11" s="427" t="str">
        <f>D4</f>
        <v>Grubber</v>
      </c>
      <c r="M11" s="427"/>
      <c r="N11" s="427"/>
      <c r="O11" s="427" t="str">
        <f>E4</f>
        <v>Scheibenegge</v>
      </c>
      <c r="P11" s="427"/>
      <c r="Q11" s="428"/>
      <c r="R11" s="159"/>
      <c r="S11" s="148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</row>
    <row r="12" spans="1:55" s="167" customFormat="1" ht="30" customHeight="1" x14ac:dyDescent="0.2">
      <c r="A12" s="159"/>
      <c r="B12" s="146"/>
      <c r="C12" s="146"/>
      <c r="D12" s="146"/>
      <c r="E12" s="146"/>
      <c r="F12" s="146"/>
      <c r="G12" s="91"/>
      <c r="H12" s="429" t="s">
        <v>45</v>
      </c>
      <c r="I12" s="429"/>
      <c r="J12" s="429"/>
      <c r="K12" s="340"/>
      <c r="L12" s="422" t="s">
        <v>49</v>
      </c>
      <c r="M12" s="422"/>
      <c r="N12" s="422"/>
      <c r="O12" s="422"/>
      <c r="P12" s="422"/>
      <c r="Q12" s="422"/>
      <c r="R12" s="159"/>
      <c r="S12" s="148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</row>
    <row r="13" spans="1:55" s="167" customFormat="1" ht="36" customHeight="1" x14ac:dyDescent="0.2">
      <c r="A13" s="146"/>
      <c r="B13" s="111" t="s">
        <v>38</v>
      </c>
      <c r="C13" s="195" t="str">
        <f>"Trecker &amp; "&amp;C4</f>
        <v>Trecker &amp; Federzinkenegge
Güttler SuperMaxx</v>
      </c>
      <c r="D13" s="195" t="str">
        <f>"Trecker &amp; "&amp;D4</f>
        <v>Trecker &amp; Grubber</v>
      </c>
      <c r="E13" s="195" t="str">
        <f>"Trecker &amp; "&amp;E4</f>
        <v>Trecker &amp; Scheibenegge</v>
      </c>
      <c r="F13" s="146"/>
      <c r="G13" s="91"/>
      <c r="H13" s="200"/>
      <c r="I13" s="435" t="str">
        <f>C4</f>
        <v>Federzinkenegge
Güttler SuperMaxx</v>
      </c>
      <c r="J13" s="436"/>
      <c r="K13" s="437"/>
      <c r="L13" s="435" t="str">
        <f>D4</f>
        <v>Grubber</v>
      </c>
      <c r="M13" s="436"/>
      <c r="N13" s="437"/>
      <c r="O13" s="435" t="str">
        <f>E4</f>
        <v>Scheibenegge</v>
      </c>
      <c r="P13" s="436"/>
      <c r="Q13" s="437"/>
      <c r="R13" s="146"/>
      <c r="S13" s="171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</row>
    <row r="14" spans="1:55" s="167" customFormat="1" ht="30" customHeight="1" x14ac:dyDescent="0.2">
      <c r="A14" s="146"/>
      <c r="B14" s="75" t="str">
        <f>"Reparaturen/Jahr"</f>
        <v>Reparaturen/Jahr</v>
      </c>
      <c r="C14" s="44">
        <f>C5*$F$14/100</f>
        <v>520</v>
      </c>
      <c r="D14" s="44">
        <f>D5*$F$14/100</f>
        <v>820</v>
      </c>
      <c r="E14" s="44">
        <f>E5*$F$14/100</f>
        <v>700</v>
      </c>
      <c r="F14" s="91">
        <v>4</v>
      </c>
      <c r="G14" s="118"/>
      <c r="H14" s="262"/>
      <c r="I14" s="75" t="s">
        <v>158</v>
      </c>
      <c r="J14" s="75" t="s">
        <v>237</v>
      </c>
      <c r="K14" s="75" t="s">
        <v>20</v>
      </c>
      <c r="L14" s="341" t="s">
        <v>158</v>
      </c>
      <c r="M14" s="341" t="str">
        <f>J14</f>
        <v>Flächen-leistung</v>
      </c>
      <c r="N14" s="341" t="s">
        <v>20</v>
      </c>
      <c r="O14" s="75" t="s">
        <v>158</v>
      </c>
      <c r="P14" s="75" t="str">
        <f>M14</f>
        <v>Flächen-leistung</v>
      </c>
      <c r="Q14" s="75" t="s">
        <v>20</v>
      </c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</row>
    <row r="15" spans="1:55" s="167" customFormat="1" ht="30" hidden="1" customHeight="1" x14ac:dyDescent="0.2">
      <c r="A15" s="146"/>
      <c r="B15" s="75" t="s">
        <v>66</v>
      </c>
      <c r="C15" s="44">
        <f>C14/C20</f>
        <v>2.08</v>
      </c>
      <c r="D15" s="44">
        <f>D14/D20</f>
        <v>5.4666666666666668</v>
      </c>
      <c r="E15" s="44">
        <f>E14/E20</f>
        <v>2.8</v>
      </c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</row>
    <row r="16" spans="1:55" s="167" customFormat="1" ht="30" customHeight="1" x14ac:dyDescent="0.2">
      <c r="A16" s="146"/>
      <c r="B16" s="75" t="s">
        <v>14</v>
      </c>
      <c r="C16" s="84">
        <v>2</v>
      </c>
      <c r="D16" s="162">
        <v>2</v>
      </c>
      <c r="E16" s="162">
        <v>2</v>
      </c>
      <c r="F16" s="118"/>
      <c r="G16" s="118"/>
      <c r="H16" s="75" t="s">
        <v>244</v>
      </c>
      <c r="I16" s="186">
        <v>100</v>
      </c>
      <c r="J16" s="263">
        <v>3.5</v>
      </c>
      <c r="K16" s="264">
        <v>5</v>
      </c>
      <c r="L16" s="186"/>
      <c r="M16" s="263"/>
      <c r="N16" s="264"/>
      <c r="O16" s="186">
        <v>100</v>
      </c>
      <c r="P16" s="263">
        <v>1.5</v>
      </c>
      <c r="Q16" s="264">
        <v>10</v>
      </c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</row>
    <row r="17" spans="1:55" s="167" customFormat="1" ht="30" customHeight="1" x14ac:dyDescent="0.2">
      <c r="A17" s="146"/>
      <c r="B17" s="196" t="s">
        <v>65</v>
      </c>
      <c r="C17" s="86">
        <f>INDEX(Trecker!$D$27:$F$27,1,MATCH('Bodenbearbeitung LU'!C16,Trecker!$D$4:$F$4,0))+C18*$G$7</f>
        <v>30.375</v>
      </c>
      <c r="D17" s="86">
        <f>INDEX(Trecker!$D$27:$F$27,1,MATCH('Bodenbearbeitung LU'!D16,Trecker!$D$4:$F$4,0))+D18*$G$7</f>
        <v>35.125</v>
      </c>
      <c r="E17" s="86">
        <f>INDEX(Trecker!$D$27:$F$27,1,MATCH('Bodenbearbeitung LU'!E16,Trecker!$D$4:$F$4,0))+E18*$G$7</f>
        <v>35.125</v>
      </c>
      <c r="F17" s="146"/>
      <c r="G17" s="146"/>
      <c r="H17" s="75" t="s">
        <v>245</v>
      </c>
      <c r="I17" s="186">
        <v>100</v>
      </c>
      <c r="J17" s="263">
        <v>3.5</v>
      </c>
      <c r="K17" s="264">
        <v>5</v>
      </c>
      <c r="L17" s="186">
        <v>100</v>
      </c>
      <c r="M17" s="263">
        <v>1.5</v>
      </c>
      <c r="N17" s="264">
        <v>10</v>
      </c>
      <c r="O17" s="186">
        <v>100</v>
      </c>
      <c r="P17" s="263">
        <v>1.5</v>
      </c>
      <c r="Q17" s="264">
        <v>10</v>
      </c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</row>
    <row r="18" spans="1:55" s="167" customFormat="1" ht="30" customHeight="1" x14ac:dyDescent="0.2">
      <c r="A18" s="146"/>
      <c r="B18" s="197" t="s">
        <v>39</v>
      </c>
      <c r="C18" s="313">
        <v>5</v>
      </c>
      <c r="D18" s="313">
        <f>N23</f>
        <v>10</v>
      </c>
      <c r="E18" s="313">
        <f>Q23</f>
        <v>10</v>
      </c>
      <c r="F18" s="146"/>
      <c r="G18" s="146"/>
      <c r="H18" s="75" t="s">
        <v>243</v>
      </c>
      <c r="I18" s="186">
        <v>50</v>
      </c>
      <c r="J18" s="263">
        <v>3.5</v>
      </c>
      <c r="K18" s="264">
        <v>5</v>
      </c>
      <c r="L18" s="186">
        <v>50</v>
      </c>
      <c r="M18" s="263">
        <v>1.5</v>
      </c>
      <c r="N18" s="264">
        <v>10</v>
      </c>
      <c r="O18" s="186">
        <v>50</v>
      </c>
      <c r="P18" s="263">
        <v>1.5</v>
      </c>
      <c r="Q18" s="264">
        <v>10</v>
      </c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</row>
    <row r="19" spans="1:55" s="167" customFormat="1" ht="30" customHeight="1" x14ac:dyDescent="0.2">
      <c r="A19" s="146"/>
      <c r="B19" s="197" t="s">
        <v>51</v>
      </c>
      <c r="C19" s="314">
        <f>J23</f>
        <v>3.5</v>
      </c>
      <c r="D19" s="314">
        <f>M23</f>
        <v>1.5</v>
      </c>
      <c r="E19" s="314">
        <f>P23</f>
        <v>1.5</v>
      </c>
      <c r="F19" s="146"/>
      <c r="G19" s="146"/>
      <c r="H19" s="75" t="s">
        <v>81</v>
      </c>
      <c r="I19" s="186"/>
      <c r="J19" s="263"/>
      <c r="K19" s="264"/>
      <c r="L19" s="186"/>
      <c r="M19" s="263"/>
      <c r="N19" s="264"/>
      <c r="O19" s="186"/>
      <c r="P19" s="263"/>
      <c r="Q19" s="264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</row>
    <row r="20" spans="1:55" s="167" customFormat="1" ht="30" customHeight="1" x14ac:dyDescent="0.2">
      <c r="A20" s="146"/>
      <c r="B20" s="75" t="s">
        <v>52</v>
      </c>
      <c r="C20" s="312">
        <f>I23</f>
        <v>250</v>
      </c>
      <c r="D20" s="312">
        <f>L23</f>
        <v>150</v>
      </c>
      <c r="E20" s="312">
        <f>O23</f>
        <v>250</v>
      </c>
      <c r="F20" s="146"/>
      <c r="G20" s="146"/>
      <c r="H20" s="324" t="s">
        <v>74</v>
      </c>
      <c r="I20" s="192"/>
      <c r="J20" s="263"/>
      <c r="K20" s="264"/>
      <c r="L20" s="192"/>
      <c r="M20" s="263"/>
      <c r="N20" s="264"/>
      <c r="O20" s="192"/>
      <c r="P20" s="263"/>
      <c r="Q20" s="264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</row>
    <row r="21" spans="1:55" s="172" customFormat="1" ht="30" customHeight="1" x14ac:dyDescent="0.2">
      <c r="B21" s="194" t="s">
        <v>32</v>
      </c>
      <c r="C21" s="199">
        <f>C14+(C17/C19*C20)</f>
        <v>2689.6428571428573</v>
      </c>
      <c r="D21" s="199">
        <f>D14+(D17/D19*D20)</f>
        <v>4332.5</v>
      </c>
      <c r="E21" s="199">
        <f>E14+(E17/E19*E20)</f>
        <v>6554.166666666667</v>
      </c>
      <c r="H21" s="358" t="s">
        <v>74</v>
      </c>
      <c r="I21" s="192"/>
      <c r="J21" s="263"/>
      <c r="K21" s="264"/>
      <c r="L21" s="192"/>
      <c r="M21" s="263"/>
      <c r="N21" s="264"/>
      <c r="O21" s="192"/>
      <c r="P21" s="263"/>
      <c r="Q21" s="264"/>
    </row>
    <row r="22" spans="1:55" s="167" customFormat="1" ht="30" customHeight="1" x14ac:dyDescent="0.2">
      <c r="A22" s="146"/>
      <c r="B22" s="75" t="s">
        <v>242</v>
      </c>
      <c r="C22" s="78">
        <f>C11+C21</f>
        <v>4133.9428571428571</v>
      </c>
      <c r="D22" s="78">
        <f>D11+D21</f>
        <v>6264.9666666666672</v>
      </c>
      <c r="E22" s="78">
        <f>E11+E21</f>
        <v>8203.8333333333339</v>
      </c>
      <c r="F22" s="146"/>
      <c r="G22" s="146"/>
      <c r="H22" s="358" t="s">
        <v>74</v>
      </c>
      <c r="I22" s="192"/>
      <c r="J22" s="263"/>
      <c r="K22" s="264"/>
      <c r="L22" s="192"/>
      <c r="M22" s="263"/>
      <c r="N22" s="264"/>
      <c r="O22" s="192"/>
      <c r="P22" s="263"/>
      <c r="Q22" s="264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</row>
    <row r="23" spans="1:55" s="20" customFormat="1" ht="30" customHeight="1" x14ac:dyDescent="0.2">
      <c r="A23" s="18"/>
      <c r="B23" s="75" t="s">
        <v>67</v>
      </c>
      <c r="C23" s="78">
        <f>C22/C20</f>
        <v>16.535771428571429</v>
      </c>
      <c r="D23" s="78">
        <f>D22/D20</f>
        <v>41.766444444444446</v>
      </c>
      <c r="E23" s="78">
        <f>E22/E20</f>
        <v>32.815333333333335</v>
      </c>
      <c r="F23" s="18"/>
      <c r="G23" s="18"/>
      <c r="H23" s="191" t="s">
        <v>68</v>
      </c>
      <c r="I23" s="201">
        <f>IFERROR(SUM(I16:I22),0)</f>
        <v>250</v>
      </c>
      <c r="J23" s="311">
        <f>IFERROR(SUMPRODUCT(I16:I22,J16:J22)/I23,0)</f>
        <v>3.5</v>
      </c>
      <c r="K23" s="348">
        <f>IFERROR(SUMPRODUCT(J16:J22,K16:K22)/(SUM(J16:J22)),0)</f>
        <v>5</v>
      </c>
      <c r="L23" s="349">
        <f>IFERROR(SUM(L16:L22),0)</f>
        <v>150</v>
      </c>
      <c r="M23" s="350">
        <f>IFERROR(SUMPRODUCT(L16:L22,M16:M22)/L23,0)</f>
        <v>1.5</v>
      </c>
      <c r="N23" s="351">
        <f>IFERROR(SUMPRODUCT(M16:M22,N16:N22)/(SUM(M16:M22)),0)</f>
        <v>10</v>
      </c>
      <c r="O23" s="201">
        <f>IFERROR(SUM(O16:O22),0)</f>
        <v>250</v>
      </c>
      <c r="P23" s="311">
        <f>IFERROR(SUMPRODUCT(O16:O22,P16:P22)/O23,0)</f>
        <v>1.5</v>
      </c>
      <c r="Q23" s="348">
        <f>IFERROR(SUMPRODUCT(P16:P22,Q16:Q22)/(SUM(P16:P22)),0)</f>
        <v>10</v>
      </c>
      <c r="R23" s="18"/>
      <c r="S23" s="18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</row>
    <row r="24" spans="1:55" s="174" customFormat="1" ht="15" hidden="1" customHeight="1" x14ac:dyDescent="0.2">
      <c r="A24" s="173"/>
      <c r="B24" s="173"/>
      <c r="C24" s="241">
        <v>1</v>
      </c>
      <c r="D24" s="241">
        <v>2</v>
      </c>
      <c r="E24" s="241">
        <v>3</v>
      </c>
      <c r="F24" s="173"/>
      <c r="G24" s="173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173"/>
      <c r="S24" s="173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</row>
    <row r="25" spans="1:55" s="174" customFormat="1" ht="15" customHeight="1" x14ac:dyDescent="0.2">
      <c r="A25" s="173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</row>
    <row r="26" spans="1:55" s="167" customFormat="1" ht="30" customHeight="1" x14ac:dyDescent="0.2">
      <c r="A26" s="146"/>
      <c r="B26" s="407" t="s">
        <v>34</v>
      </c>
      <c r="C26" s="408"/>
      <c r="D26" s="355"/>
      <c r="E26" s="355"/>
      <c r="F26" s="353"/>
      <c r="G26" s="353"/>
      <c r="H26" s="431" t="s">
        <v>78</v>
      </c>
      <c r="I26" s="431"/>
      <c r="J26" s="431"/>
      <c r="K26" s="431"/>
      <c r="L26" s="431"/>
      <c r="M26" s="431"/>
      <c r="N26" s="431"/>
      <c r="O26" s="431"/>
      <c r="P26" s="431"/>
      <c r="Q26" s="432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</row>
    <row r="27" spans="1:55" s="167" customFormat="1" ht="30" customHeight="1" x14ac:dyDescent="0.2">
      <c r="A27" s="146"/>
      <c r="B27" s="411"/>
      <c r="C27" s="412"/>
      <c r="D27" s="356"/>
      <c r="E27" s="356"/>
      <c r="F27" s="354"/>
      <c r="G27" s="354"/>
      <c r="H27" s="433" t="s">
        <v>79</v>
      </c>
      <c r="I27" s="433"/>
      <c r="J27" s="433"/>
      <c r="K27" s="433"/>
      <c r="L27" s="433"/>
      <c r="M27" s="433"/>
      <c r="N27" s="433"/>
      <c r="O27" s="433"/>
      <c r="P27" s="433"/>
      <c r="Q27" s="434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</row>
    <row r="28" spans="1:55" s="167" customFormat="1" ht="15.75" customHeight="1" x14ac:dyDescent="0.2">
      <c r="A28" s="146"/>
      <c r="B28" s="146"/>
      <c r="C28" s="146"/>
      <c r="D28" s="146"/>
      <c r="E28" s="15"/>
      <c r="F28" s="15"/>
      <c r="G28" s="15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</row>
    <row r="29" spans="1:55" s="167" customFormat="1" ht="30" customHeight="1" x14ac:dyDescent="0.2">
      <c r="A29" s="146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8"/>
      <c r="S29" s="172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</row>
    <row r="30" spans="1:55" s="167" customFormat="1" ht="30" customHeight="1" x14ac:dyDescent="0.2">
      <c r="A30" s="146"/>
      <c r="B30" s="16"/>
      <c r="C30" s="16"/>
      <c r="D30" s="16"/>
      <c r="E30" s="15"/>
      <c r="F30" s="15"/>
      <c r="G30" s="15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78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</row>
    <row r="31" spans="1:55" s="167" customFormat="1" ht="15" customHeight="1" x14ac:dyDescent="0.2">
      <c r="A31" s="146"/>
      <c r="B31" s="179" t="s">
        <v>0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178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</row>
    <row r="32" spans="1:55" s="167" customFormat="1" ht="15" customHeight="1" x14ac:dyDescent="0.2">
      <c r="A32" s="146"/>
      <c r="B32" s="22" t="s">
        <v>1</v>
      </c>
      <c r="C32" s="22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78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</row>
    <row r="33" spans="1:55" s="167" customFormat="1" ht="30" customHeight="1" x14ac:dyDescent="0.2">
      <c r="A33" s="146"/>
      <c r="B33" s="146"/>
      <c r="C33" s="146"/>
      <c r="D33" s="146"/>
      <c r="E33" s="146"/>
      <c r="F33" s="175"/>
      <c r="G33" s="175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</row>
    <row r="34" spans="1:55" s="167" customFormat="1" ht="30" customHeight="1" x14ac:dyDescent="0.2">
      <c r="A34" s="146"/>
      <c r="B34" s="146"/>
      <c r="C34" s="146"/>
      <c r="D34" s="146"/>
      <c r="E34" s="146"/>
      <c r="F34" s="175"/>
      <c r="G34" s="175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</row>
    <row r="35" spans="1:55" s="167" customFormat="1" ht="33" customHeight="1" x14ac:dyDescent="0.2">
      <c r="A35" s="146"/>
      <c r="B35" s="159"/>
      <c r="C35" s="175"/>
      <c r="D35" s="175"/>
      <c r="E35" s="175"/>
      <c r="F35" s="175"/>
      <c r="G35" s="175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</row>
    <row r="36" spans="1:55" s="167" customFormat="1" ht="33" customHeight="1" x14ac:dyDescent="0.2">
      <c r="A36" s="146"/>
      <c r="B36" s="245">
        <v>1</v>
      </c>
      <c r="C36" s="245" t="str">
        <f>C4</f>
        <v>Federzinkenegge
Güttler SuperMaxx</v>
      </c>
      <c r="D36" s="175"/>
      <c r="E36" s="175"/>
      <c r="F36" s="175"/>
      <c r="G36" s="175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</row>
    <row r="37" spans="1:55" s="167" customFormat="1" ht="33" customHeight="1" x14ac:dyDescent="0.2">
      <c r="A37" s="146"/>
      <c r="B37" s="245">
        <v>2</v>
      </c>
      <c r="C37" s="245" t="str">
        <f>D4</f>
        <v>Grubber</v>
      </c>
      <c r="D37" s="175"/>
      <c r="E37" s="175"/>
      <c r="F37" s="175"/>
      <c r="G37" s="175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</row>
    <row r="38" spans="1:55" s="167" customFormat="1" ht="15" customHeight="1" x14ac:dyDescent="0.2">
      <c r="A38" s="146"/>
      <c r="B38" s="245">
        <v>3</v>
      </c>
      <c r="C38" s="245" t="str">
        <f>E4</f>
        <v>Scheibenegge</v>
      </c>
      <c r="D38" s="175"/>
      <c r="E38" s="175"/>
      <c r="F38" s="175"/>
      <c r="G38" s="175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</row>
    <row r="39" spans="1:55" s="177" customFormat="1" ht="33" customHeight="1" x14ac:dyDescent="0.2">
      <c r="A39" s="176"/>
      <c r="B39" s="246">
        <v>4</v>
      </c>
      <c r="C39" s="247" t="s">
        <v>156</v>
      </c>
      <c r="D39" s="175"/>
      <c r="E39" s="175"/>
      <c r="F39" s="175"/>
      <c r="G39" s="175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</row>
    <row r="40" spans="1:55" s="177" customFormat="1" ht="33" customHeight="1" x14ac:dyDescent="0.2">
      <c r="A40" s="176"/>
      <c r="B40" s="242"/>
      <c r="C40" s="243"/>
      <c r="D40" s="175"/>
      <c r="E40" s="175"/>
      <c r="F40" s="175"/>
      <c r="G40" s="175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6"/>
      <c r="BC40" s="176"/>
    </row>
    <row r="41" spans="1:55" s="177" customFormat="1" ht="33" customHeight="1" x14ac:dyDescent="0.2">
      <c r="A41" s="176"/>
      <c r="B41" s="242"/>
      <c r="C41" s="244"/>
      <c r="D41" s="175"/>
      <c r="E41" s="175"/>
      <c r="F41" s="175"/>
      <c r="G41" s="175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6"/>
      <c r="BC41" s="176"/>
    </row>
    <row r="42" spans="1:55" s="177" customFormat="1" ht="33" customHeight="1" x14ac:dyDescent="0.2">
      <c r="A42" s="176"/>
      <c r="B42" s="159"/>
      <c r="C42" s="175"/>
      <c r="D42" s="175"/>
      <c r="E42" s="175"/>
      <c r="F42" s="175"/>
      <c r="G42" s="175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</row>
    <row r="43" spans="1:55" s="177" customFormat="1" ht="33" customHeight="1" x14ac:dyDescent="0.2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6"/>
      <c r="BC43" s="176"/>
    </row>
    <row r="44" spans="1:55" s="167" customFormat="1" ht="33" customHeight="1" x14ac:dyDescent="0.2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</row>
    <row r="45" spans="1:55" s="177" customFormat="1" ht="33" customHeight="1" x14ac:dyDescent="0.2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6"/>
      <c r="BC45" s="176"/>
    </row>
    <row r="46" spans="1:55" s="178" customFormat="1" ht="33" customHeight="1" x14ac:dyDescent="0.2"/>
    <row r="47" spans="1:55" s="178" customFormat="1" ht="33" customHeight="1" x14ac:dyDescent="0.2"/>
    <row r="48" spans="1:55" s="178" customFormat="1" ht="33" customHeight="1" x14ac:dyDescent="0.2"/>
    <row r="49" spans="2:7" s="178" customFormat="1" ht="33" customHeight="1" x14ac:dyDescent="0.2"/>
    <row r="50" spans="2:7" s="178" customFormat="1" ht="33" customHeight="1" x14ac:dyDescent="0.2"/>
    <row r="51" spans="2:7" s="178" customFormat="1" ht="33" customHeight="1" x14ac:dyDescent="0.2">
      <c r="B51" s="163"/>
    </row>
    <row r="52" spans="2:7" s="178" customFormat="1" ht="33" customHeight="1" x14ac:dyDescent="0.2">
      <c r="B52" s="163"/>
    </row>
    <row r="53" spans="2:7" s="178" customFormat="1" ht="33" customHeight="1" x14ac:dyDescent="0.2">
      <c r="B53" s="163"/>
    </row>
    <row r="54" spans="2:7" s="178" customFormat="1" ht="33" customHeight="1" x14ac:dyDescent="0.2">
      <c r="B54" s="163"/>
    </row>
    <row r="55" spans="2:7" s="178" customFormat="1" ht="33" customHeight="1" x14ac:dyDescent="0.2">
      <c r="B55" s="163"/>
    </row>
    <row r="56" spans="2:7" s="178" customFormat="1" ht="33" customHeight="1" x14ac:dyDescent="0.2">
      <c r="B56" s="163"/>
    </row>
    <row r="57" spans="2:7" s="178" customFormat="1" ht="33" customHeight="1" x14ac:dyDescent="0.2">
      <c r="B57" s="163"/>
    </row>
    <row r="58" spans="2:7" s="178" customFormat="1" ht="33" customHeight="1" x14ac:dyDescent="0.2">
      <c r="B58" s="163"/>
    </row>
    <row r="59" spans="2:7" s="178" customFormat="1" ht="25.5" customHeight="1" x14ac:dyDescent="0.2">
      <c r="B59" s="163"/>
    </row>
    <row r="60" spans="2:7" s="178" customFormat="1" x14ac:dyDescent="0.2">
      <c r="B60" s="343"/>
      <c r="C60" s="146"/>
      <c r="D60" s="146"/>
      <c r="E60" s="146"/>
      <c r="F60" s="146"/>
      <c r="G60" s="146"/>
    </row>
    <row r="61" spans="2:7" s="178" customFormat="1" x14ac:dyDescent="0.2">
      <c r="B61" s="343"/>
      <c r="C61" s="146"/>
      <c r="D61" s="146"/>
      <c r="E61" s="146"/>
      <c r="F61" s="146"/>
      <c r="G61" s="146"/>
    </row>
    <row r="62" spans="2:7" s="178" customFormat="1" x14ac:dyDescent="0.2">
      <c r="B62" s="343"/>
      <c r="C62" s="146"/>
      <c r="D62" s="146"/>
      <c r="E62" s="146"/>
      <c r="F62" s="146"/>
      <c r="G62" s="146"/>
    </row>
    <row r="63" spans="2:7" s="178" customFormat="1" x14ac:dyDescent="0.2">
      <c r="B63" s="343"/>
      <c r="C63" s="146"/>
      <c r="D63" s="146"/>
      <c r="E63" s="146"/>
      <c r="F63" s="146"/>
      <c r="G63" s="146"/>
    </row>
    <row r="64" spans="2:7" s="178" customFormat="1" x14ac:dyDescent="0.2">
      <c r="B64" s="343"/>
      <c r="C64" s="146"/>
      <c r="D64" s="146"/>
      <c r="E64" s="146"/>
      <c r="F64" s="146"/>
      <c r="G64" s="146"/>
    </row>
    <row r="65" spans="1:55" s="178" customFormat="1" x14ac:dyDescent="0.2">
      <c r="B65" s="343"/>
      <c r="C65" s="146"/>
      <c r="D65" s="146"/>
      <c r="E65" s="146"/>
      <c r="F65" s="146"/>
      <c r="G65" s="146"/>
    </row>
    <row r="66" spans="1:55" s="178" customFormat="1" x14ac:dyDescent="0.2">
      <c r="B66" s="343"/>
      <c r="C66" s="146"/>
      <c r="D66" s="146"/>
      <c r="E66" s="146"/>
      <c r="F66" s="146"/>
      <c r="G66" s="146"/>
    </row>
    <row r="67" spans="1:55" s="178" customFormat="1" x14ac:dyDescent="0.2">
      <c r="B67" s="343"/>
      <c r="C67" s="146"/>
      <c r="D67" s="146"/>
      <c r="E67" s="146"/>
      <c r="F67" s="146"/>
      <c r="G67" s="146"/>
    </row>
    <row r="68" spans="1:55" s="178" customFormat="1" x14ac:dyDescent="0.2">
      <c r="B68" s="343"/>
      <c r="C68" s="146"/>
      <c r="D68" s="146"/>
      <c r="E68" s="146"/>
      <c r="F68" s="146"/>
      <c r="G68" s="146"/>
    </row>
    <row r="69" spans="1:55" s="178" customFormat="1" x14ac:dyDescent="0.2">
      <c r="B69" s="343"/>
      <c r="C69" s="146"/>
      <c r="D69" s="146"/>
      <c r="E69" s="146"/>
      <c r="F69" s="146"/>
      <c r="G69" s="146"/>
    </row>
    <row r="70" spans="1:55" s="178" customFormat="1" x14ac:dyDescent="0.2">
      <c r="B70" s="32"/>
      <c r="C70" s="146"/>
      <c r="D70" s="146"/>
      <c r="E70" s="146"/>
      <c r="F70" s="146"/>
      <c r="G70" s="146"/>
    </row>
    <row r="71" spans="1:55" s="178" customFormat="1" x14ac:dyDescent="0.2">
      <c r="B71" s="159"/>
      <c r="C71" s="176"/>
      <c r="D71" s="176"/>
      <c r="E71" s="176"/>
      <c r="F71" s="176"/>
      <c r="G71" s="176"/>
    </row>
    <row r="72" spans="1:55" s="178" customFormat="1" x14ac:dyDescent="0.2">
      <c r="B72" s="33"/>
      <c r="C72" s="14"/>
      <c r="D72" s="14"/>
      <c r="E72" s="14"/>
      <c r="F72" s="14"/>
      <c r="G72" s="14"/>
    </row>
    <row r="73" spans="1:55" s="178" customFormat="1" x14ac:dyDescent="0.2">
      <c r="B73" s="33"/>
      <c r="C73" s="14"/>
      <c r="D73" s="14"/>
      <c r="E73" s="14"/>
      <c r="F73" s="14"/>
      <c r="G73" s="14"/>
    </row>
    <row r="74" spans="1:55" s="178" customFormat="1" x14ac:dyDescent="0.2">
      <c r="B74" s="33"/>
      <c r="C74" s="14"/>
      <c r="D74" s="14"/>
      <c r="E74" s="14"/>
      <c r="F74" s="14"/>
      <c r="G74" s="14"/>
    </row>
    <row r="75" spans="1:55" s="178" customFormat="1" x14ac:dyDescent="0.2">
      <c r="B75" s="33"/>
      <c r="C75" s="14"/>
      <c r="D75" s="14"/>
      <c r="E75" s="14"/>
      <c r="F75" s="14"/>
      <c r="G75" s="14"/>
    </row>
    <row r="76" spans="1:55" s="178" customFormat="1" x14ac:dyDescent="0.2">
      <c r="B76" s="29"/>
      <c r="C76" s="17"/>
      <c r="D76" s="17"/>
      <c r="E76" s="15"/>
      <c r="F76" s="15"/>
      <c r="G76" s="15"/>
    </row>
    <row r="77" spans="1:55" x14ac:dyDescent="0.2">
      <c r="A77" s="180"/>
      <c r="B77" s="29"/>
      <c r="C77" s="17"/>
      <c r="D77" s="17"/>
      <c r="E77" s="15"/>
      <c r="F77" s="15"/>
      <c r="G77" s="15"/>
      <c r="R77" s="180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  <c r="AK77" s="181"/>
      <c r="AL77" s="181"/>
      <c r="AM77" s="181"/>
      <c r="AN77" s="181"/>
      <c r="AO77" s="181"/>
      <c r="AP77" s="181"/>
      <c r="AQ77" s="181"/>
      <c r="AR77" s="181"/>
      <c r="AS77" s="181"/>
      <c r="AT77" s="181"/>
      <c r="AU77" s="181"/>
      <c r="AV77" s="181"/>
      <c r="AW77" s="181"/>
      <c r="AX77" s="181"/>
      <c r="AY77" s="181"/>
      <c r="AZ77" s="181"/>
      <c r="BA77" s="181"/>
      <c r="BB77" s="181"/>
      <c r="BC77" s="181"/>
    </row>
    <row r="78" spans="1:55" x14ac:dyDescent="0.2">
      <c r="A78" s="180"/>
      <c r="B78" s="163"/>
      <c r="C78" s="164"/>
      <c r="D78" s="164"/>
      <c r="E78" s="165"/>
      <c r="F78" s="165"/>
      <c r="G78" s="165"/>
      <c r="R78" s="180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  <c r="AM78" s="181"/>
      <c r="AN78" s="181"/>
      <c r="AO78" s="181"/>
      <c r="AP78" s="181"/>
      <c r="AQ78" s="181"/>
      <c r="AR78" s="181"/>
      <c r="AS78" s="181"/>
      <c r="AT78" s="181"/>
      <c r="AU78" s="181"/>
      <c r="AV78" s="181"/>
      <c r="AW78" s="181"/>
      <c r="AX78" s="181"/>
      <c r="AY78" s="181"/>
      <c r="AZ78" s="181"/>
      <c r="BA78" s="181"/>
      <c r="BB78" s="181"/>
      <c r="BC78" s="181"/>
    </row>
    <row r="79" spans="1:55" s="178" customFormat="1" x14ac:dyDescent="0.2">
      <c r="B79" s="343"/>
      <c r="C79" s="146"/>
      <c r="D79" s="146"/>
      <c r="E79" s="146"/>
      <c r="F79" s="146"/>
      <c r="G79" s="146"/>
    </row>
    <row r="80" spans="1:55" s="178" customFormat="1" x14ac:dyDescent="0.2">
      <c r="B80" s="343"/>
      <c r="C80" s="146"/>
      <c r="D80" s="146"/>
      <c r="E80" s="146"/>
      <c r="F80" s="146"/>
      <c r="G80" s="146"/>
    </row>
    <row r="81" spans="2:7" s="178" customFormat="1" x14ac:dyDescent="0.2">
      <c r="B81" s="343"/>
      <c r="C81" s="146"/>
      <c r="D81" s="146"/>
      <c r="E81" s="146"/>
      <c r="F81" s="146"/>
      <c r="G81" s="146"/>
    </row>
    <row r="82" spans="2:7" s="178" customFormat="1" x14ac:dyDescent="0.2">
      <c r="B82" s="343"/>
      <c r="C82" s="146"/>
      <c r="D82" s="146"/>
      <c r="E82" s="146"/>
      <c r="F82" s="146"/>
      <c r="G82" s="146"/>
    </row>
    <row r="83" spans="2:7" s="178" customFormat="1" x14ac:dyDescent="0.2">
      <c r="B83" s="343"/>
      <c r="C83" s="146"/>
      <c r="D83" s="146"/>
      <c r="E83" s="146"/>
      <c r="F83" s="146"/>
      <c r="G83" s="146"/>
    </row>
    <row r="84" spans="2:7" s="178" customFormat="1" x14ac:dyDescent="0.2">
      <c r="B84" s="343"/>
      <c r="C84" s="146"/>
      <c r="D84" s="146"/>
      <c r="E84" s="146"/>
      <c r="F84" s="146"/>
      <c r="G84" s="146"/>
    </row>
    <row r="85" spans="2:7" s="178" customFormat="1" x14ac:dyDescent="0.2">
      <c r="B85" s="343"/>
      <c r="C85" s="146"/>
      <c r="D85" s="146"/>
      <c r="E85" s="146"/>
      <c r="F85" s="146"/>
      <c r="G85" s="146"/>
    </row>
    <row r="86" spans="2:7" s="178" customFormat="1" x14ac:dyDescent="0.2">
      <c r="B86" s="343"/>
      <c r="C86" s="146"/>
      <c r="D86" s="146"/>
      <c r="E86" s="146"/>
      <c r="F86" s="146"/>
      <c r="G86" s="146"/>
    </row>
    <row r="87" spans="2:7" s="178" customFormat="1" x14ac:dyDescent="0.2">
      <c r="B87" s="343"/>
      <c r="C87" s="146"/>
      <c r="D87" s="146"/>
      <c r="E87" s="146"/>
      <c r="F87" s="146"/>
      <c r="G87" s="146"/>
    </row>
    <row r="88" spans="2:7" s="178" customFormat="1" x14ac:dyDescent="0.2">
      <c r="B88" s="343"/>
      <c r="C88" s="146"/>
      <c r="D88" s="146"/>
      <c r="E88" s="146"/>
      <c r="F88" s="146"/>
      <c r="G88" s="146"/>
    </row>
    <row r="89" spans="2:7" s="178" customFormat="1" x14ac:dyDescent="0.2">
      <c r="B89" s="343"/>
      <c r="C89" s="146"/>
      <c r="D89" s="146"/>
      <c r="E89" s="146"/>
      <c r="F89" s="146"/>
      <c r="G89" s="146"/>
    </row>
    <row r="90" spans="2:7" s="178" customFormat="1" x14ac:dyDescent="0.2">
      <c r="B90" s="343"/>
      <c r="C90" s="146"/>
      <c r="D90" s="146"/>
      <c r="E90" s="146"/>
      <c r="F90" s="146"/>
      <c r="G90" s="146"/>
    </row>
    <row r="91" spans="2:7" s="178" customFormat="1" x14ac:dyDescent="0.2">
      <c r="B91" s="343"/>
      <c r="C91" s="146"/>
      <c r="D91" s="146"/>
      <c r="E91" s="146"/>
      <c r="F91" s="146"/>
      <c r="G91" s="146"/>
    </row>
    <row r="92" spans="2:7" s="178" customFormat="1" x14ac:dyDescent="0.2">
      <c r="B92" s="343"/>
      <c r="C92" s="146"/>
      <c r="D92" s="146"/>
      <c r="E92" s="146"/>
      <c r="F92" s="146"/>
      <c r="G92" s="146"/>
    </row>
    <row r="93" spans="2:7" s="178" customFormat="1" x14ac:dyDescent="0.2">
      <c r="B93" s="343"/>
      <c r="C93" s="146"/>
      <c r="D93" s="146"/>
      <c r="E93" s="146"/>
      <c r="F93" s="146"/>
      <c r="G93" s="146"/>
    </row>
    <row r="94" spans="2:7" s="178" customFormat="1" x14ac:dyDescent="0.2">
      <c r="B94" s="343"/>
      <c r="C94" s="146"/>
      <c r="D94" s="146"/>
      <c r="E94" s="146"/>
      <c r="F94" s="146"/>
      <c r="G94" s="146"/>
    </row>
    <row r="95" spans="2:7" s="178" customFormat="1" x14ac:dyDescent="0.2">
      <c r="B95" s="343"/>
      <c r="C95" s="146"/>
      <c r="D95" s="146"/>
      <c r="E95" s="146"/>
      <c r="F95" s="146"/>
      <c r="G95" s="146"/>
    </row>
    <row r="96" spans="2:7" s="178" customFormat="1" x14ac:dyDescent="0.2">
      <c r="B96" s="343"/>
      <c r="C96" s="146"/>
      <c r="D96" s="146"/>
      <c r="E96" s="146"/>
      <c r="F96" s="146"/>
      <c r="G96" s="146"/>
    </row>
    <row r="97" spans="2:7" s="178" customFormat="1" x14ac:dyDescent="0.2">
      <c r="B97" s="343"/>
      <c r="C97" s="146"/>
      <c r="D97" s="146"/>
      <c r="E97" s="146"/>
      <c r="F97" s="146"/>
      <c r="G97" s="146"/>
    </row>
    <row r="98" spans="2:7" s="178" customFormat="1" x14ac:dyDescent="0.2">
      <c r="B98" s="343"/>
      <c r="C98" s="146"/>
      <c r="D98" s="146"/>
      <c r="E98" s="146"/>
      <c r="F98" s="146"/>
      <c r="G98" s="146"/>
    </row>
    <row r="99" spans="2:7" s="178" customFormat="1" x14ac:dyDescent="0.2">
      <c r="B99" s="343"/>
      <c r="C99" s="146"/>
      <c r="D99" s="146"/>
      <c r="E99" s="146"/>
      <c r="F99" s="146"/>
      <c r="G99" s="146"/>
    </row>
    <row r="100" spans="2:7" s="178" customFormat="1" x14ac:dyDescent="0.2">
      <c r="B100" s="343"/>
      <c r="C100" s="146"/>
      <c r="D100" s="146"/>
      <c r="E100" s="146"/>
      <c r="F100" s="146"/>
      <c r="G100" s="146"/>
    </row>
    <row r="101" spans="2:7" s="178" customFormat="1" x14ac:dyDescent="0.2">
      <c r="B101" s="343"/>
      <c r="C101" s="146"/>
      <c r="D101" s="146"/>
      <c r="E101" s="146"/>
      <c r="F101" s="146"/>
      <c r="G101" s="146"/>
    </row>
    <row r="102" spans="2:7" s="178" customFormat="1" x14ac:dyDescent="0.2">
      <c r="B102" s="343"/>
      <c r="C102" s="146"/>
      <c r="D102" s="146"/>
      <c r="E102" s="146"/>
      <c r="F102" s="146"/>
      <c r="G102" s="146"/>
    </row>
    <row r="103" spans="2:7" s="178" customFormat="1" x14ac:dyDescent="0.2">
      <c r="B103" s="343"/>
      <c r="C103" s="146"/>
      <c r="D103" s="146"/>
      <c r="E103" s="146"/>
      <c r="F103" s="146"/>
      <c r="G103" s="146"/>
    </row>
    <row r="104" spans="2:7" s="178" customFormat="1" x14ac:dyDescent="0.2">
      <c r="B104" s="343"/>
      <c r="C104" s="146"/>
      <c r="D104" s="146"/>
      <c r="E104" s="146"/>
      <c r="F104" s="146"/>
      <c r="G104" s="146"/>
    </row>
    <row r="105" spans="2:7" s="178" customFormat="1" x14ac:dyDescent="0.2">
      <c r="B105" s="343"/>
      <c r="C105" s="146"/>
      <c r="D105" s="146"/>
      <c r="E105" s="146"/>
      <c r="F105" s="146"/>
      <c r="G105" s="146"/>
    </row>
    <row r="106" spans="2:7" s="178" customFormat="1" x14ac:dyDescent="0.2">
      <c r="B106" s="343"/>
      <c r="C106" s="146"/>
      <c r="D106" s="146"/>
      <c r="E106" s="146"/>
      <c r="F106" s="146"/>
      <c r="G106" s="146"/>
    </row>
    <row r="107" spans="2:7" s="178" customFormat="1" x14ac:dyDescent="0.2">
      <c r="B107" s="343"/>
      <c r="C107" s="146"/>
      <c r="D107" s="146"/>
      <c r="E107" s="146"/>
      <c r="F107" s="146"/>
      <c r="G107" s="146"/>
    </row>
    <row r="108" spans="2:7" s="178" customFormat="1" x14ac:dyDescent="0.2">
      <c r="B108" s="343"/>
      <c r="C108" s="146"/>
      <c r="D108" s="146"/>
      <c r="E108" s="146"/>
      <c r="F108" s="146"/>
      <c r="G108" s="146"/>
    </row>
    <row r="109" spans="2:7" s="178" customFormat="1" x14ac:dyDescent="0.2">
      <c r="B109" s="343"/>
      <c r="C109" s="146"/>
      <c r="D109" s="146"/>
      <c r="E109" s="146"/>
      <c r="F109" s="146"/>
      <c r="G109" s="146"/>
    </row>
    <row r="110" spans="2:7" s="178" customFormat="1" x14ac:dyDescent="0.2">
      <c r="B110" s="343"/>
      <c r="C110" s="146"/>
      <c r="D110" s="146"/>
      <c r="E110" s="146"/>
      <c r="F110" s="146"/>
      <c r="G110" s="146"/>
    </row>
    <row r="111" spans="2:7" s="178" customFormat="1" x14ac:dyDescent="0.2">
      <c r="B111" s="343"/>
      <c r="C111" s="146"/>
      <c r="D111" s="146"/>
      <c r="E111" s="146"/>
      <c r="F111" s="146"/>
      <c r="G111" s="146"/>
    </row>
    <row r="112" spans="2:7" s="178" customFormat="1" x14ac:dyDescent="0.2">
      <c r="B112" s="343"/>
      <c r="C112" s="146"/>
      <c r="D112" s="146"/>
      <c r="E112" s="146"/>
      <c r="F112" s="146"/>
      <c r="G112" s="146"/>
    </row>
    <row r="113" spans="2:7" s="178" customFormat="1" x14ac:dyDescent="0.2">
      <c r="B113" s="343"/>
      <c r="C113" s="146"/>
      <c r="D113" s="146"/>
      <c r="E113" s="146"/>
      <c r="F113" s="146"/>
      <c r="G113" s="146"/>
    </row>
    <row r="114" spans="2:7" s="178" customFormat="1" x14ac:dyDescent="0.2">
      <c r="B114" s="343"/>
      <c r="C114" s="146"/>
      <c r="D114" s="146"/>
      <c r="E114" s="146"/>
      <c r="F114" s="146"/>
      <c r="G114" s="146"/>
    </row>
    <row r="115" spans="2:7" s="178" customFormat="1" x14ac:dyDescent="0.2">
      <c r="B115" s="343"/>
      <c r="C115" s="146"/>
      <c r="D115" s="146"/>
      <c r="E115" s="146"/>
      <c r="F115" s="146"/>
      <c r="G115" s="146"/>
    </row>
    <row r="116" spans="2:7" s="178" customFormat="1" x14ac:dyDescent="0.2">
      <c r="B116" s="343"/>
      <c r="C116" s="146"/>
      <c r="D116" s="146"/>
      <c r="E116" s="146"/>
      <c r="F116" s="146"/>
      <c r="G116" s="146"/>
    </row>
    <row r="117" spans="2:7" s="178" customFormat="1" x14ac:dyDescent="0.2">
      <c r="B117" s="343"/>
      <c r="C117" s="146"/>
      <c r="D117" s="146"/>
      <c r="E117" s="146"/>
      <c r="F117" s="146"/>
      <c r="G117" s="146"/>
    </row>
    <row r="118" spans="2:7" s="178" customFormat="1" x14ac:dyDescent="0.2">
      <c r="B118" s="343"/>
      <c r="C118" s="146"/>
      <c r="D118" s="146"/>
      <c r="E118" s="146"/>
      <c r="F118" s="146"/>
      <c r="G118" s="146"/>
    </row>
    <row r="119" spans="2:7" s="178" customFormat="1" x14ac:dyDescent="0.2">
      <c r="B119" s="343"/>
      <c r="C119" s="146"/>
      <c r="D119" s="146"/>
      <c r="E119" s="146"/>
      <c r="F119" s="146"/>
      <c r="G119" s="146"/>
    </row>
    <row r="120" spans="2:7" s="178" customFormat="1" x14ac:dyDescent="0.2">
      <c r="B120" s="343"/>
      <c r="C120" s="146"/>
      <c r="D120" s="146"/>
      <c r="E120" s="146"/>
      <c r="F120" s="146"/>
      <c r="G120" s="146"/>
    </row>
    <row r="121" spans="2:7" s="178" customFormat="1" x14ac:dyDescent="0.2">
      <c r="B121" s="343"/>
      <c r="C121" s="146"/>
      <c r="D121" s="146"/>
      <c r="E121" s="146"/>
      <c r="F121" s="146"/>
      <c r="G121" s="146"/>
    </row>
    <row r="122" spans="2:7" s="178" customFormat="1" x14ac:dyDescent="0.2">
      <c r="B122" s="343"/>
      <c r="C122" s="146"/>
      <c r="D122" s="146"/>
      <c r="E122" s="146"/>
      <c r="F122" s="146"/>
      <c r="G122" s="146"/>
    </row>
    <row r="123" spans="2:7" s="178" customFormat="1" x14ac:dyDescent="0.2">
      <c r="B123" s="343"/>
      <c r="C123" s="146"/>
      <c r="D123" s="146"/>
      <c r="E123" s="146"/>
      <c r="F123" s="146"/>
      <c r="G123" s="146"/>
    </row>
    <row r="124" spans="2:7" s="178" customFormat="1" x14ac:dyDescent="0.2">
      <c r="B124" s="343"/>
      <c r="C124" s="146"/>
      <c r="D124" s="146"/>
      <c r="E124" s="146"/>
      <c r="F124" s="146"/>
      <c r="G124" s="146"/>
    </row>
    <row r="125" spans="2:7" s="178" customFormat="1" x14ac:dyDescent="0.2">
      <c r="B125" s="343"/>
      <c r="C125" s="146"/>
      <c r="D125" s="146"/>
      <c r="E125" s="146"/>
      <c r="F125" s="146"/>
      <c r="G125" s="146"/>
    </row>
    <row r="126" spans="2:7" s="178" customFormat="1" x14ac:dyDescent="0.2">
      <c r="B126" s="343"/>
      <c r="C126" s="146"/>
      <c r="D126" s="146"/>
      <c r="E126" s="146"/>
      <c r="F126" s="146"/>
      <c r="G126" s="146"/>
    </row>
    <row r="127" spans="2:7" s="178" customFormat="1" x14ac:dyDescent="0.2">
      <c r="B127" s="343"/>
      <c r="C127" s="146"/>
      <c r="D127" s="146"/>
      <c r="E127" s="146"/>
      <c r="F127" s="146"/>
      <c r="G127" s="146"/>
    </row>
    <row r="128" spans="2:7" s="178" customFormat="1" x14ac:dyDescent="0.2">
      <c r="B128" s="343"/>
      <c r="C128" s="146"/>
      <c r="D128" s="146"/>
      <c r="E128" s="146"/>
      <c r="F128" s="146"/>
      <c r="G128" s="146"/>
    </row>
    <row r="129" spans="2:7" s="178" customFormat="1" x14ac:dyDescent="0.2">
      <c r="B129" s="343"/>
      <c r="C129" s="146"/>
      <c r="D129" s="146"/>
      <c r="E129" s="146"/>
      <c r="F129" s="146"/>
      <c r="G129" s="146"/>
    </row>
    <row r="130" spans="2:7" s="178" customFormat="1" x14ac:dyDescent="0.2">
      <c r="B130" s="343"/>
      <c r="C130" s="146"/>
      <c r="D130" s="146"/>
      <c r="E130" s="146"/>
      <c r="F130" s="146"/>
      <c r="G130" s="146"/>
    </row>
    <row r="131" spans="2:7" s="178" customFormat="1" x14ac:dyDescent="0.2">
      <c r="B131" s="343"/>
      <c r="C131" s="146"/>
      <c r="D131" s="146"/>
      <c r="E131" s="146"/>
      <c r="F131" s="146"/>
      <c r="G131" s="146"/>
    </row>
    <row r="132" spans="2:7" s="178" customFormat="1" x14ac:dyDescent="0.2">
      <c r="B132" s="343"/>
      <c r="C132" s="146"/>
      <c r="D132" s="146"/>
      <c r="E132" s="146"/>
      <c r="F132" s="146"/>
      <c r="G132" s="146"/>
    </row>
    <row r="133" spans="2:7" s="178" customFormat="1" x14ac:dyDescent="0.2">
      <c r="B133" s="343"/>
      <c r="C133" s="146"/>
      <c r="D133" s="146"/>
      <c r="E133" s="146"/>
      <c r="F133" s="146"/>
      <c r="G133" s="146"/>
    </row>
    <row r="134" spans="2:7" s="178" customFormat="1" x14ac:dyDescent="0.2">
      <c r="B134" s="343"/>
      <c r="C134" s="146"/>
      <c r="D134" s="146"/>
      <c r="E134" s="146"/>
      <c r="F134" s="146"/>
      <c r="G134" s="146"/>
    </row>
    <row r="135" spans="2:7" s="178" customFormat="1" x14ac:dyDescent="0.2">
      <c r="B135" s="343"/>
      <c r="C135" s="146"/>
      <c r="D135" s="146"/>
      <c r="E135" s="146"/>
      <c r="F135" s="146"/>
      <c r="G135" s="146"/>
    </row>
    <row r="136" spans="2:7" s="178" customFormat="1" x14ac:dyDescent="0.2">
      <c r="B136" s="343"/>
      <c r="C136" s="146"/>
      <c r="D136" s="146"/>
      <c r="E136" s="146"/>
      <c r="F136" s="146"/>
      <c r="G136" s="146"/>
    </row>
    <row r="137" spans="2:7" s="178" customFormat="1" x14ac:dyDescent="0.2">
      <c r="B137" s="343"/>
      <c r="C137" s="146"/>
      <c r="D137" s="146"/>
      <c r="E137" s="146"/>
      <c r="F137" s="146"/>
      <c r="G137" s="146"/>
    </row>
    <row r="138" spans="2:7" s="178" customFormat="1" x14ac:dyDescent="0.2">
      <c r="B138" s="343"/>
      <c r="C138" s="146"/>
      <c r="D138" s="146"/>
      <c r="E138" s="146"/>
      <c r="F138" s="146"/>
      <c r="G138" s="146"/>
    </row>
    <row r="139" spans="2:7" s="178" customFormat="1" x14ac:dyDescent="0.2">
      <c r="B139" s="343"/>
      <c r="C139" s="146"/>
      <c r="D139" s="146"/>
      <c r="E139" s="146"/>
      <c r="F139" s="146"/>
      <c r="G139" s="146"/>
    </row>
    <row r="140" spans="2:7" s="178" customFormat="1" x14ac:dyDescent="0.2">
      <c r="B140" s="343"/>
      <c r="C140" s="146"/>
      <c r="D140" s="146"/>
      <c r="E140" s="146"/>
      <c r="F140" s="146"/>
      <c r="G140" s="146"/>
    </row>
    <row r="141" spans="2:7" s="178" customFormat="1" x14ac:dyDescent="0.2">
      <c r="B141" s="343"/>
      <c r="C141" s="146"/>
      <c r="D141" s="146"/>
      <c r="E141" s="146"/>
      <c r="F141" s="146"/>
      <c r="G141" s="146"/>
    </row>
    <row r="142" spans="2:7" s="178" customFormat="1" x14ac:dyDescent="0.2">
      <c r="B142" s="343"/>
      <c r="C142" s="146"/>
      <c r="D142" s="146"/>
      <c r="E142" s="146"/>
      <c r="F142" s="146"/>
      <c r="G142" s="146"/>
    </row>
    <row r="143" spans="2:7" s="178" customFormat="1" x14ac:dyDescent="0.2">
      <c r="B143" s="343"/>
      <c r="C143" s="146"/>
      <c r="D143" s="146"/>
      <c r="E143" s="146"/>
      <c r="F143" s="146"/>
      <c r="G143" s="146"/>
    </row>
    <row r="144" spans="2:7" s="178" customFormat="1" x14ac:dyDescent="0.2">
      <c r="B144" s="343"/>
      <c r="C144" s="146"/>
      <c r="D144" s="146"/>
      <c r="E144" s="146"/>
      <c r="F144" s="146"/>
      <c r="G144" s="146"/>
    </row>
    <row r="145" spans="2:7" s="178" customFormat="1" x14ac:dyDescent="0.2">
      <c r="B145" s="343"/>
      <c r="C145" s="146"/>
      <c r="D145" s="146"/>
      <c r="E145" s="146"/>
      <c r="F145" s="146"/>
      <c r="G145" s="146"/>
    </row>
    <row r="146" spans="2:7" s="178" customFormat="1" x14ac:dyDescent="0.2">
      <c r="B146" s="343"/>
      <c r="C146" s="146"/>
      <c r="D146" s="146"/>
      <c r="E146" s="146"/>
      <c r="F146" s="146"/>
      <c r="G146" s="146"/>
    </row>
    <row r="147" spans="2:7" s="178" customFormat="1" x14ac:dyDescent="0.2">
      <c r="B147" s="343"/>
      <c r="C147" s="146"/>
      <c r="D147" s="146"/>
      <c r="E147" s="146"/>
      <c r="F147" s="146"/>
      <c r="G147" s="146"/>
    </row>
    <row r="148" spans="2:7" s="178" customFormat="1" x14ac:dyDescent="0.2">
      <c r="B148" s="343"/>
      <c r="C148" s="146"/>
      <c r="D148" s="146"/>
      <c r="E148" s="146"/>
      <c r="F148" s="146"/>
      <c r="G148" s="146"/>
    </row>
    <row r="149" spans="2:7" s="178" customFormat="1" x14ac:dyDescent="0.2">
      <c r="B149" s="343"/>
      <c r="C149" s="146"/>
      <c r="D149" s="146"/>
      <c r="E149" s="146"/>
      <c r="F149" s="146"/>
      <c r="G149" s="146"/>
    </row>
    <row r="150" spans="2:7" s="178" customFormat="1" x14ac:dyDescent="0.2">
      <c r="B150" s="343"/>
      <c r="C150" s="146"/>
      <c r="D150" s="146"/>
      <c r="E150" s="146"/>
      <c r="F150" s="146"/>
      <c r="G150" s="146"/>
    </row>
    <row r="151" spans="2:7" s="178" customFormat="1" x14ac:dyDescent="0.2">
      <c r="B151" s="343"/>
      <c r="C151" s="146"/>
      <c r="D151" s="146"/>
      <c r="E151" s="146"/>
      <c r="F151" s="146"/>
      <c r="G151" s="146"/>
    </row>
    <row r="152" spans="2:7" s="178" customFormat="1" x14ac:dyDescent="0.2">
      <c r="B152" s="343"/>
      <c r="C152" s="146"/>
      <c r="D152" s="146"/>
      <c r="E152" s="146"/>
      <c r="F152" s="146"/>
      <c r="G152" s="146"/>
    </row>
    <row r="153" spans="2:7" s="178" customFormat="1" x14ac:dyDescent="0.2">
      <c r="B153" s="343"/>
      <c r="C153" s="146"/>
      <c r="D153" s="146"/>
      <c r="E153" s="146"/>
      <c r="F153" s="146"/>
      <c r="G153" s="146"/>
    </row>
    <row r="154" spans="2:7" s="178" customFormat="1" x14ac:dyDescent="0.2">
      <c r="B154" s="343"/>
      <c r="C154" s="146"/>
      <c r="D154" s="146"/>
      <c r="E154" s="146"/>
      <c r="F154" s="146"/>
      <c r="G154" s="146"/>
    </row>
    <row r="155" spans="2:7" s="178" customFormat="1" x14ac:dyDescent="0.2">
      <c r="B155" s="343"/>
      <c r="C155" s="146"/>
      <c r="D155" s="146"/>
      <c r="E155" s="146"/>
      <c r="F155" s="146"/>
      <c r="G155" s="146"/>
    </row>
    <row r="156" spans="2:7" s="178" customFormat="1" x14ac:dyDescent="0.2">
      <c r="B156" s="343"/>
      <c r="C156" s="146"/>
      <c r="D156" s="146"/>
      <c r="E156" s="146"/>
      <c r="F156" s="146"/>
      <c r="G156" s="146"/>
    </row>
    <row r="157" spans="2:7" s="178" customFormat="1" x14ac:dyDescent="0.2">
      <c r="B157" s="343"/>
      <c r="C157" s="146"/>
      <c r="D157" s="146"/>
      <c r="E157" s="146"/>
      <c r="F157" s="146"/>
      <c r="G157" s="146"/>
    </row>
    <row r="158" spans="2:7" s="178" customFormat="1" x14ac:dyDescent="0.2">
      <c r="B158" s="343"/>
      <c r="C158" s="146"/>
      <c r="D158" s="146"/>
      <c r="E158" s="146"/>
      <c r="F158" s="146"/>
      <c r="G158" s="146"/>
    </row>
    <row r="159" spans="2:7" s="178" customFormat="1" x14ac:dyDescent="0.2">
      <c r="B159" s="343"/>
      <c r="C159" s="146"/>
      <c r="D159" s="146"/>
      <c r="E159" s="146"/>
      <c r="F159" s="146"/>
      <c r="G159" s="146"/>
    </row>
    <row r="160" spans="2:7" s="178" customFormat="1" x14ac:dyDescent="0.2">
      <c r="B160" s="343"/>
      <c r="C160" s="146"/>
      <c r="D160" s="146"/>
      <c r="E160" s="146"/>
      <c r="F160" s="146"/>
      <c r="G160" s="146"/>
    </row>
    <row r="161" spans="2:7" s="178" customFormat="1" x14ac:dyDescent="0.2">
      <c r="B161" s="343"/>
      <c r="C161" s="146"/>
      <c r="D161" s="146"/>
      <c r="E161" s="146"/>
      <c r="F161" s="146"/>
      <c r="G161" s="146"/>
    </row>
    <row r="162" spans="2:7" s="178" customFormat="1" x14ac:dyDescent="0.2">
      <c r="B162" s="343"/>
      <c r="C162" s="146"/>
      <c r="D162" s="146"/>
      <c r="E162" s="146"/>
      <c r="F162" s="146"/>
      <c r="G162" s="146"/>
    </row>
    <row r="163" spans="2:7" s="178" customFormat="1" x14ac:dyDescent="0.2">
      <c r="B163" s="343"/>
      <c r="C163" s="146"/>
      <c r="D163" s="146"/>
      <c r="E163" s="146"/>
      <c r="F163" s="146"/>
      <c r="G163" s="146"/>
    </row>
    <row r="164" spans="2:7" s="178" customFormat="1" x14ac:dyDescent="0.2">
      <c r="B164" s="343"/>
      <c r="C164" s="146"/>
      <c r="D164" s="146"/>
      <c r="E164" s="146"/>
      <c r="F164" s="146"/>
      <c r="G164" s="146"/>
    </row>
    <row r="165" spans="2:7" s="178" customFormat="1" x14ac:dyDescent="0.2">
      <c r="B165" s="343"/>
      <c r="C165" s="146"/>
      <c r="D165" s="146"/>
      <c r="E165" s="146"/>
      <c r="F165" s="146"/>
      <c r="G165" s="146"/>
    </row>
    <row r="166" spans="2:7" s="178" customFormat="1" x14ac:dyDescent="0.2">
      <c r="B166" s="343"/>
      <c r="C166" s="146"/>
      <c r="D166" s="146"/>
      <c r="E166" s="146"/>
      <c r="F166" s="146"/>
      <c r="G166" s="146"/>
    </row>
    <row r="167" spans="2:7" s="178" customFormat="1" x14ac:dyDescent="0.2">
      <c r="B167" s="343"/>
      <c r="C167" s="146"/>
      <c r="D167" s="146"/>
      <c r="E167" s="146"/>
      <c r="F167" s="146"/>
      <c r="G167" s="146"/>
    </row>
    <row r="168" spans="2:7" s="178" customFormat="1" x14ac:dyDescent="0.2">
      <c r="B168" s="343"/>
      <c r="C168" s="146"/>
      <c r="D168" s="146"/>
      <c r="E168" s="146"/>
      <c r="F168" s="146"/>
      <c r="G168" s="146"/>
    </row>
    <row r="169" spans="2:7" s="178" customFormat="1" x14ac:dyDescent="0.2">
      <c r="B169" s="343"/>
      <c r="C169" s="146"/>
      <c r="D169" s="146"/>
      <c r="E169" s="146"/>
      <c r="F169" s="146"/>
      <c r="G169" s="146"/>
    </row>
    <row r="170" spans="2:7" s="178" customFormat="1" x14ac:dyDescent="0.2">
      <c r="B170" s="343"/>
      <c r="C170" s="146"/>
      <c r="D170" s="146"/>
      <c r="E170" s="146"/>
      <c r="F170" s="146"/>
      <c r="G170" s="146"/>
    </row>
    <row r="171" spans="2:7" s="178" customFormat="1" x14ac:dyDescent="0.2">
      <c r="B171" s="343"/>
      <c r="C171" s="146"/>
      <c r="D171" s="146"/>
      <c r="E171" s="146"/>
      <c r="F171" s="146"/>
      <c r="G171" s="146"/>
    </row>
    <row r="172" spans="2:7" s="178" customFormat="1" x14ac:dyDescent="0.2">
      <c r="B172" s="343"/>
      <c r="C172" s="146"/>
      <c r="D172" s="146"/>
      <c r="E172" s="146"/>
      <c r="F172" s="146"/>
      <c r="G172" s="146"/>
    </row>
    <row r="173" spans="2:7" s="178" customFormat="1" x14ac:dyDescent="0.2">
      <c r="B173" s="343"/>
      <c r="C173" s="146"/>
      <c r="D173" s="146"/>
      <c r="E173" s="146"/>
      <c r="F173" s="146"/>
      <c r="G173" s="146"/>
    </row>
    <row r="174" spans="2:7" s="178" customFormat="1" x14ac:dyDescent="0.2">
      <c r="B174" s="343"/>
      <c r="C174" s="146"/>
      <c r="D174" s="146"/>
      <c r="E174" s="146"/>
      <c r="F174" s="146"/>
      <c r="G174" s="146"/>
    </row>
    <row r="175" spans="2:7" s="178" customFormat="1" x14ac:dyDescent="0.2">
      <c r="B175" s="343"/>
      <c r="C175" s="146"/>
      <c r="D175" s="146"/>
      <c r="E175" s="146"/>
      <c r="F175" s="146"/>
      <c r="G175" s="146"/>
    </row>
    <row r="176" spans="2:7" s="178" customFormat="1" x14ac:dyDescent="0.2">
      <c r="B176" s="343"/>
      <c r="C176" s="146"/>
      <c r="D176" s="146"/>
      <c r="E176" s="146"/>
      <c r="F176" s="146"/>
      <c r="G176" s="146"/>
    </row>
    <row r="177" spans="2:7" s="178" customFormat="1" x14ac:dyDescent="0.2">
      <c r="B177" s="343"/>
      <c r="C177" s="146"/>
      <c r="D177" s="146"/>
      <c r="E177" s="146"/>
      <c r="F177" s="146"/>
      <c r="G177" s="146"/>
    </row>
    <row r="178" spans="2:7" s="178" customFormat="1" x14ac:dyDescent="0.2">
      <c r="B178" s="343"/>
      <c r="C178" s="146"/>
      <c r="D178" s="146"/>
      <c r="E178" s="146"/>
      <c r="F178" s="146"/>
      <c r="G178" s="146"/>
    </row>
    <row r="179" spans="2:7" s="178" customFormat="1" x14ac:dyDescent="0.2">
      <c r="B179" s="343"/>
      <c r="C179" s="146"/>
      <c r="D179" s="146"/>
      <c r="E179" s="146"/>
      <c r="F179" s="146"/>
      <c r="G179" s="146"/>
    </row>
    <row r="180" spans="2:7" s="178" customFormat="1" x14ac:dyDescent="0.2">
      <c r="B180" s="343"/>
      <c r="C180" s="146"/>
      <c r="D180" s="146"/>
      <c r="E180" s="146"/>
      <c r="F180" s="146"/>
      <c r="G180" s="146"/>
    </row>
    <row r="181" spans="2:7" s="178" customFormat="1" x14ac:dyDescent="0.2">
      <c r="B181" s="343"/>
      <c r="C181" s="146"/>
      <c r="D181" s="146"/>
      <c r="E181" s="146"/>
      <c r="F181" s="146"/>
      <c r="G181" s="146"/>
    </row>
    <row r="182" spans="2:7" s="178" customFormat="1" x14ac:dyDescent="0.2">
      <c r="B182" s="343"/>
      <c r="C182" s="146"/>
      <c r="D182" s="146"/>
      <c r="E182" s="146"/>
      <c r="F182" s="146"/>
      <c r="G182" s="146"/>
    </row>
    <row r="183" spans="2:7" s="178" customFormat="1" x14ac:dyDescent="0.2">
      <c r="B183" s="343"/>
      <c r="C183" s="146"/>
      <c r="D183" s="146"/>
      <c r="E183" s="146"/>
      <c r="F183" s="146"/>
      <c r="G183" s="146"/>
    </row>
    <row r="184" spans="2:7" s="178" customFormat="1" x14ac:dyDescent="0.2">
      <c r="B184" s="343"/>
      <c r="C184" s="146"/>
      <c r="D184" s="146"/>
      <c r="E184" s="146"/>
      <c r="F184" s="146"/>
      <c r="G184" s="146"/>
    </row>
    <row r="185" spans="2:7" s="178" customFormat="1" x14ac:dyDescent="0.2">
      <c r="B185" s="343"/>
      <c r="C185" s="146"/>
      <c r="D185" s="146"/>
      <c r="E185" s="146"/>
      <c r="F185" s="146"/>
      <c r="G185" s="146"/>
    </row>
    <row r="186" spans="2:7" s="178" customFormat="1" x14ac:dyDescent="0.2">
      <c r="B186" s="343"/>
      <c r="C186" s="146"/>
      <c r="D186" s="146"/>
      <c r="E186" s="146"/>
      <c r="F186" s="146"/>
      <c r="G186" s="146"/>
    </row>
    <row r="187" spans="2:7" s="178" customFormat="1" x14ac:dyDescent="0.2">
      <c r="B187" s="343"/>
      <c r="C187" s="146"/>
      <c r="D187" s="146"/>
      <c r="E187" s="146"/>
      <c r="F187" s="146"/>
      <c r="G187" s="146"/>
    </row>
    <row r="188" spans="2:7" s="178" customFormat="1" x14ac:dyDescent="0.2">
      <c r="B188" s="343"/>
      <c r="C188" s="146"/>
      <c r="D188" s="146"/>
      <c r="E188" s="146"/>
      <c r="F188" s="146"/>
      <c r="G188" s="146"/>
    </row>
    <row r="189" spans="2:7" s="178" customFormat="1" x14ac:dyDescent="0.2">
      <c r="B189" s="343"/>
      <c r="C189" s="146"/>
      <c r="D189" s="146"/>
      <c r="E189" s="146"/>
      <c r="F189" s="146"/>
      <c r="G189" s="146"/>
    </row>
    <row r="190" spans="2:7" s="178" customFormat="1" x14ac:dyDescent="0.2">
      <c r="B190" s="343"/>
      <c r="C190" s="146"/>
      <c r="D190" s="146"/>
      <c r="E190" s="146"/>
      <c r="F190" s="146"/>
      <c r="G190" s="146"/>
    </row>
    <row r="191" spans="2:7" s="178" customFormat="1" x14ac:dyDescent="0.2">
      <c r="B191" s="343"/>
      <c r="C191" s="146"/>
      <c r="D191" s="146"/>
      <c r="E191" s="146"/>
      <c r="F191" s="146"/>
      <c r="G191" s="146"/>
    </row>
    <row r="192" spans="2:7" s="178" customFormat="1" x14ac:dyDescent="0.2">
      <c r="B192" s="343"/>
      <c r="C192" s="146"/>
      <c r="D192" s="146"/>
      <c r="E192" s="146"/>
      <c r="F192" s="146"/>
      <c r="G192" s="146"/>
    </row>
    <row r="193" spans="2:7" s="178" customFormat="1" x14ac:dyDescent="0.2">
      <c r="B193" s="343"/>
      <c r="C193" s="146"/>
      <c r="D193" s="146"/>
      <c r="E193" s="146"/>
      <c r="F193" s="146"/>
      <c r="G193" s="146"/>
    </row>
    <row r="194" spans="2:7" s="178" customFormat="1" x14ac:dyDescent="0.2">
      <c r="B194" s="343"/>
      <c r="C194" s="146"/>
      <c r="D194" s="146"/>
      <c r="E194" s="146"/>
      <c r="F194" s="146"/>
      <c r="G194" s="146"/>
    </row>
    <row r="195" spans="2:7" s="178" customFormat="1" x14ac:dyDescent="0.2">
      <c r="B195" s="343"/>
      <c r="C195" s="146"/>
      <c r="D195" s="146"/>
      <c r="E195" s="146"/>
      <c r="F195" s="146"/>
      <c r="G195" s="146"/>
    </row>
    <row r="196" spans="2:7" s="178" customFormat="1" x14ac:dyDescent="0.2">
      <c r="B196" s="343"/>
      <c r="C196" s="146"/>
      <c r="D196" s="146"/>
      <c r="E196" s="146"/>
      <c r="F196" s="146"/>
      <c r="G196" s="146"/>
    </row>
    <row r="197" spans="2:7" s="178" customFormat="1" x14ac:dyDescent="0.2">
      <c r="B197" s="343"/>
      <c r="C197" s="146"/>
      <c r="D197" s="146"/>
      <c r="E197" s="146"/>
      <c r="F197" s="146"/>
      <c r="G197" s="146"/>
    </row>
    <row r="198" spans="2:7" s="178" customFormat="1" x14ac:dyDescent="0.2">
      <c r="B198" s="343"/>
      <c r="C198" s="146"/>
      <c r="D198" s="146"/>
      <c r="E198" s="146"/>
      <c r="F198" s="146"/>
      <c r="G198" s="146"/>
    </row>
    <row r="199" spans="2:7" s="178" customFormat="1" x14ac:dyDescent="0.2">
      <c r="B199" s="343"/>
      <c r="C199" s="146"/>
      <c r="D199" s="146"/>
      <c r="E199" s="146"/>
      <c r="F199" s="146"/>
      <c r="G199" s="146"/>
    </row>
    <row r="200" spans="2:7" s="178" customFormat="1" x14ac:dyDescent="0.2">
      <c r="B200" s="343"/>
      <c r="C200" s="146"/>
      <c r="D200" s="146"/>
      <c r="E200" s="146"/>
      <c r="F200" s="146"/>
      <c r="G200" s="146"/>
    </row>
    <row r="201" spans="2:7" s="178" customFormat="1" x14ac:dyDescent="0.2">
      <c r="B201" s="343"/>
      <c r="C201" s="146"/>
      <c r="D201" s="146"/>
      <c r="E201" s="146"/>
      <c r="F201" s="146"/>
      <c r="G201" s="146"/>
    </row>
    <row r="202" spans="2:7" s="178" customFormat="1" x14ac:dyDescent="0.2">
      <c r="B202" s="343"/>
      <c r="C202" s="146"/>
      <c r="D202" s="146"/>
      <c r="E202" s="146"/>
      <c r="F202" s="146"/>
      <c r="G202" s="146"/>
    </row>
    <row r="203" spans="2:7" s="178" customFormat="1" x14ac:dyDescent="0.2">
      <c r="B203" s="343"/>
      <c r="C203" s="146"/>
      <c r="D203" s="146"/>
      <c r="E203" s="146"/>
      <c r="F203" s="146"/>
      <c r="G203" s="146"/>
    </row>
    <row r="204" spans="2:7" s="178" customFormat="1" x14ac:dyDescent="0.2">
      <c r="B204" s="343"/>
      <c r="C204" s="146"/>
      <c r="D204" s="146"/>
      <c r="E204" s="146"/>
      <c r="F204" s="146"/>
      <c r="G204" s="146"/>
    </row>
    <row r="205" spans="2:7" s="178" customFormat="1" x14ac:dyDescent="0.2">
      <c r="B205" s="343"/>
      <c r="C205" s="146"/>
      <c r="D205" s="146"/>
      <c r="E205" s="146"/>
      <c r="F205" s="146"/>
      <c r="G205" s="146"/>
    </row>
    <row r="206" spans="2:7" s="178" customFormat="1" x14ac:dyDescent="0.2">
      <c r="B206" s="343"/>
      <c r="C206" s="146"/>
      <c r="D206" s="146"/>
      <c r="E206" s="146"/>
      <c r="F206" s="146"/>
      <c r="G206" s="146"/>
    </row>
    <row r="207" spans="2:7" s="178" customFormat="1" x14ac:dyDescent="0.2">
      <c r="B207" s="343"/>
      <c r="C207" s="146"/>
      <c r="D207" s="146"/>
      <c r="E207" s="146"/>
      <c r="F207" s="146"/>
      <c r="G207" s="146"/>
    </row>
    <row r="208" spans="2:7" s="178" customFormat="1" x14ac:dyDescent="0.2">
      <c r="B208" s="343"/>
      <c r="C208" s="146"/>
      <c r="D208" s="146"/>
      <c r="E208" s="146"/>
      <c r="F208" s="146"/>
      <c r="G208" s="146"/>
    </row>
    <row r="209" spans="2:7" s="178" customFormat="1" x14ac:dyDescent="0.2">
      <c r="B209" s="343"/>
      <c r="C209" s="146"/>
      <c r="D209" s="146"/>
      <c r="E209" s="146"/>
      <c r="F209" s="146"/>
      <c r="G209" s="146"/>
    </row>
    <row r="210" spans="2:7" s="178" customFormat="1" x14ac:dyDescent="0.2">
      <c r="B210" s="343"/>
      <c r="C210" s="146"/>
      <c r="D210" s="146"/>
      <c r="E210" s="146"/>
      <c r="F210" s="146"/>
      <c r="G210" s="146"/>
    </row>
    <row r="211" spans="2:7" s="178" customFormat="1" x14ac:dyDescent="0.2">
      <c r="B211" s="343"/>
      <c r="C211" s="146"/>
      <c r="D211" s="146"/>
      <c r="E211" s="146"/>
      <c r="F211" s="146"/>
      <c r="G211" s="146"/>
    </row>
    <row r="212" spans="2:7" s="178" customFormat="1" x14ac:dyDescent="0.2">
      <c r="B212" s="343"/>
      <c r="C212" s="146"/>
      <c r="D212" s="146"/>
      <c r="E212" s="146"/>
      <c r="F212" s="146"/>
      <c r="G212" s="146"/>
    </row>
    <row r="213" spans="2:7" s="178" customFormat="1" x14ac:dyDescent="0.2">
      <c r="B213" s="343"/>
      <c r="C213" s="146"/>
      <c r="D213" s="146"/>
      <c r="E213" s="146"/>
      <c r="F213" s="146"/>
      <c r="G213" s="146"/>
    </row>
    <row r="214" spans="2:7" s="178" customFormat="1" x14ac:dyDescent="0.2">
      <c r="B214" s="343"/>
      <c r="C214" s="146"/>
      <c r="D214" s="146"/>
      <c r="E214" s="146"/>
      <c r="F214" s="146"/>
      <c r="G214" s="146"/>
    </row>
    <row r="215" spans="2:7" s="178" customFormat="1" x14ac:dyDescent="0.2">
      <c r="B215" s="343"/>
      <c r="C215" s="146"/>
      <c r="D215" s="146"/>
      <c r="E215" s="146"/>
      <c r="F215" s="146"/>
      <c r="G215" s="146"/>
    </row>
    <row r="216" spans="2:7" s="178" customFormat="1" x14ac:dyDescent="0.2">
      <c r="B216" s="343"/>
      <c r="C216" s="146"/>
      <c r="D216" s="146"/>
      <c r="E216" s="146"/>
      <c r="F216" s="146"/>
      <c r="G216" s="146"/>
    </row>
    <row r="217" spans="2:7" s="178" customFormat="1" x14ac:dyDescent="0.2">
      <c r="B217" s="343"/>
      <c r="C217" s="146"/>
      <c r="D217" s="146"/>
      <c r="E217" s="146"/>
      <c r="F217" s="146"/>
      <c r="G217" s="146"/>
    </row>
    <row r="218" spans="2:7" s="178" customFormat="1" x14ac:dyDescent="0.2">
      <c r="B218" s="343"/>
      <c r="C218" s="146"/>
      <c r="D218" s="146"/>
      <c r="E218" s="146"/>
      <c r="F218" s="146"/>
      <c r="G218" s="146"/>
    </row>
    <row r="219" spans="2:7" s="178" customFormat="1" x14ac:dyDescent="0.2">
      <c r="B219" s="343"/>
      <c r="C219" s="146"/>
      <c r="D219" s="146"/>
      <c r="E219" s="146"/>
      <c r="F219" s="146"/>
      <c r="G219" s="146"/>
    </row>
    <row r="220" spans="2:7" s="178" customFormat="1" x14ac:dyDescent="0.2">
      <c r="B220" s="343"/>
      <c r="C220" s="146"/>
      <c r="D220" s="146"/>
      <c r="E220" s="146"/>
      <c r="F220" s="146"/>
      <c r="G220" s="146"/>
    </row>
    <row r="221" spans="2:7" s="178" customFormat="1" x14ac:dyDescent="0.2">
      <c r="B221" s="343"/>
      <c r="C221" s="146"/>
      <c r="D221" s="146"/>
      <c r="E221" s="146"/>
      <c r="F221" s="146"/>
      <c r="G221" s="146"/>
    </row>
    <row r="222" spans="2:7" s="178" customFormat="1" x14ac:dyDescent="0.2">
      <c r="B222" s="343"/>
      <c r="C222" s="146"/>
      <c r="D222" s="146"/>
      <c r="E222" s="146"/>
      <c r="F222" s="146"/>
      <c r="G222" s="146"/>
    </row>
    <row r="223" spans="2:7" s="178" customFormat="1" x14ac:dyDescent="0.2">
      <c r="B223" s="343"/>
      <c r="C223" s="146"/>
      <c r="D223" s="146"/>
      <c r="E223" s="146"/>
      <c r="F223" s="146"/>
      <c r="G223" s="146"/>
    </row>
    <row r="224" spans="2:7" s="178" customFormat="1" x14ac:dyDescent="0.2">
      <c r="B224" s="343"/>
      <c r="C224" s="146"/>
      <c r="D224" s="146"/>
      <c r="E224" s="146"/>
      <c r="F224" s="146"/>
      <c r="G224" s="146"/>
    </row>
    <row r="225" spans="2:7" s="178" customFormat="1" x14ac:dyDescent="0.2">
      <c r="B225" s="343"/>
      <c r="C225" s="146"/>
      <c r="D225" s="146"/>
      <c r="E225" s="146"/>
      <c r="F225" s="146"/>
      <c r="G225" s="146"/>
    </row>
    <row r="226" spans="2:7" s="178" customFormat="1" x14ac:dyDescent="0.2">
      <c r="B226" s="343"/>
      <c r="C226" s="146"/>
      <c r="D226" s="146"/>
      <c r="E226" s="146"/>
      <c r="F226" s="146"/>
      <c r="G226" s="146"/>
    </row>
    <row r="227" spans="2:7" s="178" customFormat="1" x14ac:dyDescent="0.2">
      <c r="B227" s="343"/>
      <c r="C227" s="146"/>
      <c r="D227" s="146"/>
      <c r="E227" s="146"/>
      <c r="F227" s="146"/>
      <c r="G227" s="146"/>
    </row>
    <row r="228" spans="2:7" s="178" customFormat="1" x14ac:dyDescent="0.2">
      <c r="B228" s="343"/>
      <c r="C228" s="146"/>
      <c r="D228" s="146"/>
      <c r="E228" s="146"/>
      <c r="F228" s="146"/>
      <c r="G228" s="146"/>
    </row>
    <row r="229" spans="2:7" s="178" customFormat="1" x14ac:dyDescent="0.2">
      <c r="B229" s="343"/>
      <c r="C229" s="146"/>
      <c r="D229" s="146"/>
      <c r="E229" s="146"/>
      <c r="F229" s="146"/>
      <c r="G229" s="146"/>
    </row>
    <row r="230" spans="2:7" s="178" customFormat="1" x14ac:dyDescent="0.2">
      <c r="B230" s="343"/>
      <c r="C230" s="146"/>
      <c r="D230" s="146"/>
      <c r="E230" s="146"/>
      <c r="F230" s="146"/>
      <c r="G230" s="146"/>
    </row>
    <row r="231" spans="2:7" s="178" customFormat="1" x14ac:dyDescent="0.2">
      <c r="B231" s="343"/>
      <c r="C231" s="146"/>
      <c r="D231" s="146"/>
      <c r="E231" s="146"/>
      <c r="F231" s="146"/>
      <c r="G231" s="146"/>
    </row>
    <row r="232" spans="2:7" s="178" customFormat="1" x14ac:dyDescent="0.2">
      <c r="B232" s="343"/>
      <c r="C232" s="146"/>
      <c r="D232" s="146"/>
      <c r="E232" s="146"/>
      <c r="F232" s="146"/>
      <c r="G232" s="146"/>
    </row>
    <row r="233" spans="2:7" s="178" customFormat="1" x14ac:dyDescent="0.2">
      <c r="B233" s="343"/>
      <c r="C233" s="146"/>
      <c r="D233" s="146"/>
      <c r="E233" s="146"/>
      <c r="F233" s="146"/>
      <c r="G233" s="146"/>
    </row>
    <row r="234" spans="2:7" s="178" customFormat="1" x14ac:dyDescent="0.2">
      <c r="B234" s="343"/>
      <c r="C234" s="146"/>
      <c r="D234" s="146"/>
      <c r="E234" s="146"/>
      <c r="F234" s="146"/>
      <c r="G234" s="146"/>
    </row>
    <row r="235" spans="2:7" s="178" customFormat="1" x14ac:dyDescent="0.2">
      <c r="B235" s="343"/>
      <c r="C235" s="146"/>
      <c r="D235" s="146"/>
      <c r="E235" s="146"/>
      <c r="F235" s="146"/>
      <c r="G235" s="146"/>
    </row>
    <row r="236" spans="2:7" s="178" customFormat="1" x14ac:dyDescent="0.2">
      <c r="B236" s="343"/>
      <c r="C236" s="146"/>
      <c r="D236" s="146"/>
      <c r="E236" s="146"/>
      <c r="F236" s="146"/>
      <c r="G236" s="146"/>
    </row>
    <row r="237" spans="2:7" s="178" customFormat="1" x14ac:dyDescent="0.2">
      <c r="B237" s="343"/>
      <c r="C237" s="146"/>
      <c r="D237" s="146"/>
      <c r="E237" s="146"/>
      <c r="F237" s="146"/>
      <c r="G237" s="146"/>
    </row>
    <row r="238" spans="2:7" s="178" customFormat="1" x14ac:dyDescent="0.2">
      <c r="B238" s="343"/>
      <c r="C238" s="146"/>
      <c r="D238" s="146"/>
      <c r="E238" s="146"/>
      <c r="F238" s="146"/>
      <c r="G238" s="146"/>
    </row>
    <row r="239" spans="2:7" s="178" customFormat="1" x14ac:dyDescent="0.2">
      <c r="B239" s="343"/>
      <c r="C239" s="146"/>
      <c r="D239" s="146"/>
      <c r="E239" s="146"/>
      <c r="F239" s="146"/>
      <c r="G239" s="146"/>
    </row>
    <row r="240" spans="2:7" s="178" customFormat="1" x14ac:dyDescent="0.2">
      <c r="B240" s="343"/>
      <c r="C240" s="146"/>
      <c r="D240" s="146"/>
      <c r="E240" s="146"/>
      <c r="F240" s="146"/>
      <c r="G240" s="146"/>
    </row>
    <row r="241" spans="2:7" s="178" customFormat="1" x14ac:dyDescent="0.2">
      <c r="B241" s="343"/>
      <c r="C241" s="146"/>
      <c r="D241" s="146"/>
      <c r="E241" s="146"/>
      <c r="F241" s="146"/>
      <c r="G241" s="146"/>
    </row>
  </sheetData>
  <sheetProtection selectLockedCells="1"/>
  <mergeCells count="14">
    <mergeCell ref="B26:C27"/>
    <mergeCell ref="H26:Q26"/>
    <mergeCell ref="H27:Q27"/>
    <mergeCell ref="H12:J12"/>
    <mergeCell ref="L12:Q12"/>
    <mergeCell ref="I13:K13"/>
    <mergeCell ref="L13:N13"/>
    <mergeCell ref="O13:Q13"/>
    <mergeCell ref="B2:G2"/>
    <mergeCell ref="H2:L2"/>
    <mergeCell ref="H4:Q4"/>
    <mergeCell ref="I11:K11"/>
    <mergeCell ref="L11:N11"/>
    <mergeCell ref="O11:Q11"/>
  </mergeCells>
  <conditionalFormatting sqref="B13 B14:C20 D17:E17 I10:Q10 D20:E20 D14:E15 I11 L11 O11">
    <cfRule type="expression" dxfId="33" priority="22">
      <formula>#REF!&lt;#REF!</formula>
    </cfRule>
  </conditionalFormatting>
  <conditionalFormatting sqref="G7">
    <cfRule type="expression" dxfId="32" priority="23">
      <formula>#REF!&lt;#REF!</formula>
    </cfRule>
  </conditionalFormatting>
  <conditionalFormatting sqref="S10">
    <cfRule type="expression" dxfId="31" priority="18">
      <formula>#REF!&lt;#REF!</formula>
    </cfRule>
  </conditionalFormatting>
  <conditionalFormatting sqref="D16 D18:D19">
    <cfRule type="expression" dxfId="30" priority="11">
      <formula>#REF!&lt;#REF!</formula>
    </cfRule>
  </conditionalFormatting>
  <conditionalFormatting sqref="E16 E18:E19">
    <cfRule type="expression" dxfId="29" priority="9">
      <formula>#REF!&lt;#REF!</formula>
    </cfRule>
  </conditionalFormatting>
  <conditionalFormatting sqref="H11">
    <cfRule type="expression" dxfId="28" priority="4">
      <formula>#REF!&lt;#REF!</formula>
    </cfRule>
  </conditionalFormatting>
  <hyperlinks>
    <hyperlink ref="B31" r:id="rId1"/>
  </hyperlinks>
  <printOptions horizontalCentered="1" verticalCentered="1"/>
  <pageMargins left="0.31496062992125984" right="0.31496062992125984" top="0.78740157480314965" bottom="0.78740157480314965" header="0.31496062992125984" footer="0.31496062992125984"/>
  <pageSetup paperSize="9" scale="72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5" name="Drop Down 1">
              <controlPr defaultSize="0" autoLine="0" autoPict="0">
                <anchor moveWithCells="1">
                  <from>
                    <xdr:col>2</xdr:col>
                    <xdr:colOff>9525</xdr:colOff>
                    <xdr:row>15</xdr:row>
                    <xdr:rowOff>9525</xdr:rowOff>
                  </from>
                  <to>
                    <xdr:col>2</xdr:col>
                    <xdr:colOff>1409700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6" name="Drop Down 2">
              <controlPr defaultSize="0" autoLine="0" autoPict="0">
                <anchor moveWithCells="1">
                  <from>
                    <xdr:col>3</xdr:col>
                    <xdr:colOff>19050</xdr:colOff>
                    <xdr:row>15</xdr:row>
                    <xdr:rowOff>9525</xdr:rowOff>
                  </from>
                  <to>
                    <xdr:col>3</xdr:col>
                    <xdr:colOff>1409700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7" name="Drop Down 3">
              <controlPr defaultSize="0" autoLine="0" autoPict="0">
                <anchor moveWithCells="1">
                  <from>
                    <xdr:col>4</xdr:col>
                    <xdr:colOff>19050</xdr:colOff>
                    <xdr:row>15</xdr:row>
                    <xdr:rowOff>9525</xdr:rowOff>
                  </from>
                  <to>
                    <xdr:col>4</xdr:col>
                    <xdr:colOff>1409700</xdr:colOff>
                    <xdr:row>15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8F1B5826-7BB1-45EE-902C-AE0F95DADD14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L12:P12 J17:K17 D7:E10 B4:C11 D17:E17 B13:C22 H12 H11:I11 D20:E20 G4:Q10 G11:G14 D14:E15 F15:Q15 F16:G16 H13:I13 L13 O13 L11 O11 M17:N17</xm:sqref>
        </x14:conditionalFormatting>
        <x14:conditionalFormatting xmlns:xm="http://schemas.microsoft.com/office/excel/2006/main">
          <x14:cfRule type="expression" priority="20" id="{F6598FF4-FF50-44B1-A8A2-8E1BFACC35F4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9" id="{7C55CC78-23E7-4F19-813A-F29E13F56E10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L12:P12</xm:sqref>
        </x14:conditionalFormatting>
        <x14:conditionalFormatting xmlns:xm="http://schemas.microsoft.com/office/excel/2006/main">
          <x14:cfRule type="expression" priority="17" id="{CABC8B88-89E9-4202-8D76-6F771ED5E8DB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S10</xm:sqref>
        </x14:conditionalFormatting>
        <x14:conditionalFormatting xmlns:xm="http://schemas.microsoft.com/office/excel/2006/main">
          <x14:cfRule type="expression" priority="16" id="{A2B876EE-E994-4132-998E-D15F4B3B00ED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C40:C41</xm:sqref>
        </x14:conditionalFormatting>
        <x14:conditionalFormatting xmlns:xm="http://schemas.microsoft.com/office/excel/2006/main">
          <x14:cfRule type="expression" priority="15" id="{3F85571D-A738-4E4F-8A82-7858EB5D8883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B39:C39</xm:sqref>
        </x14:conditionalFormatting>
        <x14:conditionalFormatting xmlns:xm="http://schemas.microsoft.com/office/excel/2006/main">
          <x14:cfRule type="expression" priority="14" id="{8C39C269-F4D1-46DF-9EC5-3C89E4418D14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B41</xm:sqref>
        </x14:conditionalFormatting>
        <x14:conditionalFormatting xmlns:xm="http://schemas.microsoft.com/office/excel/2006/main">
          <x14:cfRule type="expression" priority="13" id="{83D069B0-ADE9-44C2-864C-7C30C7FFBEE0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B41</xm:sqref>
        </x14:conditionalFormatting>
        <x14:conditionalFormatting xmlns:xm="http://schemas.microsoft.com/office/excel/2006/main">
          <x14:cfRule type="expression" priority="12" id="{B4A5995D-30FF-42E1-B71B-331086C1C114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B40</xm:sqref>
        </x14:conditionalFormatting>
        <x14:conditionalFormatting xmlns:xm="http://schemas.microsoft.com/office/excel/2006/main">
          <x14:cfRule type="expression" priority="10" id="{82D1735F-27B3-42E1-AF91-7E0A6788DC0E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D4:D6 D11 D16 D18:D19 D13 D21:D22</xm:sqref>
        </x14:conditionalFormatting>
        <x14:conditionalFormatting xmlns:xm="http://schemas.microsoft.com/office/excel/2006/main">
          <x14:cfRule type="expression" priority="8" id="{0854F99E-9226-4D26-B2CB-7C68DC177731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E4:E6 E11 E16 E18:E19 E13 E21:E22</xm:sqref>
        </x14:conditionalFormatting>
        <x14:conditionalFormatting xmlns:xm="http://schemas.microsoft.com/office/excel/2006/main">
          <x14:cfRule type="expression" priority="7" id="{B79C16A3-BF1B-4B30-AF90-86CABA35371B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F7:F10</xm:sqref>
        </x14:conditionalFormatting>
        <x14:conditionalFormatting xmlns:xm="http://schemas.microsoft.com/office/excel/2006/main">
          <x14:cfRule type="expression" priority="6" id="{3F3F942E-2198-4A99-A6A8-2DA7AE3C31B1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B23:E23</xm:sqref>
        </x14:conditionalFormatting>
        <x14:conditionalFormatting xmlns:xm="http://schemas.microsoft.com/office/excel/2006/main">
          <x14:cfRule type="expression" priority="5" id="{8BDC7591-F11F-48D7-A61C-76D952E2770E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3" id="{E6854E13-B2D5-48C7-91FC-79A96FF18FC3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2" id="{F3D3B5E1-4F45-48A8-8219-9B207046CCF3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C7:E10</xm:sqref>
        </x14:conditionalFormatting>
        <x14:conditionalFormatting xmlns:xm="http://schemas.microsoft.com/office/excel/2006/main">
          <x14:cfRule type="expression" priority="1" id="{F4F5D01F-6D21-40D0-B8FD-4D350C11FB3A}">
            <xm:f>Trecker!$D$36&lt;Trecker!$D$37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P17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F23"/>
  <sheetViews>
    <sheetView showGridLines="0" zoomScaleNormal="100" workbookViewId="0">
      <selection activeCell="K8" sqref="K8"/>
    </sheetView>
  </sheetViews>
  <sheetFormatPr baseColWidth="10" defaultColWidth="18.875" defaultRowHeight="30" customHeight="1" x14ac:dyDescent="0.2"/>
  <cols>
    <col min="1" max="1" width="2" style="146" customWidth="1"/>
    <col min="2" max="2" width="21.625" style="146" customWidth="1"/>
    <col min="3" max="3" width="8" style="146" customWidth="1"/>
    <col min="4" max="4" width="6.375" style="146" bestFit="1" customWidth="1"/>
    <col min="5" max="7" width="9.625" style="146" customWidth="1"/>
    <col min="8" max="9" width="9.625" style="146" hidden="1" customWidth="1"/>
    <col min="10" max="12" width="10.625" style="146" customWidth="1"/>
    <col min="13" max="13" width="2" style="146" customWidth="1"/>
    <col min="14" max="14" width="18.875" style="146"/>
    <col min="15" max="16" width="18.625" style="146" customWidth="1"/>
    <col min="17" max="17" width="1.75" style="146" customWidth="1"/>
    <col min="18" max="18" width="21.625" style="146" customWidth="1"/>
    <col min="19" max="20" width="8.25" style="146" customWidth="1"/>
    <col min="21" max="23" width="9.625" style="146" customWidth="1"/>
    <col min="24" max="25" width="9.625" style="146" hidden="1" customWidth="1"/>
    <col min="26" max="28" width="9.5" style="146" customWidth="1"/>
    <col min="29" max="29" width="3.75" style="146" customWidth="1"/>
    <col min="30" max="30" width="18.875" style="146"/>
    <col min="31" max="32" width="18.875" style="146" hidden="1" customWidth="1"/>
    <col min="33" max="16384" width="18.875" style="146"/>
  </cols>
  <sheetData>
    <row r="1" spans="2:32" ht="12" customHeight="1" x14ac:dyDescent="0.2"/>
    <row r="2" spans="2:32" ht="57" customHeight="1" x14ac:dyDescent="0.3">
      <c r="B2" s="413" t="s">
        <v>241</v>
      </c>
      <c r="C2" s="413"/>
      <c r="D2" s="413"/>
      <c r="E2" s="413"/>
      <c r="F2" s="413"/>
      <c r="G2" s="413"/>
      <c r="H2" s="302"/>
      <c r="I2" s="302"/>
      <c r="J2" s="167"/>
      <c r="K2" s="167"/>
      <c r="L2" s="167"/>
      <c r="M2" s="453"/>
      <c r="N2" s="453"/>
      <c r="O2" s="453"/>
      <c r="P2" s="167"/>
    </row>
    <row r="3" spans="2:32" ht="12" customHeight="1" x14ac:dyDescent="0.2"/>
    <row r="4" spans="2:32" s="159" customFormat="1" ht="30" hidden="1" customHeight="1" x14ac:dyDescent="0.2">
      <c r="C4" s="241">
        <v>4</v>
      </c>
      <c r="D4" s="241">
        <v>5</v>
      </c>
      <c r="E4" s="241"/>
      <c r="F4" s="241"/>
      <c r="G4" s="241"/>
      <c r="H4" s="241">
        <v>1</v>
      </c>
      <c r="I4" s="241">
        <v>2</v>
      </c>
      <c r="J4" s="241">
        <v>3</v>
      </c>
      <c r="K4" s="241"/>
      <c r="L4" s="241"/>
      <c r="S4" s="241">
        <v>4</v>
      </c>
      <c r="T4" s="241">
        <v>5</v>
      </c>
      <c r="U4" s="241"/>
      <c r="V4" s="241"/>
      <c r="W4" s="241"/>
      <c r="X4" s="241">
        <v>1</v>
      </c>
      <c r="Y4" s="241">
        <v>2</v>
      </c>
      <c r="Z4" s="241">
        <v>3</v>
      </c>
      <c r="AA4" s="241"/>
      <c r="AB4" s="241"/>
    </row>
    <row r="5" spans="2:32" ht="30" customHeight="1" x14ac:dyDescent="0.2">
      <c r="B5" s="449" t="s">
        <v>92</v>
      </c>
      <c r="C5" s="450" t="s">
        <v>155</v>
      </c>
      <c r="D5" s="449" t="s">
        <v>84</v>
      </c>
      <c r="E5" s="450" t="s">
        <v>89</v>
      </c>
      <c r="F5" s="450"/>
      <c r="G5" s="450"/>
      <c r="H5" s="445" t="s">
        <v>181</v>
      </c>
      <c r="I5" s="447" t="s">
        <v>85</v>
      </c>
      <c r="J5" s="450" t="s">
        <v>233</v>
      </c>
      <c r="K5" s="450" t="s">
        <v>175</v>
      </c>
      <c r="L5" s="441" t="s">
        <v>91</v>
      </c>
      <c r="N5" s="454" t="s">
        <v>157</v>
      </c>
      <c r="O5" s="454"/>
      <c r="P5" s="454"/>
      <c r="R5" s="449" t="s">
        <v>93</v>
      </c>
      <c r="S5" s="450" t="str">
        <f>C5</f>
        <v xml:space="preserve"> max. Aufwand je ha</v>
      </c>
      <c r="T5" s="449" t="s">
        <v>84</v>
      </c>
      <c r="U5" s="450" t="s">
        <v>89</v>
      </c>
      <c r="V5" s="450"/>
      <c r="W5" s="450"/>
      <c r="X5" s="445" t="s">
        <v>181</v>
      </c>
      <c r="Y5" s="447" t="s">
        <v>85</v>
      </c>
      <c r="Z5" s="450" t="s">
        <v>233</v>
      </c>
      <c r="AA5" s="450" t="s">
        <v>175</v>
      </c>
      <c r="AB5" s="441" t="s">
        <v>91</v>
      </c>
    </row>
    <row r="6" spans="2:32" ht="30" customHeight="1" x14ac:dyDescent="0.2">
      <c r="B6" s="449"/>
      <c r="C6" s="450"/>
      <c r="D6" s="449"/>
      <c r="E6" s="240" t="s">
        <v>90</v>
      </c>
      <c r="F6" s="240" t="s">
        <v>88</v>
      </c>
      <c r="G6" s="240" t="s">
        <v>86</v>
      </c>
      <c r="H6" s="446"/>
      <c r="I6" s="448"/>
      <c r="J6" s="449"/>
      <c r="K6" s="449"/>
      <c r="L6" s="442"/>
      <c r="R6" s="449"/>
      <c r="S6" s="450"/>
      <c r="T6" s="449"/>
      <c r="U6" s="250" t="s">
        <v>90</v>
      </c>
      <c r="V6" s="250" t="s">
        <v>88</v>
      </c>
      <c r="W6" s="250" t="s">
        <v>86</v>
      </c>
      <c r="X6" s="446"/>
      <c r="Y6" s="448"/>
      <c r="Z6" s="449"/>
      <c r="AA6" s="449"/>
      <c r="AB6" s="442"/>
    </row>
    <row r="7" spans="2:32" ht="30" customHeight="1" x14ac:dyDescent="0.2">
      <c r="B7" s="216">
        <v>3</v>
      </c>
      <c r="C7" s="303">
        <f>INDEX(Mittelliste!$D$6:$H$100,MATCH(Pflanzenschutzmittelvergleich!B7,Mittelliste!$B$6:$B$100,0),MATCH(Pflanzenschutzmittelvergleich!C$4,Mittelliste!$D$4:$H$4,0))</f>
        <v>0.1</v>
      </c>
      <c r="D7" s="304" t="str">
        <f>INDEX(Mittelliste!$D$6:$H$100,MATCH(Pflanzenschutzmittelvergleich!$B7,Mittelliste!$B$6:$B$100,0),MATCH(Pflanzenschutzmittelvergleich!D$4,Mittelliste!$D$4:$H$4,0))</f>
        <v>KG</v>
      </c>
      <c r="E7" s="212"/>
      <c r="F7" s="213">
        <v>0.06</v>
      </c>
      <c r="G7" s="214"/>
      <c r="H7" s="345">
        <f>INDEX(Mittelliste!$D$6:$H$100,MATCH(Pflanzenschutzmittelvergleich!$B7,Mittelliste!$B$6:$B$100,0),MATCH(Pflanzenschutzmittelvergleich!H$4,Mittelliste!$D$4:$H$4,0))</f>
        <v>195.99299999999999</v>
      </c>
      <c r="I7" s="344">
        <f>INDEX(Mittelliste!$D$6:$H$100,MATCH(Pflanzenschutzmittelvergleich!$B7,Mittelliste!$B$6:$B$100,0),MATCH(Pflanzenschutzmittelvergleich!I$4,Mittelliste!$D$4:$H$4,0))</f>
        <v>1</v>
      </c>
      <c r="J7" s="346">
        <f>INDEX(Mittelliste!$D$6:$H$100,MATCH(Pflanzenschutzmittelvergleich!$B7,Mittelliste!$B$6:$B$100,0),MATCH(Pflanzenschutzmittelvergleich!J$4,Mittelliste!$D$4:$H$4,0))</f>
        <v>195.99299999999999</v>
      </c>
      <c r="K7" s="265"/>
      <c r="L7" s="261">
        <f>IFERROR(IF($K7&gt;0,SUM($E7:$G7)*$K7/I7,SUM($E7:$G7)*$J7/I7),0)</f>
        <v>11.75958</v>
      </c>
      <c r="R7" s="216">
        <v>20</v>
      </c>
      <c r="S7" s="303">
        <f>INDEX(Mittelliste!$D$6:$H$100,MATCH(Pflanzenschutzmittelvergleich!$R7,Mittelliste!$B$6:$B$100,0),MATCH(Pflanzenschutzmittelvergleich!S$4,Mittelliste!$D$4:$H$4,0))</f>
        <v>5</v>
      </c>
      <c r="T7" s="303" t="str">
        <f>INDEX(Mittelliste!$D$6:$H$100,MATCH(Pflanzenschutzmittelvergleich!$R7,Mittelliste!$B$6:$B$100,0),MATCH(Pflanzenschutzmittelvergleich!T$4,Mittelliste!$D$4:$H$4,0))</f>
        <v>Liter</v>
      </c>
      <c r="U7" s="212"/>
      <c r="V7" s="213"/>
      <c r="W7" s="214"/>
      <c r="X7" s="345">
        <f>INDEX(Mittelliste!$D$6:$H$100,MATCH(Pflanzenschutzmittelvergleich!$R7,Mittelliste!$B$6:$B$100,0),MATCH(Pflanzenschutzmittelvergleich!X$4,Mittelliste!$D$4:$H$4,0))</f>
        <v>7.81</v>
      </c>
      <c r="Y7" s="344">
        <f>INDEX(Mittelliste!$D$6:$H$100,MATCH(Pflanzenschutzmittelvergleich!$R7,Mittelliste!$B$6:$B$100,0),MATCH(Pflanzenschutzmittelvergleich!Y$4,Mittelliste!$D$4:$H$4,0))</f>
        <v>20</v>
      </c>
      <c r="Z7" s="298">
        <f>INDEX(Mittelliste!$D$6:$H$100,MATCH(Pflanzenschutzmittelvergleich!$R7,Mittelliste!$B$6:$B$100,0),MATCH(Pflanzenschutzmittelvergleich!J$4,Mittelliste!$D$4:$H$4,0))</f>
        <v>156.19999999999999</v>
      </c>
      <c r="AA7" s="218"/>
      <c r="AB7" s="261">
        <f>IFERROR(IF($AA7&gt;0,SUM($U7:$W7)*$AA7/Y7,SUM($U7:$W7)*$Z7/Y7),0)</f>
        <v>0</v>
      </c>
    </row>
    <row r="8" spans="2:32" ht="30" customHeight="1" x14ac:dyDescent="0.2">
      <c r="B8" s="216">
        <v>20</v>
      </c>
      <c r="C8" s="303">
        <f>INDEX(Mittelliste!$D$6:$H$100,MATCH(Pflanzenschutzmittelvergleich!$B8,Mittelliste!$B$6:$B$100,0),MATCH(Pflanzenschutzmittelvergleich!C$4,Mittelliste!$D$4:$H$4,0))</f>
        <v>5</v>
      </c>
      <c r="D8" s="304" t="str">
        <f>INDEX(Mittelliste!$D$6:$H$100,MATCH(Pflanzenschutzmittelvergleich!$B8,Mittelliste!$B$6:$B$100,0),MATCH(Pflanzenschutzmittelvergleich!D$4,Mittelliste!$D$4:$H$4,0))</f>
        <v>Liter</v>
      </c>
      <c r="E8" s="212">
        <v>3</v>
      </c>
      <c r="F8" s="213"/>
      <c r="G8" s="214"/>
      <c r="H8" s="345">
        <f>INDEX(Mittelliste!$D$6:$H$100,MATCH(Pflanzenschutzmittelvergleich!$B8,Mittelliste!$B$6:$B$100,0),MATCH(Pflanzenschutzmittelvergleich!H$4,Mittelliste!$D$4:$H$4,0))</f>
        <v>7.81</v>
      </c>
      <c r="I8" s="344">
        <f>INDEX(Mittelliste!$D$6:$H$100,MATCH(Pflanzenschutzmittelvergleich!$B8,Mittelliste!$B$6:$B$100,0),MATCH(Pflanzenschutzmittelvergleich!I$4,Mittelliste!$D$4:$H$4,0))</f>
        <v>20</v>
      </c>
      <c r="J8" s="346">
        <f>INDEX(Mittelliste!$D$6:$H$100,MATCH(Pflanzenschutzmittelvergleich!$B8,Mittelliste!$B$6:$B$100,0),MATCH(Pflanzenschutzmittelvergleich!J$4,Mittelliste!$D$4:$H$4,0))</f>
        <v>156.19999999999999</v>
      </c>
      <c r="K8" s="265"/>
      <c r="L8" s="261">
        <f>IFERROR(IF($K8&gt;0,SUM($E8:$G8)*$K8/I8,SUM($E8:$G8)*$J8/I8),0)</f>
        <v>23.43</v>
      </c>
      <c r="R8" s="216">
        <v>85</v>
      </c>
      <c r="S8" s="303">
        <f>INDEX(Mittelliste!$D$6:$H$100,MATCH(Pflanzenschutzmittelvergleich!$R8,Mittelliste!$B$6:$B$100,0),MATCH(Pflanzenschutzmittelvergleich!S$4,Mittelliste!$D$4:$H$4,0))</f>
        <v>6.6666666666666666E-2</v>
      </c>
      <c r="T8" s="303" t="str">
        <f>INDEX(Mittelliste!$D$6:$H$100,MATCH(Pflanzenschutzmittelvergleich!$R8,Mittelliste!$B$6:$B$100,0),MATCH(Pflanzenschutzmittelvergleich!T$4,Mittelliste!$D$4:$H$4,0))</f>
        <v>Pack</v>
      </c>
      <c r="U8" s="212"/>
      <c r="V8" s="213"/>
      <c r="W8" s="214"/>
      <c r="X8" s="345">
        <f>INDEX(Mittelliste!$D$6:$H$100,MATCH(Pflanzenschutzmittelvergleich!$R8,Mittelliste!$B$6:$B$100,0),MATCH(Pflanzenschutzmittelvergleich!X$4,Mittelliste!$D$4:$H$4,0))</f>
        <v>320.7645</v>
      </c>
      <c r="Y8" s="344">
        <f>INDEX(Mittelliste!$D$6:$H$100,MATCH(Pflanzenschutzmittelvergleich!$R8,Mittelliste!$B$6:$B$100,0),MATCH(Pflanzenschutzmittelvergleich!Y$4,Mittelliste!$D$4:$H$4,0))</f>
        <v>1</v>
      </c>
      <c r="Z8" s="298">
        <f>INDEX(Mittelliste!$D$6:$H$100,MATCH(Pflanzenschutzmittelvergleich!$R8,Mittelliste!$B$6:$B$100,0),MATCH(Pflanzenschutzmittelvergleich!J$4,Mittelliste!$D$4:$H$4,0))</f>
        <v>320.7645</v>
      </c>
      <c r="AA8" s="218"/>
      <c r="AB8" s="261">
        <f>IFERROR(IF($AA8&gt;0,SUM($U8:$W8)*$AA8/Y8,SUM($U8:$W8)*$Z8/Y8),0)</f>
        <v>0</v>
      </c>
      <c r="AD8" s="318"/>
      <c r="AE8" s="316" t="s">
        <v>247</v>
      </c>
      <c r="AF8" s="316" t="s">
        <v>246</v>
      </c>
    </row>
    <row r="9" spans="2:32" ht="30" customHeight="1" x14ac:dyDescent="0.2">
      <c r="B9" s="216">
        <v>1</v>
      </c>
      <c r="C9" s="303" t="str">
        <f>INDEX(Mittelliste!$D$6:$H$100,MATCH(Pflanzenschutzmittelvergleich!$B9,Mittelliste!$B$6:$B$100,0),MATCH(Pflanzenschutzmittelvergleich!C$4,Mittelliste!$D$4:$H$4,0))</f>
        <v>-</v>
      </c>
      <c r="D9" s="304" t="str">
        <f>INDEX(Mittelliste!$D$6:$H$100,MATCH(Pflanzenschutzmittelvergleich!$B9,Mittelliste!$B$6:$B$100,0),MATCH(Pflanzenschutzmittelvergleich!D$4,Mittelliste!$D$4:$H$4,0))</f>
        <v>-</v>
      </c>
      <c r="E9" s="212"/>
      <c r="F9" s="213"/>
      <c r="G9" s="214"/>
      <c r="H9" s="345" t="str">
        <f>INDEX(Mittelliste!$D$6:$H$100,MATCH(Pflanzenschutzmittelvergleich!$B9,Mittelliste!$B$6:$B$100,0),MATCH(Pflanzenschutzmittelvergleich!H$4,Mittelliste!$D$4:$H$4,0))</f>
        <v>-</v>
      </c>
      <c r="I9" s="344" t="str">
        <f>INDEX(Mittelliste!$D$6:$H$100,MATCH(Pflanzenschutzmittelvergleich!$B9,Mittelliste!$B$6:$B$100,0),MATCH(Pflanzenschutzmittelvergleich!I$4,Mittelliste!$D$4:$H$4,0))</f>
        <v>-</v>
      </c>
      <c r="J9" s="346" t="str">
        <f>INDEX(Mittelliste!$D$6:$H$100,MATCH(Pflanzenschutzmittelvergleich!$B9,Mittelliste!$B$6:$B$100,0),MATCH(Pflanzenschutzmittelvergleich!J$4,Mittelliste!$D$4:$H$4,0))</f>
        <v>-</v>
      </c>
      <c r="K9" s="265"/>
      <c r="L9" s="261">
        <f>IFERROR(IF($K9&gt;0,SUM($E9:$G9)*$K9/I9,SUM($E9:$G9)*$J9/I9),0)</f>
        <v>0</v>
      </c>
      <c r="R9" s="216">
        <v>1</v>
      </c>
      <c r="S9" s="303" t="str">
        <f>INDEX(Mittelliste!$D$6:$H$100,MATCH(Pflanzenschutzmittelvergleich!$R9,Mittelliste!$B$6:$B$100,0),MATCH(Pflanzenschutzmittelvergleich!S$4,Mittelliste!$D$4:$H$4,0))</f>
        <v>-</v>
      </c>
      <c r="T9" s="303" t="str">
        <f>INDEX(Mittelliste!$D$6:$H$100,MATCH(Pflanzenschutzmittelvergleich!$R9,Mittelliste!$B$6:$B$100,0),MATCH(Pflanzenschutzmittelvergleich!T$4,Mittelliste!$D$4:$H$4,0))</f>
        <v>-</v>
      </c>
      <c r="U9" s="212"/>
      <c r="V9" s="213"/>
      <c r="W9" s="214"/>
      <c r="X9" s="345" t="str">
        <f>INDEX(Mittelliste!$D$6:$H$100,MATCH(Pflanzenschutzmittelvergleich!$R9,Mittelliste!$B$6:$B$100,0),MATCH(Pflanzenschutzmittelvergleich!X$4,Mittelliste!$D$4:$H$4,0))</f>
        <v>-</v>
      </c>
      <c r="Y9" s="344" t="str">
        <f>INDEX(Mittelliste!$D$6:$H$100,MATCH(Pflanzenschutzmittelvergleich!$R9,Mittelliste!$B$6:$B$100,0),MATCH(Pflanzenschutzmittelvergleich!Y$4,Mittelliste!$D$4:$H$4,0))</f>
        <v>-</v>
      </c>
      <c r="Z9" s="298" t="str">
        <f>INDEX(Mittelliste!$D$6:$H$100,MATCH(Pflanzenschutzmittelvergleich!$R9,Mittelliste!$B$6:$B$100,0),MATCH(Pflanzenschutzmittelvergleich!J$4,Mittelliste!$D$4:$H$4,0))</f>
        <v>-</v>
      </c>
      <c r="AA9" s="218"/>
      <c r="AB9" s="261">
        <f>IFERROR(IF($AA9&gt;0,SUM($U9:$W9)*$AA9/Y9,SUM($U9:$W9)*$Z9/Y9),0)</f>
        <v>0</v>
      </c>
      <c r="AD9" s="319"/>
      <c r="AE9" s="317">
        <f>K15</f>
        <v>12.169944444444443</v>
      </c>
      <c r="AF9" s="317">
        <f>AA15</f>
        <v>42.080074613916359</v>
      </c>
    </row>
    <row r="10" spans="2:32" ht="30" customHeight="1" x14ac:dyDescent="0.2">
      <c r="B10" s="216">
        <v>1</v>
      </c>
      <c r="C10" s="303" t="str">
        <f>INDEX(Mittelliste!$D$6:$H$100,MATCH(Pflanzenschutzmittelvergleich!$B10,Mittelliste!$B$6:$B$100,0),MATCH(Pflanzenschutzmittelvergleich!C$4,Mittelliste!$D$4:$H$4,0))</f>
        <v>-</v>
      </c>
      <c r="D10" s="304" t="str">
        <f>INDEX(Mittelliste!$D$6:$H$100,MATCH(Pflanzenschutzmittelvergleich!$B10,Mittelliste!$B$6:$B$100,0),MATCH(Pflanzenschutzmittelvergleich!D$4,Mittelliste!$D$4:$H$4,0))</f>
        <v>-</v>
      </c>
      <c r="E10" s="212"/>
      <c r="F10" s="213"/>
      <c r="G10" s="214"/>
      <c r="H10" s="345" t="str">
        <f>INDEX(Mittelliste!$D$6:$H$100,MATCH(Pflanzenschutzmittelvergleich!$B10,Mittelliste!$B$6:$B$100,0),MATCH(Pflanzenschutzmittelvergleich!H$4,Mittelliste!$D$4:$H$4,0))</f>
        <v>-</v>
      </c>
      <c r="I10" s="344" t="str">
        <f>INDEX(Mittelliste!$D$6:$H$100,MATCH(Pflanzenschutzmittelvergleich!$B10,Mittelliste!$B$6:$B$100,0),MATCH(Pflanzenschutzmittelvergleich!I$4,Mittelliste!$D$4:$H$4,0))</f>
        <v>-</v>
      </c>
      <c r="J10" s="346" t="str">
        <f>INDEX(Mittelliste!$D$6:$H$100,MATCH(Pflanzenschutzmittelvergleich!$B10,Mittelliste!$B$6:$B$100,0),MATCH(Pflanzenschutzmittelvergleich!J$4,Mittelliste!$D$4:$H$4,0))</f>
        <v>-</v>
      </c>
      <c r="K10" s="265"/>
      <c r="L10" s="261">
        <f>IFERROR(IF($K10&gt;0,SUM($E10:$G10)*$K10/I10,SUM($E10:$G10)*$J10/I10),0)</f>
        <v>0</v>
      </c>
      <c r="R10" s="217">
        <v>1</v>
      </c>
      <c r="S10" s="303" t="str">
        <f>INDEX(Mittelliste!$D$6:$H$100,MATCH(Pflanzenschutzmittelvergleich!$R10,Mittelliste!$B$6:$B$100,0),MATCH(Pflanzenschutzmittelvergleich!S$4,Mittelliste!$D$4:$H$4,0))</f>
        <v>-</v>
      </c>
      <c r="T10" s="303" t="str">
        <f>INDEX(Mittelliste!$D$6:$H$100,MATCH(Pflanzenschutzmittelvergleich!$R10,Mittelliste!$B$6:$B$100,0),MATCH(Pflanzenschutzmittelvergleich!T$4,Mittelliste!$D$4:$H$4,0))</f>
        <v>-</v>
      </c>
      <c r="U10" s="212"/>
      <c r="V10" s="213"/>
      <c r="W10" s="214"/>
      <c r="X10" s="345" t="str">
        <f>INDEX(Mittelliste!$D$6:$H$100,MATCH(Pflanzenschutzmittelvergleich!$R10,Mittelliste!$B$6:$B$100,0),MATCH(Pflanzenschutzmittelvergleich!X$4,Mittelliste!$D$4:$H$4,0))</f>
        <v>-</v>
      </c>
      <c r="Y10" s="344" t="str">
        <f>INDEX(Mittelliste!$D$6:$H$100,MATCH(Pflanzenschutzmittelvergleich!$R10,Mittelliste!$B$6:$B$100,0),MATCH(Pflanzenschutzmittelvergleich!Y$4,Mittelliste!$D$4:$H$4,0))</f>
        <v>-</v>
      </c>
      <c r="Z10" s="298" t="str">
        <f>INDEX(Mittelliste!$D$6:$H$100,MATCH(Pflanzenschutzmittelvergleich!$R10,Mittelliste!$B$6:$B$100,0),MATCH(Pflanzenschutzmittelvergleich!J$4,Mittelliste!$D$4:$H$4,0))</f>
        <v>-</v>
      </c>
      <c r="AA10" s="219"/>
      <c r="AB10" s="261">
        <f>IFERROR(IF($AA10&gt;0,SUM($U10:$W10)*$AA10/Y10,SUM($U10:$W10)*$Z10/Y10),0)</f>
        <v>0</v>
      </c>
      <c r="AD10" s="318"/>
      <c r="AE10" s="317">
        <f>L12</f>
        <v>35.189579999999999</v>
      </c>
      <c r="AF10" s="317">
        <f>AB12</f>
        <v>0</v>
      </c>
    </row>
    <row r="11" spans="2:32" ht="30" customHeight="1" x14ac:dyDescent="0.2">
      <c r="B11" s="216">
        <v>1</v>
      </c>
      <c r="C11" s="303" t="str">
        <f>INDEX(Mittelliste!$D$6:$H$100,MATCH(Pflanzenschutzmittelvergleich!$B11,Mittelliste!$B$6:$B$100,0),MATCH(Pflanzenschutzmittelvergleich!C$4,Mittelliste!$D$4:$H$4,0))</f>
        <v>-</v>
      </c>
      <c r="D11" s="304" t="str">
        <f>INDEX(Mittelliste!$D$6:$H$100,MATCH(Pflanzenschutzmittelvergleich!$B11,Mittelliste!$B$6:$B$100,0),MATCH(Pflanzenschutzmittelvergleich!D$4,Mittelliste!$D$4:$H$4,0))</f>
        <v>-</v>
      </c>
      <c r="E11" s="212"/>
      <c r="F11" s="213"/>
      <c r="G11" s="214"/>
      <c r="H11" s="345" t="str">
        <f>INDEX(Mittelliste!$D$6:$H$100,MATCH(Pflanzenschutzmittelvergleich!$B11,Mittelliste!$B$6:$B$100,0),MATCH(Pflanzenschutzmittelvergleich!H$4,Mittelliste!$D$4:$H$4,0))</f>
        <v>-</v>
      </c>
      <c r="I11" s="344" t="str">
        <f>INDEX(Mittelliste!$D$6:$H$100,MATCH(Pflanzenschutzmittelvergleich!$B11,Mittelliste!$B$6:$B$100,0),MATCH(Pflanzenschutzmittelvergleich!I$4,Mittelliste!$D$4:$H$4,0))</f>
        <v>-</v>
      </c>
      <c r="J11" s="346" t="str">
        <f>INDEX(Mittelliste!$D$6:$H$100,MATCH(Pflanzenschutzmittelvergleich!$B11,Mittelliste!$B$6:$B$100,0),MATCH(Pflanzenschutzmittelvergleich!J$4,Mittelliste!$D$4:$H$4,0))</f>
        <v>-</v>
      </c>
      <c r="K11" s="266"/>
      <c r="L11" s="261">
        <f>IFERROR(IF($K11&gt;0,SUM($E11:$G11)*$K11/I11,SUM($E11:$G11)*$J11/I11),0)</f>
        <v>0</v>
      </c>
      <c r="R11" s="310">
        <v>1</v>
      </c>
      <c r="S11" s="303" t="str">
        <f>INDEX(Mittelliste!$D$6:$H$100,MATCH(Pflanzenschutzmittelvergleich!$R11,Mittelliste!$B$6:$B$100,0),MATCH(Pflanzenschutzmittelvergleich!S$4,Mittelliste!$D$4:$H$4,0))</f>
        <v>-</v>
      </c>
      <c r="T11" s="303" t="str">
        <f>INDEX(Mittelliste!$D$6:$H$100,MATCH(Pflanzenschutzmittelvergleich!$R11,Mittelliste!$B$6:$B$100,0),MATCH(Pflanzenschutzmittelvergleich!T$4,Mittelliste!$D$4:$H$4,0))</f>
        <v>-</v>
      </c>
      <c r="U11" s="212"/>
      <c r="V11" s="213"/>
      <c r="W11" s="214"/>
      <c r="X11" s="345" t="str">
        <f>INDEX(Mittelliste!$D$6:$H$100,MATCH(Pflanzenschutzmittelvergleich!$R11,Mittelliste!$B$6:$B$100,0),MATCH(Pflanzenschutzmittelvergleich!X$4,Mittelliste!$D$4:$H$4,0))</f>
        <v>-</v>
      </c>
      <c r="Y11" s="344" t="str">
        <f>INDEX(Mittelliste!$D$6:$H$100,MATCH(Pflanzenschutzmittelvergleich!$R11,Mittelliste!$B$6:$B$100,0),MATCH(Pflanzenschutzmittelvergleich!Y$4,Mittelliste!$D$4:$H$4,0))</f>
        <v>-</v>
      </c>
      <c r="Z11" s="298" t="str">
        <f>INDEX(Mittelliste!$D$6:$H$100,MATCH(Pflanzenschutzmittelvergleich!$R11,Mittelliste!$B$6:$B$100,0),MATCH(Pflanzenschutzmittelvergleich!J$4,Mittelliste!$D$4:$H$4,0))</f>
        <v>-</v>
      </c>
      <c r="AA11" s="219"/>
      <c r="AB11" s="261">
        <f>IFERROR(IF($AA11&gt;0,SUM($U11:$W11)*$AA11/Y11,SUM($U11:$W11)*$Z11/Y11),0)</f>
        <v>0</v>
      </c>
    </row>
    <row r="12" spans="2:32" ht="30" customHeight="1" x14ac:dyDescent="0.2">
      <c r="B12" s="451" t="s">
        <v>136</v>
      </c>
      <c r="C12" s="452"/>
      <c r="D12" s="208"/>
      <c r="E12" s="208"/>
      <c r="F12" s="208"/>
      <c r="G12" s="208"/>
      <c r="H12" s="209"/>
      <c r="I12" s="209"/>
      <c r="J12" s="209"/>
      <c r="K12" s="210"/>
      <c r="L12" s="320">
        <f>SUM(L7:L11)</f>
        <v>35.189579999999999</v>
      </c>
      <c r="R12" s="451" t="s">
        <v>136</v>
      </c>
      <c r="S12" s="452"/>
      <c r="T12" s="208"/>
      <c r="U12" s="208"/>
      <c r="V12" s="208"/>
      <c r="W12" s="208"/>
      <c r="X12" s="208"/>
      <c r="Y12" s="208"/>
      <c r="Z12" s="208"/>
      <c r="AA12" s="211"/>
      <c r="AB12" s="321">
        <f>SUM(AB7:AB10)</f>
        <v>0</v>
      </c>
    </row>
    <row r="13" spans="2:32" ht="12.75" customHeight="1" x14ac:dyDescent="0.2">
      <c r="B13" s="305"/>
      <c r="C13" s="305"/>
      <c r="D13" s="306"/>
      <c r="E13" s="306"/>
      <c r="F13" s="306"/>
      <c r="G13" s="306"/>
      <c r="H13" s="306"/>
      <c r="I13" s="306"/>
      <c r="J13" s="306"/>
      <c r="K13" s="307"/>
      <c r="L13" s="308"/>
    </row>
    <row r="14" spans="2:32" ht="30" customHeight="1" x14ac:dyDescent="0.2">
      <c r="B14" s="309" t="s">
        <v>221</v>
      </c>
      <c r="C14" s="443" t="s">
        <v>224</v>
      </c>
      <c r="D14" s="443"/>
      <c r="E14" s="444" t="s">
        <v>61</v>
      </c>
      <c r="F14" s="444"/>
      <c r="G14" s="444" t="s">
        <v>64</v>
      </c>
      <c r="H14" s="444"/>
      <c r="I14" s="444"/>
      <c r="J14" s="444"/>
      <c r="K14" s="443" t="s">
        <v>238</v>
      </c>
      <c r="L14" s="443"/>
      <c r="R14" s="309" t="s">
        <v>221</v>
      </c>
      <c r="S14" s="443" t="s">
        <v>224</v>
      </c>
      <c r="T14" s="443"/>
      <c r="U14" s="444" t="s">
        <v>61</v>
      </c>
      <c r="V14" s="444"/>
      <c r="W14" s="444" t="s">
        <v>64</v>
      </c>
      <c r="X14" s="444"/>
      <c r="Y14" s="444"/>
      <c r="Z14" s="444"/>
      <c r="AA14" s="443" t="str">
        <f>K14</f>
        <v>Arbeitserledigung
Kosten je ha</v>
      </c>
      <c r="AB14" s="443"/>
    </row>
    <row r="15" spans="2:32" ht="30" customHeight="1" x14ac:dyDescent="0.2">
      <c r="B15" s="204" t="s">
        <v>226</v>
      </c>
      <c r="C15" s="475">
        <f>'Unkrautbekämpfung LU'!C23</f>
        <v>12.169944444444443</v>
      </c>
      <c r="D15" s="476"/>
      <c r="E15" s="455">
        <f>'Unkrautbekämpfung LU'!D23</f>
        <v>10.52001865347909</v>
      </c>
      <c r="F15" s="456"/>
      <c r="G15" s="455">
        <f>'Unkrautbekämpfung LU'!E23</f>
        <v>11.924989898989901</v>
      </c>
      <c r="H15" s="473"/>
      <c r="I15" s="473"/>
      <c r="J15" s="456"/>
      <c r="K15" s="462">
        <f>SUMPRODUCT(C15:J15,C16:J16)</f>
        <v>12.169944444444443</v>
      </c>
      <c r="L15" s="463"/>
      <c r="R15" s="204" t="s">
        <v>225</v>
      </c>
      <c r="S15" s="468">
        <f>'Unkrautbekämpfung LU'!C23</f>
        <v>12.169944444444443</v>
      </c>
      <c r="T15" s="469"/>
      <c r="U15" s="470">
        <f>'Unkrautbekämpfung LU'!D23</f>
        <v>10.52001865347909</v>
      </c>
      <c r="V15" s="471"/>
      <c r="W15" s="470">
        <f>'Unkrautbekämpfung LU'!E23</f>
        <v>11.924989898989901</v>
      </c>
      <c r="X15" s="472"/>
      <c r="Y15" s="472"/>
      <c r="Z15" s="471"/>
      <c r="AA15" s="462">
        <f>SUMPRODUCT(S15:Z15,S16:Z16)</f>
        <v>42.080074613916359</v>
      </c>
      <c r="AB15" s="463"/>
    </row>
    <row r="16" spans="2:32" ht="30" customHeight="1" x14ac:dyDescent="0.2">
      <c r="B16" s="204" t="s">
        <v>222</v>
      </c>
      <c r="C16" s="438">
        <v>1</v>
      </c>
      <c r="D16" s="440"/>
      <c r="E16" s="457"/>
      <c r="F16" s="458"/>
      <c r="G16" s="457"/>
      <c r="H16" s="474"/>
      <c r="I16" s="474"/>
      <c r="J16" s="458"/>
      <c r="K16" s="464"/>
      <c r="L16" s="465"/>
      <c r="R16" s="204" t="s">
        <v>222</v>
      </c>
      <c r="S16" s="438"/>
      <c r="T16" s="440"/>
      <c r="U16" s="438">
        <v>4</v>
      </c>
      <c r="V16" s="440"/>
      <c r="W16" s="438"/>
      <c r="X16" s="439"/>
      <c r="Y16" s="439"/>
      <c r="Z16" s="440"/>
      <c r="AA16" s="464"/>
      <c r="AB16" s="465"/>
    </row>
    <row r="17" spans="2:28" ht="30" customHeight="1" x14ac:dyDescent="0.2">
      <c r="B17" s="205" t="s">
        <v>223</v>
      </c>
      <c r="C17" s="459">
        <f>C15*C16</f>
        <v>12.169944444444443</v>
      </c>
      <c r="D17" s="460"/>
      <c r="E17" s="459">
        <f>E15*E16</f>
        <v>0</v>
      </c>
      <c r="F17" s="460"/>
      <c r="G17" s="459">
        <f>G15*G16</f>
        <v>0</v>
      </c>
      <c r="H17" s="461"/>
      <c r="I17" s="461"/>
      <c r="J17" s="460"/>
      <c r="K17" s="466"/>
      <c r="L17" s="467"/>
      <c r="N17" s="364"/>
      <c r="O17" s="365" t="str">
        <f>B5</f>
        <v>Strategie 1</v>
      </c>
      <c r="P17" s="366" t="str">
        <f>R5</f>
        <v>Strategie 2</v>
      </c>
      <c r="R17" s="205" t="s">
        <v>223</v>
      </c>
      <c r="S17" s="459">
        <f>S15*S16</f>
        <v>0</v>
      </c>
      <c r="T17" s="460"/>
      <c r="U17" s="459">
        <f>U15*U16</f>
        <v>42.080074613916359</v>
      </c>
      <c r="V17" s="460"/>
      <c r="W17" s="459">
        <f>W15*W16</f>
        <v>0</v>
      </c>
      <c r="X17" s="461"/>
      <c r="Y17" s="461"/>
      <c r="Z17" s="460"/>
      <c r="AA17" s="466"/>
      <c r="AB17" s="467"/>
    </row>
    <row r="18" spans="2:28" ht="15" customHeight="1" x14ac:dyDescent="0.2"/>
    <row r="19" spans="2:28" ht="30" customHeight="1" x14ac:dyDescent="0.2"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</row>
    <row r="20" spans="2:28" ht="15" customHeight="1" x14ac:dyDescent="0.2">
      <c r="B20" s="16"/>
      <c r="C20" s="16"/>
      <c r="D20" s="16"/>
      <c r="E20" s="15"/>
      <c r="F20" s="15"/>
      <c r="G20" s="15"/>
      <c r="H20" s="15"/>
      <c r="I20" s="15"/>
    </row>
    <row r="21" spans="2:28" ht="15" customHeight="1" x14ac:dyDescent="0.2">
      <c r="B21" s="179" t="s">
        <v>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N21" s="167"/>
      <c r="O21" s="167"/>
      <c r="P21" s="167"/>
    </row>
    <row r="22" spans="2:28" ht="15" customHeight="1" x14ac:dyDescent="0.2">
      <c r="B22" s="22" t="s">
        <v>1</v>
      </c>
      <c r="C22" s="22"/>
      <c r="D22" s="22"/>
      <c r="E22" s="23"/>
      <c r="F22" s="23"/>
      <c r="G22" s="23"/>
      <c r="H22" s="23"/>
      <c r="I22" s="23"/>
      <c r="J22" s="23"/>
      <c r="K22" s="23"/>
      <c r="L22" s="23"/>
      <c r="N22" s="167"/>
      <c r="O22" s="167"/>
      <c r="P22" s="167"/>
    </row>
    <row r="23" spans="2:28" ht="15" customHeight="1" x14ac:dyDescent="0.2"/>
  </sheetData>
  <sheetProtection algorithmName="SHA-512" hashValue="eTjkm/AKtv7zKjEB2Ep95rEZvsEo8WAfh+LYv80rLotifAJ/7Wmfk8X8toNf9KTbGB/OdPin2x6saWn3yb7AHg==" saltValue="A11Kb01QHoawxxNIhpM3HA==" spinCount="100000" sheet="1" objects="1" scenarios="1" selectLockedCells="1"/>
  <mergeCells count="51">
    <mergeCell ref="U17:V17"/>
    <mergeCell ref="W17:Z17"/>
    <mergeCell ref="AA15:AB17"/>
    <mergeCell ref="C17:D17"/>
    <mergeCell ref="E17:F17"/>
    <mergeCell ref="G17:J17"/>
    <mergeCell ref="K15:L17"/>
    <mergeCell ref="S17:T17"/>
    <mergeCell ref="S15:T15"/>
    <mergeCell ref="U15:V15"/>
    <mergeCell ref="W15:Z15"/>
    <mergeCell ref="S16:T16"/>
    <mergeCell ref="U16:V16"/>
    <mergeCell ref="G15:J15"/>
    <mergeCell ref="G16:J16"/>
    <mergeCell ref="C15:D15"/>
    <mergeCell ref="S5:S6"/>
    <mergeCell ref="H5:H6"/>
    <mergeCell ref="I5:I6"/>
    <mergeCell ref="G14:J14"/>
    <mergeCell ref="B12:C12"/>
    <mergeCell ref="R5:R6"/>
    <mergeCell ref="C16:D16"/>
    <mergeCell ref="E15:F15"/>
    <mergeCell ref="E16:F16"/>
    <mergeCell ref="C14:D14"/>
    <mergeCell ref="E14:F14"/>
    <mergeCell ref="B2:G2"/>
    <mergeCell ref="M2:O2"/>
    <mergeCell ref="N5:P5"/>
    <mergeCell ref="J5:J6"/>
    <mergeCell ref="E5:G5"/>
    <mergeCell ref="B5:B6"/>
    <mergeCell ref="C5:C6"/>
    <mergeCell ref="D5:D6"/>
    <mergeCell ref="W16:Z16"/>
    <mergeCell ref="AB5:AB6"/>
    <mergeCell ref="K14:L14"/>
    <mergeCell ref="S14:T14"/>
    <mergeCell ref="U14:V14"/>
    <mergeCell ref="W14:Z14"/>
    <mergeCell ref="AA14:AB14"/>
    <mergeCell ref="X5:X6"/>
    <mergeCell ref="Y5:Y6"/>
    <mergeCell ref="T5:T6"/>
    <mergeCell ref="U5:W5"/>
    <mergeCell ref="L5:L6"/>
    <mergeCell ref="Z5:Z6"/>
    <mergeCell ref="AA5:AA6"/>
    <mergeCell ref="R12:S12"/>
    <mergeCell ref="K5:K6"/>
  </mergeCells>
  <conditionalFormatting sqref="E7:G11">
    <cfRule type="expression" dxfId="10" priority="9">
      <formula>E$6&lt;&gt;$D7</formula>
    </cfRule>
  </conditionalFormatting>
  <conditionalFormatting sqref="U7:W11">
    <cfRule type="expression" dxfId="9" priority="150">
      <formula>U$6&lt;&gt;$T7</formula>
    </cfRule>
  </conditionalFormatting>
  <hyperlinks>
    <hyperlink ref="B21" r:id="rId1"/>
  </hyperlink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84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81" r:id="rId5" name="Drop Down 5">
              <controlPr defaultSize="0" autoLine="0" autoPict="0">
                <anchor moveWithCells="1">
                  <from>
                    <xdr:col>1</xdr:col>
                    <xdr:colOff>9525</xdr:colOff>
                    <xdr:row>6</xdr:row>
                    <xdr:rowOff>9525</xdr:rowOff>
                  </from>
                  <to>
                    <xdr:col>1</xdr:col>
                    <xdr:colOff>1628775</xdr:colOff>
                    <xdr:row>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6" name="Drop Down 18">
              <controlPr defaultSize="0" autoLine="0" autoPict="0">
                <anchor moveWithCells="1">
                  <from>
                    <xdr:col>1</xdr:col>
                    <xdr:colOff>9525</xdr:colOff>
                    <xdr:row>7</xdr:row>
                    <xdr:rowOff>9525</xdr:rowOff>
                  </from>
                  <to>
                    <xdr:col>1</xdr:col>
                    <xdr:colOff>1628775</xdr:colOff>
                    <xdr:row>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r:id="rId7" name="Drop Down 19">
              <controlPr defaultSize="0" autoLine="0" autoPict="0">
                <anchor moveWithCells="1">
                  <from>
                    <xdr:col>1</xdr:col>
                    <xdr:colOff>9525</xdr:colOff>
                    <xdr:row>8</xdr:row>
                    <xdr:rowOff>9525</xdr:rowOff>
                  </from>
                  <to>
                    <xdr:col>1</xdr:col>
                    <xdr:colOff>1628775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6" r:id="rId8" name="Drop Down 20">
              <controlPr defaultSize="0" autoLine="0" autoPict="0">
                <anchor moveWithCells="1">
                  <from>
                    <xdr:col>1</xdr:col>
                    <xdr:colOff>9525</xdr:colOff>
                    <xdr:row>9</xdr:row>
                    <xdr:rowOff>9525</xdr:rowOff>
                  </from>
                  <to>
                    <xdr:col>1</xdr:col>
                    <xdr:colOff>1628775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7" r:id="rId9" name="Drop Down 21">
              <controlPr defaultSize="0" autoLine="0" autoPict="0">
                <anchor moveWithCells="1">
                  <from>
                    <xdr:col>1</xdr:col>
                    <xdr:colOff>9525</xdr:colOff>
                    <xdr:row>10</xdr:row>
                    <xdr:rowOff>9525</xdr:rowOff>
                  </from>
                  <to>
                    <xdr:col>1</xdr:col>
                    <xdr:colOff>1628775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8" r:id="rId10" name="Drop Down 22">
              <controlPr defaultSize="0" autoLine="0" autoPict="0">
                <anchor moveWithCells="1">
                  <from>
                    <xdr:col>17</xdr:col>
                    <xdr:colOff>9525</xdr:colOff>
                    <xdr:row>6</xdr:row>
                    <xdr:rowOff>9525</xdr:rowOff>
                  </from>
                  <to>
                    <xdr:col>17</xdr:col>
                    <xdr:colOff>1628775</xdr:colOff>
                    <xdr:row>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9" r:id="rId11" name="Drop Down 23">
              <controlPr defaultSize="0" autoLine="0" autoPict="0">
                <anchor moveWithCells="1">
                  <from>
                    <xdr:col>17</xdr:col>
                    <xdr:colOff>9525</xdr:colOff>
                    <xdr:row>7</xdr:row>
                    <xdr:rowOff>9525</xdr:rowOff>
                  </from>
                  <to>
                    <xdr:col>17</xdr:col>
                    <xdr:colOff>1628775</xdr:colOff>
                    <xdr:row>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0" r:id="rId12" name="Drop Down 24">
              <controlPr defaultSize="0" autoLine="0" autoPict="0">
                <anchor moveWithCells="1">
                  <from>
                    <xdr:col>17</xdr:col>
                    <xdr:colOff>9525</xdr:colOff>
                    <xdr:row>8</xdr:row>
                    <xdr:rowOff>9525</xdr:rowOff>
                  </from>
                  <to>
                    <xdr:col>17</xdr:col>
                    <xdr:colOff>1628775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1" r:id="rId13" name="Drop Down 25">
              <controlPr defaultSize="0" autoLine="0" autoPict="0">
                <anchor moveWithCells="1">
                  <from>
                    <xdr:col>17</xdr:col>
                    <xdr:colOff>9525</xdr:colOff>
                    <xdr:row>9</xdr:row>
                    <xdr:rowOff>9525</xdr:rowOff>
                  </from>
                  <to>
                    <xdr:col>17</xdr:col>
                    <xdr:colOff>1628775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7" r:id="rId14" name="Drop Down 31">
              <controlPr defaultSize="0" autoLine="0" autoPict="0">
                <anchor moveWithCells="1">
                  <from>
                    <xdr:col>17</xdr:col>
                    <xdr:colOff>9525</xdr:colOff>
                    <xdr:row>10</xdr:row>
                    <xdr:rowOff>9525</xdr:rowOff>
                  </from>
                  <to>
                    <xdr:col>17</xdr:col>
                    <xdr:colOff>1628775</xdr:colOff>
                    <xdr:row>10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A8BDCC36-A067-4046-8F0E-6C105698A52D}">
            <xm:f>OR(TODAY()&lt;FREIGABE!$Q$5,TODAY()&gt;FREIGABE!$R$5)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C7:L11 S7:W11 Z7:AB11</xm:sqref>
        </x14:conditionalFormatting>
        <x14:conditionalFormatting xmlns:xm="http://schemas.microsoft.com/office/excel/2006/main">
          <x14:cfRule type="expression" priority="1" id="{AEB26174-F0C3-435B-83CF-14F4C6C1E546}">
            <xm:f>OR(TODAY()&lt;FREIGABE!$Q$5,TODAY()&gt;FREIGABE!$R$5)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X7:Y11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BF108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17" sqref="J17"/>
    </sheetView>
  </sheetViews>
  <sheetFormatPr baseColWidth="10" defaultRowHeight="14.25" x14ac:dyDescent="0.2"/>
  <cols>
    <col min="1" max="1" width="1.5" style="223" customWidth="1"/>
    <col min="2" max="2" width="5.625" style="220" hidden="1" customWidth="1"/>
    <col min="3" max="3" width="58" style="223" bestFit="1" customWidth="1"/>
    <col min="4" max="4" width="12.625" style="223" customWidth="1"/>
    <col min="5" max="6" width="11" style="223"/>
    <col min="7" max="7" width="14.75" style="223" customWidth="1"/>
    <col min="8" max="16384" width="11" style="223"/>
  </cols>
  <sheetData>
    <row r="1" spans="1:58" ht="12" customHeight="1" x14ac:dyDescent="0.3">
      <c r="A1" s="267"/>
      <c r="B1" s="270"/>
      <c r="C1" s="268"/>
      <c r="D1" s="268"/>
      <c r="E1" s="206"/>
      <c r="F1" s="206"/>
      <c r="G1" s="268"/>
      <c r="H1" s="268"/>
      <c r="J1" s="206"/>
      <c r="K1" s="146"/>
      <c r="L1" s="146"/>
      <c r="M1" s="146"/>
      <c r="N1" s="146"/>
    </row>
    <row r="2" spans="1:58" ht="57" customHeight="1" x14ac:dyDescent="0.3">
      <c r="B2" s="270"/>
      <c r="C2" s="76" t="s">
        <v>137</v>
      </c>
      <c r="D2" s="76"/>
      <c r="E2" s="167"/>
      <c r="F2" s="167"/>
      <c r="G2" s="76"/>
      <c r="H2" s="76"/>
      <c r="J2" s="146"/>
      <c r="K2" s="477"/>
      <c r="L2" s="477"/>
      <c r="M2" s="477"/>
      <c r="N2" s="146"/>
    </row>
    <row r="3" spans="1:58" ht="20.25" customHeight="1" x14ac:dyDescent="0.2">
      <c r="D3" s="224"/>
      <c r="E3" s="224"/>
      <c r="F3" s="224"/>
      <c r="G3" s="224"/>
      <c r="H3" s="224"/>
    </row>
    <row r="4" spans="1:58" s="272" customFormat="1" ht="20.25" hidden="1" customHeight="1" x14ac:dyDescent="0.2">
      <c r="B4" s="273"/>
      <c r="D4" s="241">
        <v>1</v>
      </c>
      <c r="E4" s="241">
        <v>2</v>
      </c>
      <c r="F4" s="241">
        <v>3</v>
      </c>
      <c r="G4" s="241">
        <v>4</v>
      </c>
      <c r="H4" s="241">
        <v>5</v>
      </c>
    </row>
    <row r="5" spans="1:58" s="272" customFormat="1" ht="25.5" x14ac:dyDescent="0.2">
      <c r="B5" s="297"/>
      <c r="C5" s="251" t="s">
        <v>82</v>
      </c>
      <c r="D5" s="250" t="s">
        <v>181</v>
      </c>
      <c r="E5" s="251" t="s">
        <v>85</v>
      </c>
      <c r="F5" s="271" t="s">
        <v>175</v>
      </c>
      <c r="G5" s="271" t="s">
        <v>83</v>
      </c>
      <c r="H5" s="251" t="s">
        <v>84</v>
      </c>
    </row>
    <row r="6" spans="1:58" s="272" customFormat="1" ht="24" customHeight="1" x14ac:dyDescent="0.2">
      <c r="B6" s="59">
        <f>B5+1</f>
        <v>1</v>
      </c>
      <c r="C6" s="322" t="s">
        <v>156</v>
      </c>
      <c r="D6" s="324" t="s">
        <v>156</v>
      </c>
      <c r="E6" s="323" t="s">
        <v>156</v>
      </c>
      <c r="F6" s="325" t="s">
        <v>156</v>
      </c>
      <c r="G6" s="326" t="s">
        <v>156</v>
      </c>
      <c r="H6" s="323" t="s">
        <v>156</v>
      </c>
    </row>
    <row r="7" spans="1:58" s="272" customFormat="1" ht="24" customHeight="1" x14ac:dyDescent="0.2">
      <c r="B7" s="59">
        <f t="shared" ref="B7:B70" si="0">B6+1</f>
        <v>2</v>
      </c>
      <c r="C7" s="203" t="s">
        <v>109</v>
      </c>
      <c r="D7" s="295">
        <v>10.4</v>
      </c>
      <c r="E7" s="315">
        <v>10</v>
      </c>
      <c r="F7" s="296">
        <f t="shared" ref="F7:F38" si="1">D7*E7</f>
        <v>104</v>
      </c>
      <c r="G7" s="275">
        <v>4</v>
      </c>
      <c r="H7" s="202" t="s">
        <v>90</v>
      </c>
    </row>
    <row r="8" spans="1:58" s="272" customFormat="1" ht="24" customHeight="1" x14ac:dyDescent="0.2">
      <c r="B8" s="59">
        <f t="shared" si="0"/>
        <v>3</v>
      </c>
      <c r="C8" s="203" t="s">
        <v>165</v>
      </c>
      <c r="D8" s="295">
        <v>195.99299999999999</v>
      </c>
      <c r="E8" s="315">
        <v>1</v>
      </c>
      <c r="F8" s="296">
        <f t="shared" si="1"/>
        <v>195.99299999999999</v>
      </c>
      <c r="G8" s="275">
        <v>0.1</v>
      </c>
      <c r="H8" s="202" t="s">
        <v>98</v>
      </c>
    </row>
    <row r="9" spans="1:58" s="272" customFormat="1" ht="24" customHeight="1" x14ac:dyDescent="0.2">
      <c r="B9" s="59">
        <f t="shared" si="0"/>
        <v>4</v>
      </c>
      <c r="C9" s="203" t="s">
        <v>164</v>
      </c>
      <c r="D9" s="295">
        <v>167</v>
      </c>
      <c r="E9" s="315">
        <v>2.4</v>
      </c>
      <c r="F9" s="296">
        <f t="shared" si="1"/>
        <v>400.8</v>
      </c>
      <c r="G9" s="275">
        <v>0.1</v>
      </c>
      <c r="H9" s="202" t="s">
        <v>98</v>
      </c>
    </row>
    <row r="10" spans="1:58" s="272" customFormat="1" ht="24" customHeight="1" x14ac:dyDescent="0.2">
      <c r="B10" s="59">
        <f t="shared" si="0"/>
        <v>5</v>
      </c>
      <c r="C10" s="203" t="s">
        <v>166</v>
      </c>
      <c r="D10" s="295">
        <v>19.2</v>
      </c>
      <c r="E10" s="315">
        <v>5</v>
      </c>
      <c r="F10" s="296">
        <f t="shared" si="1"/>
        <v>96</v>
      </c>
      <c r="G10" s="275">
        <v>1.2</v>
      </c>
      <c r="H10" s="202" t="s">
        <v>90</v>
      </c>
    </row>
    <row r="11" spans="1:58" s="272" customFormat="1" ht="24" customHeight="1" x14ac:dyDescent="0.2">
      <c r="B11" s="59">
        <f t="shared" si="0"/>
        <v>6</v>
      </c>
      <c r="C11" s="203" t="s">
        <v>167</v>
      </c>
      <c r="D11" s="295">
        <v>22.5</v>
      </c>
      <c r="E11" s="315">
        <v>20</v>
      </c>
      <c r="F11" s="296">
        <f t="shared" si="1"/>
        <v>450</v>
      </c>
      <c r="G11" s="276">
        <v>1.5</v>
      </c>
      <c r="H11" s="202" t="s">
        <v>90</v>
      </c>
    </row>
    <row r="12" spans="1:58" s="274" customFormat="1" ht="24" customHeight="1" x14ac:dyDescent="0.2">
      <c r="A12" s="272"/>
      <c r="B12" s="59">
        <f t="shared" si="0"/>
        <v>7</v>
      </c>
      <c r="C12" s="203" t="s">
        <v>168</v>
      </c>
      <c r="D12" s="295">
        <v>22.9</v>
      </c>
      <c r="E12" s="315">
        <v>5</v>
      </c>
      <c r="F12" s="296">
        <f t="shared" si="1"/>
        <v>114.5</v>
      </c>
      <c r="G12" s="276">
        <v>1.5</v>
      </c>
      <c r="H12" s="202" t="s">
        <v>90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</row>
    <row r="13" spans="1:58" s="272" customFormat="1" ht="24" customHeight="1" x14ac:dyDescent="0.2">
      <c r="B13" s="59">
        <f t="shared" si="0"/>
        <v>8</v>
      </c>
      <c r="C13" s="203" t="s">
        <v>170</v>
      </c>
      <c r="D13" s="295">
        <v>458.5</v>
      </c>
      <c r="E13" s="315">
        <v>0.25</v>
      </c>
      <c r="F13" s="296">
        <f t="shared" si="1"/>
        <v>114.625</v>
      </c>
      <c r="G13" s="276">
        <v>0.05</v>
      </c>
      <c r="H13" s="202" t="s">
        <v>98</v>
      </c>
    </row>
    <row r="14" spans="1:58" s="272" customFormat="1" ht="24" customHeight="1" x14ac:dyDescent="0.2">
      <c r="B14" s="59">
        <f t="shared" si="0"/>
        <v>9</v>
      </c>
      <c r="C14" s="203" t="s">
        <v>171</v>
      </c>
      <c r="D14" s="295">
        <v>433.25</v>
      </c>
      <c r="E14" s="315">
        <v>1</v>
      </c>
      <c r="F14" s="296">
        <f t="shared" si="1"/>
        <v>433.25</v>
      </c>
      <c r="G14" s="276">
        <v>0.05</v>
      </c>
      <c r="H14" s="202" t="s">
        <v>98</v>
      </c>
    </row>
    <row r="15" spans="1:58" s="272" customFormat="1" ht="24" customHeight="1" x14ac:dyDescent="0.2">
      <c r="B15" s="59">
        <f t="shared" si="0"/>
        <v>10</v>
      </c>
      <c r="C15" s="203" t="s">
        <v>169</v>
      </c>
      <c r="D15" s="295">
        <v>381</v>
      </c>
      <c r="E15" s="315">
        <v>2.5</v>
      </c>
      <c r="F15" s="296">
        <f t="shared" si="1"/>
        <v>952.5</v>
      </c>
      <c r="G15" s="276">
        <v>0.05</v>
      </c>
      <c r="H15" s="202" t="s">
        <v>98</v>
      </c>
    </row>
    <row r="16" spans="1:58" s="272" customFormat="1" ht="24" customHeight="1" x14ac:dyDescent="0.2">
      <c r="B16" s="59">
        <f t="shared" si="0"/>
        <v>11</v>
      </c>
      <c r="C16" s="203" t="s">
        <v>87</v>
      </c>
      <c r="D16" s="295">
        <v>372.70799999999997</v>
      </c>
      <c r="E16" s="315">
        <v>1</v>
      </c>
      <c r="F16" s="296">
        <f t="shared" si="1"/>
        <v>372.70799999999997</v>
      </c>
      <c r="G16" s="276">
        <v>0.06</v>
      </c>
      <c r="H16" s="202" t="s">
        <v>98</v>
      </c>
    </row>
    <row r="17" spans="2:8" s="272" customFormat="1" ht="24" customHeight="1" x14ac:dyDescent="0.2">
      <c r="B17" s="59">
        <f t="shared" si="0"/>
        <v>12</v>
      </c>
      <c r="C17" s="203" t="s">
        <v>99</v>
      </c>
      <c r="D17" s="295">
        <v>105.9</v>
      </c>
      <c r="E17" s="315">
        <v>0.5</v>
      </c>
      <c r="F17" s="296">
        <f t="shared" si="1"/>
        <v>52.95</v>
      </c>
      <c r="G17" s="275">
        <v>0.05</v>
      </c>
      <c r="H17" s="202" t="s">
        <v>98</v>
      </c>
    </row>
    <row r="18" spans="2:8" s="272" customFormat="1" ht="24" customHeight="1" x14ac:dyDescent="0.2">
      <c r="B18" s="59">
        <f t="shared" si="0"/>
        <v>13</v>
      </c>
      <c r="C18" s="203" t="s">
        <v>135</v>
      </c>
      <c r="D18" s="295"/>
      <c r="E18" s="315">
        <v>1</v>
      </c>
      <c r="F18" s="296">
        <f t="shared" si="1"/>
        <v>0</v>
      </c>
      <c r="G18" s="276">
        <v>7.4999999999999997E-2</v>
      </c>
      <c r="H18" s="202" t="s">
        <v>98</v>
      </c>
    </row>
    <row r="19" spans="2:8" s="272" customFormat="1" ht="24" customHeight="1" x14ac:dyDescent="0.2">
      <c r="B19" s="59">
        <f t="shared" si="0"/>
        <v>14</v>
      </c>
      <c r="C19" s="203" t="s">
        <v>172</v>
      </c>
      <c r="D19" s="295">
        <v>32.344200000000001</v>
      </c>
      <c r="E19" s="315">
        <v>5</v>
      </c>
      <c r="F19" s="296">
        <f t="shared" si="1"/>
        <v>161.721</v>
      </c>
      <c r="G19" s="276">
        <v>1.2</v>
      </c>
      <c r="H19" s="202" t="s">
        <v>90</v>
      </c>
    </row>
    <row r="20" spans="2:8" s="272" customFormat="1" ht="24" customHeight="1" x14ac:dyDescent="0.2">
      <c r="B20" s="59">
        <f t="shared" si="0"/>
        <v>15</v>
      </c>
      <c r="C20" s="203" t="s">
        <v>182</v>
      </c>
      <c r="D20" s="295">
        <v>31.95</v>
      </c>
      <c r="E20" s="315">
        <v>20</v>
      </c>
      <c r="F20" s="296">
        <f t="shared" si="1"/>
        <v>639</v>
      </c>
      <c r="G20" s="276">
        <v>1.2</v>
      </c>
      <c r="H20" s="202" t="s">
        <v>90</v>
      </c>
    </row>
    <row r="21" spans="2:8" s="272" customFormat="1" ht="24" customHeight="1" x14ac:dyDescent="0.2">
      <c r="B21" s="59">
        <f t="shared" si="0"/>
        <v>16</v>
      </c>
      <c r="C21" s="203" t="s">
        <v>173</v>
      </c>
      <c r="D21" s="295">
        <v>45.41040000000001</v>
      </c>
      <c r="E21" s="315">
        <v>1</v>
      </c>
      <c r="F21" s="296">
        <f t="shared" si="1"/>
        <v>45.41040000000001</v>
      </c>
      <c r="G21" s="275">
        <v>1</v>
      </c>
      <c r="H21" s="202" t="s">
        <v>90</v>
      </c>
    </row>
    <row r="22" spans="2:8" s="272" customFormat="1" ht="24" customHeight="1" x14ac:dyDescent="0.2">
      <c r="B22" s="59">
        <f t="shared" si="0"/>
        <v>17</v>
      </c>
      <c r="C22" s="203" t="s">
        <v>174</v>
      </c>
      <c r="D22" s="295">
        <v>45.75</v>
      </c>
      <c r="E22" s="315">
        <v>5</v>
      </c>
      <c r="F22" s="296">
        <f t="shared" si="1"/>
        <v>228.75</v>
      </c>
      <c r="G22" s="275">
        <v>1</v>
      </c>
      <c r="H22" s="202" t="s">
        <v>90</v>
      </c>
    </row>
    <row r="23" spans="2:8" s="272" customFormat="1" ht="24" customHeight="1" x14ac:dyDescent="0.2">
      <c r="B23" s="59">
        <f t="shared" si="0"/>
        <v>18</v>
      </c>
      <c r="C23" s="203" t="s">
        <v>251</v>
      </c>
      <c r="D23" s="295">
        <v>40.630000000000003</v>
      </c>
      <c r="E23" s="315">
        <v>15</v>
      </c>
      <c r="F23" s="296">
        <f t="shared" si="1"/>
        <v>609.45000000000005</v>
      </c>
      <c r="G23" s="276">
        <v>0.8</v>
      </c>
      <c r="H23" s="202" t="s">
        <v>90</v>
      </c>
    </row>
    <row r="24" spans="2:8" s="272" customFormat="1" ht="24" customHeight="1" x14ac:dyDescent="0.2">
      <c r="B24" s="59">
        <f t="shared" si="0"/>
        <v>19</v>
      </c>
      <c r="C24" s="203" t="s">
        <v>95</v>
      </c>
      <c r="D24" s="295"/>
      <c r="E24" s="315">
        <v>1</v>
      </c>
      <c r="F24" s="296">
        <f t="shared" si="1"/>
        <v>0</v>
      </c>
      <c r="G24" s="276">
        <v>7.0000000000000007E-2</v>
      </c>
      <c r="H24" s="202" t="s">
        <v>98</v>
      </c>
    </row>
    <row r="25" spans="2:8" s="272" customFormat="1" ht="24" customHeight="1" x14ac:dyDescent="0.2">
      <c r="B25" s="59">
        <f t="shared" si="0"/>
        <v>20</v>
      </c>
      <c r="C25" s="203" t="s">
        <v>253</v>
      </c>
      <c r="D25" s="295">
        <v>7.81</v>
      </c>
      <c r="E25" s="315">
        <v>20</v>
      </c>
      <c r="F25" s="296">
        <f t="shared" si="1"/>
        <v>156.19999999999999</v>
      </c>
      <c r="G25" s="276">
        <v>5</v>
      </c>
      <c r="H25" s="202" t="s">
        <v>90</v>
      </c>
    </row>
    <row r="26" spans="2:8" s="272" customFormat="1" ht="24" customHeight="1" x14ac:dyDescent="0.2">
      <c r="B26" s="59">
        <f t="shared" si="0"/>
        <v>21</v>
      </c>
      <c r="C26" s="203" t="s">
        <v>183</v>
      </c>
      <c r="D26" s="295">
        <v>7.9</v>
      </c>
      <c r="E26" s="315">
        <v>20</v>
      </c>
      <c r="F26" s="296">
        <f t="shared" si="1"/>
        <v>158</v>
      </c>
      <c r="G26" s="276">
        <v>5</v>
      </c>
      <c r="H26" s="202" t="s">
        <v>90</v>
      </c>
    </row>
    <row r="27" spans="2:8" s="272" customFormat="1" ht="24" customHeight="1" x14ac:dyDescent="0.2">
      <c r="B27" s="59">
        <f t="shared" si="0"/>
        <v>22</v>
      </c>
      <c r="C27" s="203" t="s">
        <v>184</v>
      </c>
      <c r="D27" s="295">
        <v>8.1999999999999993</v>
      </c>
      <c r="E27" s="315">
        <v>5</v>
      </c>
      <c r="F27" s="296">
        <f t="shared" si="1"/>
        <v>41</v>
      </c>
      <c r="G27" s="276">
        <v>5</v>
      </c>
      <c r="H27" s="202" t="s">
        <v>90</v>
      </c>
    </row>
    <row r="28" spans="2:8" s="272" customFormat="1" ht="24" customHeight="1" x14ac:dyDescent="0.2">
      <c r="B28" s="59">
        <f t="shared" si="0"/>
        <v>23</v>
      </c>
      <c r="C28" s="203" t="s">
        <v>127</v>
      </c>
      <c r="D28" s="295">
        <v>106.75</v>
      </c>
      <c r="E28" s="315">
        <v>1</v>
      </c>
      <c r="F28" s="296">
        <f t="shared" si="1"/>
        <v>106.75</v>
      </c>
      <c r="G28" s="276">
        <v>0.33</v>
      </c>
      <c r="H28" s="202" t="s">
        <v>98</v>
      </c>
    </row>
    <row r="29" spans="2:8" s="272" customFormat="1" ht="24" customHeight="1" x14ac:dyDescent="0.2">
      <c r="B29" s="59">
        <f t="shared" si="0"/>
        <v>24</v>
      </c>
      <c r="C29" s="203" t="s">
        <v>128</v>
      </c>
      <c r="D29" s="295">
        <v>106.75</v>
      </c>
      <c r="E29" s="315">
        <v>1</v>
      </c>
      <c r="F29" s="296">
        <f t="shared" si="1"/>
        <v>106.75</v>
      </c>
      <c r="G29" s="276">
        <v>0.25</v>
      </c>
      <c r="H29" s="202" t="s">
        <v>98</v>
      </c>
    </row>
    <row r="30" spans="2:8" s="272" customFormat="1" ht="24" customHeight="1" x14ac:dyDescent="0.2">
      <c r="B30" s="59">
        <f t="shared" si="0"/>
        <v>25</v>
      </c>
      <c r="C30" s="203" t="s">
        <v>100</v>
      </c>
      <c r="D30" s="295">
        <v>109.9</v>
      </c>
      <c r="E30" s="315">
        <v>1</v>
      </c>
      <c r="F30" s="296">
        <f t="shared" si="1"/>
        <v>109.9</v>
      </c>
      <c r="G30" s="276">
        <v>0.3</v>
      </c>
      <c r="H30" s="202" t="s">
        <v>98</v>
      </c>
    </row>
    <row r="31" spans="2:8" s="272" customFormat="1" ht="24" customHeight="1" x14ac:dyDescent="0.2">
      <c r="B31" s="59">
        <f t="shared" si="0"/>
        <v>26</v>
      </c>
      <c r="C31" s="203" t="s">
        <v>260</v>
      </c>
      <c r="D31" s="295">
        <v>11.43</v>
      </c>
      <c r="E31" s="315">
        <v>10</v>
      </c>
      <c r="F31" s="296">
        <f t="shared" si="1"/>
        <v>114.3</v>
      </c>
      <c r="G31" s="276">
        <v>2.5</v>
      </c>
      <c r="H31" s="202" t="s">
        <v>90</v>
      </c>
    </row>
    <row r="32" spans="2:8" s="272" customFormat="1" ht="24" customHeight="1" x14ac:dyDescent="0.2">
      <c r="B32" s="59">
        <f t="shared" si="0"/>
        <v>27</v>
      </c>
      <c r="C32" s="203" t="s">
        <v>186</v>
      </c>
      <c r="D32" s="295">
        <v>207.9</v>
      </c>
      <c r="E32" s="315">
        <v>1</v>
      </c>
      <c r="F32" s="296">
        <f t="shared" si="1"/>
        <v>207.9</v>
      </c>
      <c r="G32" s="276">
        <v>0.1</v>
      </c>
      <c r="H32" s="202" t="s">
        <v>98</v>
      </c>
    </row>
    <row r="33" spans="2:8" s="272" customFormat="1" ht="24" customHeight="1" x14ac:dyDescent="0.2">
      <c r="B33" s="59">
        <f t="shared" si="0"/>
        <v>28</v>
      </c>
      <c r="C33" s="203" t="s">
        <v>185</v>
      </c>
      <c r="D33" s="295">
        <v>172.5</v>
      </c>
      <c r="E33" s="315">
        <v>4.5</v>
      </c>
      <c r="F33" s="296">
        <f t="shared" si="1"/>
        <v>776.25</v>
      </c>
      <c r="G33" s="276">
        <v>0.15</v>
      </c>
      <c r="H33" s="202" t="s">
        <v>98</v>
      </c>
    </row>
    <row r="34" spans="2:8" s="272" customFormat="1" ht="24" customHeight="1" x14ac:dyDescent="0.2">
      <c r="B34" s="59">
        <f t="shared" si="0"/>
        <v>29</v>
      </c>
      <c r="C34" s="203" t="s">
        <v>258</v>
      </c>
      <c r="D34" s="295">
        <v>41.44</v>
      </c>
      <c r="E34" s="315">
        <v>1</v>
      </c>
      <c r="F34" s="296">
        <f t="shared" si="1"/>
        <v>41.44</v>
      </c>
      <c r="G34" s="276">
        <v>0.375</v>
      </c>
      <c r="H34" s="202" t="s">
        <v>90</v>
      </c>
    </row>
    <row r="35" spans="2:8" s="272" customFormat="1" ht="24" customHeight="1" x14ac:dyDescent="0.2">
      <c r="B35" s="59">
        <f t="shared" si="0"/>
        <v>30</v>
      </c>
      <c r="C35" s="203" t="s">
        <v>188</v>
      </c>
      <c r="D35" s="295">
        <v>396.5</v>
      </c>
      <c r="E35" s="315">
        <v>0.2</v>
      </c>
      <c r="F35" s="296">
        <f t="shared" si="1"/>
        <v>79.300000000000011</v>
      </c>
      <c r="G35" s="276">
        <v>3.5000000000000003E-2</v>
      </c>
      <c r="H35" s="202" t="s">
        <v>98</v>
      </c>
    </row>
    <row r="36" spans="2:8" s="272" customFormat="1" ht="24" customHeight="1" x14ac:dyDescent="0.2">
      <c r="B36" s="59">
        <f t="shared" si="0"/>
        <v>31</v>
      </c>
      <c r="C36" s="203" t="s">
        <v>187</v>
      </c>
      <c r="D36" s="295">
        <v>370.5</v>
      </c>
      <c r="E36" s="315">
        <v>1</v>
      </c>
      <c r="F36" s="296">
        <f t="shared" si="1"/>
        <v>370.5</v>
      </c>
      <c r="G36" s="276">
        <v>3.5000000000000003E-2</v>
      </c>
      <c r="H36" s="202" t="s">
        <v>98</v>
      </c>
    </row>
    <row r="37" spans="2:8" s="272" customFormat="1" ht="24" customHeight="1" x14ac:dyDescent="0.2">
      <c r="B37" s="59">
        <f t="shared" si="0"/>
        <v>32</v>
      </c>
      <c r="C37" s="203" t="s">
        <v>107</v>
      </c>
      <c r="D37" s="295">
        <v>9.15</v>
      </c>
      <c r="E37" s="315">
        <v>10</v>
      </c>
      <c r="F37" s="296">
        <f t="shared" si="1"/>
        <v>91.5</v>
      </c>
      <c r="G37" s="276">
        <v>4</v>
      </c>
      <c r="H37" s="202" t="s">
        <v>90</v>
      </c>
    </row>
    <row r="38" spans="2:8" s="272" customFormat="1" ht="24" customHeight="1" x14ac:dyDescent="0.2">
      <c r="B38" s="59">
        <f t="shared" si="0"/>
        <v>33</v>
      </c>
      <c r="C38" s="203" t="s">
        <v>110</v>
      </c>
      <c r="D38" s="295">
        <v>11.5</v>
      </c>
      <c r="E38" s="315">
        <v>10</v>
      </c>
      <c r="F38" s="296">
        <f t="shared" si="1"/>
        <v>115</v>
      </c>
      <c r="G38" s="276">
        <v>1.3</v>
      </c>
      <c r="H38" s="202" t="s">
        <v>90</v>
      </c>
    </row>
    <row r="39" spans="2:8" s="272" customFormat="1" ht="24" customHeight="1" x14ac:dyDescent="0.2">
      <c r="B39" s="59">
        <f t="shared" si="0"/>
        <v>34</v>
      </c>
      <c r="C39" s="203" t="s">
        <v>112</v>
      </c>
      <c r="D39" s="295">
        <v>11.75</v>
      </c>
      <c r="E39" s="315">
        <v>10</v>
      </c>
      <c r="F39" s="296">
        <f t="shared" ref="F39:F70" si="2">D39*E39</f>
        <v>117.5</v>
      </c>
      <c r="G39" s="276">
        <v>1.5</v>
      </c>
      <c r="H39" s="202" t="s">
        <v>90</v>
      </c>
    </row>
    <row r="40" spans="2:8" s="272" customFormat="1" ht="24" customHeight="1" x14ac:dyDescent="0.2">
      <c r="B40" s="59">
        <f t="shared" si="0"/>
        <v>35</v>
      </c>
      <c r="C40" s="203" t="s">
        <v>249</v>
      </c>
      <c r="D40" s="295">
        <v>76.680000000000007</v>
      </c>
      <c r="E40" s="315">
        <v>5</v>
      </c>
      <c r="F40" s="296">
        <f t="shared" si="2"/>
        <v>383.40000000000003</v>
      </c>
      <c r="G40" s="276">
        <v>0.5</v>
      </c>
      <c r="H40" s="202" t="s">
        <v>90</v>
      </c>
    </row>
    <row r="41" spans="2:8" s="272" customFormat="1" ht="24" customHeight="1" x14ac:dyDescent="0.2">
      <c r="B41" s="59">
        <f t="shared" si="0"/>
        <v>36</v>
      </c>
      <c r="C41" s="203" t="s">
        <v>101</v>
      </c>
      <c r="D41" s="295">
        <v>210.98</v>
      </c>
      <c r="E41" s="315">
        <v>0.9</v>
      </c>
      <c r="F41" s="296">
        <f t="shared" si="2"/>
        <v>189.88200000000001</v>
      </c>
      <c r="G41" s="275">
        <v>7.4999999999999997E-2</v>
      </c>
      <c r="H41" s="202" t="s">
        <v>98</v>
      </c>
    </row>
    <row r="42" spans="2:8" s="272" customFormat="1" ht="24" customHeight="1" x14ac:dyDescent="0.2">
      <c r="B42" s="59">
        <f t="shared" si="0"/>
        <v>37</v>
      </c>
      <c r="C42" s="203" t="s">
        <v>102</v>
      </c>
      <c r="D42" s="295">
        <v>212</v>
      </c>
      <c r="E42" s="315">
        <v>0.1</v>
      </c>
      <c r="F42" s="296">
        <f t="shared" si="2"/>
        <v>21.200000000000003</v>
      </c>
      <c r="G42" s="275">
        <v>0.04</v>
      </c>
      <c r="H42" s="202" t="s">
        <v>98</v>
      </c>
    </row>
    <row r="43" spans="2:8" s="272" customFormat="1" ht="24" customHeight="1" x14ac:dyDescent="0.2">
      <c r="B43" s="59">
        <f t="shared" si="0"/>
        <v>38</v>
      </c>
      <c r="C43" s="203" t="s">
        <v>114</v>
      </c>
      <c r="D43" s="295">
        <v>21.75</v>
      </c>
      <c r="E43" s="315">
        <v>5</v>
      </c>
      <c r="F43" s="296">
        <f t="shared" si="2"/>
        <v>108.75</v>
      </c>
      <c r="G43" s="276">
        <v>1.5</v>
      </c>
      <c r="H43" s="202" t="s">
        <v>90</v>
      </c>
    </row>
    <row r="44" spans="2:8" s="272" customFormat="1" ht="24" customHeight="1" x14ac:dyDescent="0.2">
      <c r="B44" s="59">
        <f t="shared" si="0"/>
        <v>39</v>
      </c>
      <c r="C44" s="203" t="s">
        <v>228</v>
      </c>
      <c r="D44" s="295">
        <v>3.95</v>
      </c>
      <c r="E44" s="315">
        <v>20</v>
      </c>
      <c r="F44" s="296">
        <f t="shared" si="2"/>
        <v>79</v>
      </c>
      <c r="G44" s="275">
        <v>3.75</v>
      </c>
      <c r="H44" s="202" t="s">
        <v>90</v>
      </c>
    </row>
    <row r="45" spans="2:8" s="272" customFormat="1" ht="24" customHeight="1" x14ac:dyDescent="0.2">
      <c r="B45" s="59">
        <f t="shared" si="0"/>
        <v>40</v>
      </c>
      <c r="C45" s="203" t="s">
        <v>229</v>
      </c>
      <c r="D45" s="295">
        <v>4.2</v>
      </c>
      <c r="E45" s="315">
        <v>20</v>
      </c>
      <c r="F45" s="296">
        <f t="shared" si="2"/>
        <v>84</v>
      </c>
      <c r="G45" s="275">
        <v>3.75</v>
      </c>
      <c r="H45" s="202" t="s">
        <v>90</v>
      </c>
    </row>
    <row r="46" spans="2:8" s="272" customFormat="1" ht="24" customHeight="1" x14ac:dyDescent="0.2">
      <c r="B46" s="59">
        <f t="shared" si="0"/>
        <v>41</v>
      </c>
      <c r="C46" s="203" t="s">
        <v>230</v>
      </c>
      <c r="D46" s="295">
        <v>3.25</v>
      </c>
      <c r="E46" s="315">
        <v>20</v>
      </c>
      <c r="F46" s="296">
        <f t="shared" si="2"/>
        <v>65</v>
      </c>
      <c r="G46" s="275">
        <v>5</v>
      </c>
      <c r="H46" s="202" t="s">
        <v>90</v>
      </c>
    </row>
    <row r="47" spans="2:8" s="272" customFormat="1" ht="24" customHeight="1" x14ac:dyDescent="0.2">
      <c r="B47" s="59">
        <f t="shared" si="0"/>
        <v>42</v>
      </c>
      <c r="C47" s="203" t="s">
        <v>254</v>
      </c>
      <c r="D47" s="295">
        <v>75.06</v>
      </c>
      <c r="E47" s="315">
        <v>5</v>
      </c>
      <c r="F47" s="296">
        <f t="shared" si="2"/>
        <v>375.3</v>
      </c>
      <c r="G47" s="276">
        <v>0.6</v>
      </c>
      <c r="H47" s="202" t="s">
        <v>90</v>
      </c>
    </row>
    <row r="48" spans="2:8" s="272" customFormat="1" ht="24" customHeight="1" x14ac:dyDescent="0.2">
      <c r="B48" s="59">
        <f t="shared" si="0"/>
        <v>43</v>
      </c>
      <c r="C48" s="203" t="s">
        <v>190</v>
      </c>
      <c r="D48" s="295">
        <v>176.9</v>
      </c>
      <c r="E48" s="315">
        <v>0.75</v>
      </c>
      <c r="F48" s="296">
        <f t="shared" si="2"/>
        <v>132.67500000000001</v>
      </c>
      <c r="G48" s="276">
        <v>0.15</v>
      </c>
      <c r="H48" s="202" t="s">
        <v>98</v>
      </c>
    </row>
    <row r="49" spans="2:8" s="272" customFormat="1" ht="24" customHeight="1" x14ac:dyDescent="0.2">
      <c r="B49" s="59">
        <f t="shared" si="0"/>
        <v>44</v>
      </c>
      <c r="C49" s="203" t="s">
        <v>189</v>
      </c>
      <c r="D49" s="295">
        <v>156</v>
      </c>
      <c r="E49" s="315">
        <v>3</v>
      </c>
      <c r="F49" s="296">
        <f t="shared" si="2"/>
        <v>468</v>
      </c>
      <c r="G49" s="275">
        <v>0.15</v>
      </c>
      <c r="H49" s="202" t="s">
        <v>98</v>
      </c>
    </row>
    <row r="50" spans="2:8" s="272" customFormat="1" ht="24" customHeight="1" x14ac:dyDescent="0.2">
      <c r="B50" s="59">
        <f t="shared" si="0"/>
        <v>45</v>
      </c>
      <c r="C50" s="203" t="s">
        <v>131</v>
      </c>
      <c r="D50" s="295"/>
      <c r="E50" s="315">
        <v>1</v>
      </c>
      <c r="F50" s="296">
        <f t="shared" si="2"/>
        <v>0</v>
      </c>
      <c r="G50" s="276">
        <v>0.2</v>
      </c>
      <c r="H50" s="202" t="s">
        <v>90</v>
      </c>
    </row>
    <row r="51" spans="2:8" s="272" customFormat="1" ht="24" customHeight="1" x14ac:dyDescent="0.2">
      <c r="B51" s="59">
        <f t="shared" si="0"/>
        <v>46</v>
      </c>
      <c r="C51" s="203" t="s">
        <v>248</v>
      </c>
      <c r="D51" s="295">
        <v>7.85</v>
      </c>
      <c r="E51" s="315">
        <v>10</v>
      </c>
      <c r="F51" s="296">
        <f t="shared" si="2"/>
        <v>78.5</v>
      </c>
      <c r="G51" s="276">
        <v>4</v>
      </c>
      <c r="H51" s="202" t="s">
        <v>90</v>
      </c>
    </row>
    <row r="52" spans="2:8" s="272" customFormat="1" ht="24" customHeight="1" x14ac:dyDescent="0.2">
      <c r="B52" s="59">
        <f t="shared" si="0"/>
        <v>47</v>
      </c>
      <c r="C52" s="203" t="s">
        <v>256</v>
      </c>
      <c r="D52" s="295">
        <v>13.39</v>
      </c>
      <c r="E52" s="315">
        <v>10</v>
      </c>
      <c r="F52" s="296">
        <f t="shared" si="2"/>
        <v>133.9</v>
      </c>
      <c r="G52" s="276">
        <v>4</v>
      </c>
      <c r="H52" s="202" t="s">
        <v>90</v>
      </c>
    </row>
    <row r="53" spans="2:8" s="272" customFormat="1" ht="24" customHeight="1" x14ac:dyDescent="0.2">
      <c r="B53" s="59">
        <f t="shared" si="0"/>
        <v>48</v>
      </c>
      <c r="C53" s="203" t="s">
        <v>132</v>
      </c>
      <c r="D53" s="295"/>
      <c r="E53" s="315">
        <v>5</v>
      </c>
      <c r="F53" s="296">
        <f t="shared" si="2"/>
        <v>0</v>
      </c>
      <c r="G53" s="276">
        <v>1</v>
      </c>
      <c r="H53" s="202" t="s">
        <v>90</v>
      </c>
    </row>
    <row r="54" spans="2:8" s="272" customFormat="1" ht="24" customHeight="1" x14ac:dyDescent="0.2">
      <c r="B54" s="59">
        <f t="shared" si="0"/>
        <v>49</v>
      </c>
      <c r="C54" s="203" t="s">
        <v>134</v>
      </c>
      <c r="D54" s="295"/>
      <c r="E54" s="315">
        <v>1</v>
      </c>
      <c r="F54" s="296">
        <f t="shared" si="2"/>
        <v>0</v>
      </c>
      <c r="G54" s="276">
        <v>7.4999999999999997E-2</v>
      </c>
      <c r="H54" s="202" t="s">
        <v>98</v>
      </c>
    </row>
    <row r="55" spans="2:8" s="272" customFormat="1" ht="24" customHeight="1" x14ac:dyDescent="0.2">
      <c r="B55" s="59">
        <f t="shared" si="0"/>
        <v>50</v>
      </c>
      <c r="C55" s="203" t="s">
        <v>252</v>
      </c>
      <c r="D55" s="295">
        <v>9.7200000000000006</v>
      </c>
      <c r="E55" s="315">
        <v>10</v>
      </c>
      <c r="F55" s="296">
        <f t="shared" si="2"/>
        <v>97.2</v>
      </c>
      <c r="G55" s="276">
        <v>3</v>
      </c>
      <c r="H55" s="202" t="s">
        <v>90</v>
      </c>
    </row>
    <row r="56" spans="2:8" s="272" customFormat="1" ht="24" customHeight="1" x14ac:dyDescent="0.2">
      <c r="B56" s="59">
        <f t="shared" si="0"/>
        <v>51</v>
      </c>
      <c r="C56" s="203" t="s">
        <v>192</v>
      </c>
      <c r="D56" s="295">
        <v>423.1</v>
      </c>
      <c r="E56" s="315">
        <v>0.25</v>
      </c>
      <c r="F56" s="296">
        <f t="shared" si="2"/>
        <v>105.77500000000001</v>
      </c>
      <c r="G56" s="276">
        <v>0.05</v>
      </c>
      <c r="H56" s="202" t="s">
        <v>98</v>
      </c>
    </row>
    <row r="57" spans="2:8" s="272" customFormat="1" ht="24" customHeight="1" x14ac:dyDescent="0.2">
      <c r="B57" s="59">
        <f t="shared" si="0"/>
        <v>52</v>
      </c>
      <c r="C57" s="203" t="s">
        <v>191</v>
      </c>
      <c r="D57" s="295">
        <v>411.25</v>
      </c>
      <c r="E57" s="315">
        <v>1</v>
      </c>
      <c r="F57" s="296">
        <f t="shared" si="2"/>
        <v>411.25</v>
      </c>
      <c r="G57" s="276">
        <v>0.05</v>
      </c>
      <c r="H57" s="202" t="s">
        <v>98</v>
      </c>
    </row>
    <row r="58" spans="2:8" s="272" customFormat="1" ht="24" customHeight="1" x14ac:dyDescent="0.2">
      <c r="B58" s="59">
        <f t="shared" si="0"/>
        <v>53</v>
      </c>
      <c r="C58" s="203" t="s">
        <v>104</v>
      </c>
      <c r="D58" s="295">
        <v>412.33</v>
      </c>
      <c r="E58" s="315">
        <v>0.2</v>
      </c>
      <c r="F58" s="296">
        <f t="shared" si="2"/>
        <v>82.466000000000008</v>
      </c>
      <c r="G58" s="276">
        <v>0.06</v>
      </c>
      <c r="H58" s="202" t="s">
        <v>98</v>
      </c>
    </row>
    <row r="59" spans="2:8" s="272" customFormat="1" ht="24" customHeight="1" x14ac:dyDescent="0.2">
      <c r="B59" s="59">
        <f t="shared" si="0"/>
        <v>54</v>
      </c>
      <c r="C59" s="203" t="s">
        <v>130</v>
      </c>
      <c r="D59" s="295">
        <v>386.7</v>
      </c>
      <c r="E59" s="315">
        <v>1</v>
      </c>
      <c r="F59" s="296">
        <f t="shared" si="2"/>
        <v>386.7</v>
      </c>
      <c r="G59" s="276">
        <v>0.06</v>
      </c>
      <c r="H59" s="202" t="s">
        <v>98</v>
      </c>
    </row>
    <row r="60" spans="2:8" s="272" customFormat="1" ht="24" customHeight="1" x14ac:dyDescent="0.2">
      <c r="B60" s="59">
        <f t="shared" si="0"/>
        <v>55</v>
      </c>
      <c r="C60" s="203" t="s">
        <v>129</v>
      </c>
      <c r="D60" s="295">
        <v>386.7</v>
      </c>
      <c r="E60" s="315">
        <v>1</v>
      </c>
      <c r="F60" s="296">
        <f t="shared" si="2"/>
        <v>386.7</v>
      </c>
      <c r="G60" s="276">
        <v>0.03</v>
      </c>
      <c r="H60" s="202" t="s">
        <v>98</v>
      </c>
    </row>
    <row r="61" spans="2:8" s="272" customFormat="1" ht="24" customHeight="1" x14ac:dyDescent="0.2">
      <c r="B61" s="59">
        <f t="shared" si="0"/>
        <v>56</v>
      </c>
      <c r="C61" s="203" t="s">
        <v>194</v>
      </c>
      <c r="D61" s="295">
        <v>97.460999999999984</v>
      </c>
      <c r="E61" s="315">
        <v>1</v>
      </c>
      <c r="F61" s="296">
        <f t="shared" si="2"/>
        <v>97.460999999999984</v>
      </c>
      <c r="G61" s="276">
        <v>0.2</v>
      </c>
      <c r="H61" s="202" t="s">
        <v>90</v>
      </c>
    </row>
    <row r="62" spans="2:8" s="272" customFormat="1" ht="24" customHeight="1" x14ac:dyDescent="0.2">
      <c r="B62" s="59">
        <f t="shared" si="0"/>
        <v>57</v>
      </c>
      <c r="C62" s="203" t="s">
        <v>193</v>
      </c>
      <c r="D62" s="295">
        <v>93.176999999999992</v>
      </c>
      <c r="E62" s="315">
        <v>5</v>
      </c>
      <c r="F62" s="296">
        <f t="shared" si="2"/>
        <v>465.88499999999999</v>
      </c>
      <c r="G62" s="276">
        <v>0.2</v>
      </c>
      <c r="H62" s="202" t="s">
        <v>90</v>
      </c>
    </row>
    <row r="63" spans="2:8" s="272" customFormat="1" ht="24" customHeight="1" x14ac:dyDescent="0.2">
      <c r="B63" s="59">
        <f t="shared" si="0"/>
        <v>58</v>
      </c>
      <c r="C63" s="203" t="s">
        <v>196</v>
      </c>
      <c r="D63" s="295">
        <v>7.6</v>
      </c>
      <c r="E63" s="315">
        <v>15</v>
      </c>
      <c r="F63" s="296">
        <f t="shared" si="2"/>
        <v>114</v>
      </c>
      <c r="G63" s="276">
        <v>3.75</v>
      </c>
      <c r="H63" s="202" t="s">
        <v>90</v>
      </c>
    </row>
    <row r="64" spans="2:8" s="272" customFormat="1" ht="24" customHeight="1" x14ac:dyDescent="0.2">
      <c r="B64" s="59">
        <f t="shared" si="0"/>
        <v>59</v>
      </c>
      <c r="C64" s="203" t="s">
        <v>195</v>
      </c>
      <c r="D64" s="295">
        <v>6.8</v>
      </c>
      <c r="E64" s="315">
        <v>640</v>
      </c>
      <c r="F64" s="296">
        <f t="shared" si="2"/>
        <v>4352</v>
      </c>
      <c r="G64" s="276">
        <v>3.75</v>
      </c>
      <c r="H64" s="202" t="s">
        <v>90</v>
      </c>
    </row>
    <row r="65" spans="2:8" s="272" customFormat="1" ht="24" customHeight="1" x14ac:dyDescent="0.2">
      <c r="B65" s="59">
        <f t="shared" si="0"/>
        <v>60</v>
      </c>
      <c r="C65" s="203" t="s">
        <v>97</v>
      </c>
      <c r="D65" s="295">
        <v>10.95</v>
      </c>
      <c r="E65" s="315">
        <v>10</v>
      </c>
      <c r="F65" s="296">
        <f t="shared" si="2"/>
        <v>109.5</v>
      </c>
      <c r="G65" s="276">
        <v>2.5</v>
      </c>
      <c r="H65" s="202" t="s">
        <v>98</v>
      </c>
    </row>
    <row r="66" spans="2:8" s="272" customFormat="1" ht="24" customHeight="1" x14ac:dyDescent="0.2">
      <c r="B66" s="59">
        <f t="shared" si="0"/>
        <v>61</v>
      </c>
      <c r="C66" s="203" t="s">
        <v>198</v>
      </c>
      <c r="D66" s="295">
        <v>128.9</v>
      </c>
      <c r="E66" s="315">
        <v>1</v>
      </c>
      <c r="F66" s="296">
        <f t="shared" si="2"/>
        <v>128.9</v>
      </c>
      <c r="G66" s="276">
        <v>7.4999999999999997E-2</v>
      </c>
      <c r="H66" s="202" t="s">
        <v>90</v>
      </c>
    </row>
    <row r="67" spans="2:8" s="272" customFormat="1" ht="24" customHeight="1" x14ac:dyDescent="0.2">
      <c r="B67" s="59">
        <f t="shared" si="0"/>
        <v>62</v>
      </c>
      <c r="C67" s="203" t="s">
        <v>197</v>
      </c>
      <c r="D67" s="295">
        <v>117.9</v>
      </c>
      <c r="E67" s="315">
        <v>5</v>
      </c>
      <c r="F67" s="296">
        <f t="shared" si="2"/>
        <v>589.5</v>
      </c>
      <c r="G67" s="276">
        <v>7.4999999999999997E-2</v>
      </c>
      <c r="H67" s="202" t="s">
        <v>90</v>
      </c>
    </row>
    <row r="68" spans="2:8" s="272" customFormat="1" ht="24" customHeight="1" x14ac:dyDescent="0.2">
      <c r="B68" s="59">
        <f t="shared" si="0"/>
        <v>63</v>
      </c>
      <c r="C68" s="203" t="s">
        <v>200</v>
      </c>
      <c r="D68" s="295">
        <v>128.9</v>
      </c>
      <c r="E68" s="315">
        <v>1</v>
      </c>
      <c r="F68" s="296">
        <f t="shared" si="2"/>
        <v>128.9</v>
      </c>
      <c r="G68" s="276">
        <v>0.1</v>
      </c>
      <c r="H68" s="202" t="s">
        <v>90</v>
      </c>
    </row>
    <row r="69" spans="2:8" s="272" customFormat="1" ht="24" customHeight="1" x14ac:dyDescent="0.2">
      <c r="B69" s="59">
        <f t="shared" si="0"/>
        <v>64</v>
      </c>
      <c r="C69" s="203" t="s">
        <v>199</v>
      </c>
      <c r="D69" s="295">
        <v>117.9</v>
      </c>
      <c r="E69" s="315">
        <v>5</v>
      </c>
      <c r="F69" s="296">
        <f t="shared" si="2"/>
        <v>589.5</v>
      </c>
      <c r="G69" s="276">
        <v>0.1</v>
      </c>
      <c r="H69" s="202" t="s">
        <v>90</v>
      </c>
    </row>
    <row r="70" spans="2:8" s="272" customFormat="1" ht="24" customHeight="1" x14ac:dyDescent="0.2">
      <c r="B70" s="59">
        <f t="shared" si="0"/>
        <v>65</v>
      </c>
      <c r="C70" s="203" t="s">
        <v>201</v>
      </c>
      <c r="D70" s="295">
        <v>20.884500000000003</v>
      </c>
      <c r="E70" s="315">
        <v>20</v>
      </c>
      <c r="F70" s="296">
        <f t="shared" si="2"/>
        <v>417.69000000000005</v>
      </c>
      <c r="G70" s="276">
        <v>1.5</v>
      </c>
      <c r="H70" s="202" t="s">
        <v>90</v>
      </c>
    </row>
    <row r="71" spans="2:8" s="272" customFormat="1" ht="24" customHeight="1" x14ac:dyDescent="0.2">
      <c r="B71" s="59">
        <f t="shared" ref="B71:B100" si="3">B70+1</f>
        <v>66</v>
      </c>
      <c r="C71" s="203" t="s">
        <v>202</v>
      </c>
      <c r="D71" s="295">
        <v>21.95</v>
      </c>
      <c r="E71" s="315">
        <v>5</v>
      </c>
      <c r="F71" s="296">
        <f t="shared" ref="F71:F84" si="4">D71*E71</f>
        <v>109.75</v>
      </c>
      <c r="G71" s="276">
        <v>1.5</v>
      </c>
      <c r="H71" s="202" t="s">
        <v>90</v>
      </c>
    </row>
    <row r="72" spans="2:8" s="272" customFormat="1" ht="24" customHeight="1" x14ac:dyDescent="0.2">
      <c r="B72" s="59">
        <f t="shared" si="3"/>
        <v>67</v>
      </c>
      <c r="C72" s="203" t="s">
        <v>111</v>
      </c>
      <c r="D72" s="295">
        <v>11.7</v>
      </c>
      <c r="E72" s="315">
        <v>10</v>
      </c>
      <c r="F72" s="296">
        <f t="shared" si="4"/>
        <v>117</v>
      </c>
      <c r="G72" s="275">
        <v>3</v>
      </c>
      <c r="H72" s="202" t="s">
        <v>90</v>
      </c>
    </row>
    <row r="73" spans="2:8" s="272" customFormat="1" ht="24" customHeight="1" x14ac:dyDescent="0.2">
      <c r="B73" s="59">
        <f t="shared" si="3"/>
        <v>68</v>
      </c>
      <c r="C73" s="203" t="s">
        <v>111</v>
      </c>
      <c r="D73" s="295">
        <v>12.39</v>
      </c>
      <c r="E73" s="315">
        <v>10</v>
      </c>
      <c r="F73" s="296">
        <f t="shared" si="4"/>
        <v>123.9</v>
      </c>
      <c r="G73" s="276">
        <v>4.4000000000000004</v>
      </c>
      <c r="H73" s="202" t="s">
        <v>90</v>
      </c>
    </row>
    <row r="74" spans="2:8" s="272" customFormat="1" ht="24" customHeight="1" x14ac:dyDescent="0.2">
      <c r="B74" s="59">
        <f t="shared" si="3"/>
        <v>69</v>
      </c>
      <c r="C74" s="203" t="s">
        <v>257</v>
      </c>
      <c r="D74" s="295">
        <v>37.22</v>
      </c>
      <c r="E74" s="315">
        <v>4.8</v>
      </c>
      <c r="F74" s="296">
        <f t="shared" si="4"/>
        <v>178.65599999999998</v>
      </c>
      <c r="G74" s="276">
        <v>0.06</v>
      </c>
      <c r="H74" s="202" t="s">
        <v>98</v>
      </c>
    </row>
    <row r="75" spans="2:8" s="272" customFormat="1" ht="24" customHeight="1" x14ac:dyDescent="0.2">
      <c r="B75" s="59">
        <f t="shared" si="3"/>
        <v>70</v>
      </c>
      <c r="C75" s="203" t="s">
        <v>108</v>
      </c>
      <c r="D75" s="295">
        <v>10.199999999999999</v>
      </c>
      <c r="E75" s="315">
        <v>10</v>
      </c>
      <c r="F75" s="296">
        <f t="shared" si="4"/>
        <v>102</v>
      </c>
      <c r="G75" s="275">
        <v>0.9</v>
      </c>
      <c r="H75" s="202" t="s">
        <v>90</v>
      </c>
    </row>
    <row r="76" spans="2:8" s="272" customFormat="1" ht="24" customHeight="1" x14ac:dyDescent="0.2">
      <c r="B76" s="59">
        <f t="shared" si="3"/>
        <v>71</v>
      </c>
      <c r="C76" s="203" t="s">
        <v>113</v>
      </c>
      <c r="D76" s="295">
        <v>16.5</v>
      </c>
      <c r="E76" s="315">
        <v>5</v>
      </c>
      <c r="F76" s="296">
        <f t="shared" si="4"/>
        <v>82.5</v>
      </c>
      <c r="G76" s="275">
        <v>1.5</v>
      </c>
      <c r="H76" s="202" t="s">
        <v>90</v>
      </c>
    </row>
    <row r="77" spans="2:8" s="272" customFormat="1" ht="24" customHeight="1" x14ac:dyDescent="0.2">
      <c r="B77" s="59">
        <f t="shared" si="3"/>
        <v>72</v>
      </c>
      <c r="C77" s="203" t="s">
        <v>133</v>
      </c>
      <c r="D77" s="295"/>
      <c r="E77" s="315">
        <v>4</v>
      </c>
      <c r="F77" s="296">
        <f t="shared" si="4"/>
        <v>0</v>
      </c>
      <c r="G77" s="276">
        <v>1.2</v>
      </c>
      <c r="H77" s="202" t="s">
        <v>90</v>
      </c>
    </row>
    <row r="78" spans="2:8" s="272" customFormat="1" ht="24" customHeight="1" x14ac:dyDescent="0.2">
      <c r="B78" s="59">
        <f t="shared" si="3"/>
        <v>73</v>
      </c>
      <c r="C78" s="203" t="s">
        <v>115</v>
      </c>
      <c r="D78" s="295">
        <v>29.25</v>
      </c>
      <c r="E78" s="315">
        <v>5</v>
      </c>
      <c r="F78" s="296">
        <f t="shared" si="4"/>
        <v>146.25</v>
      </c>
      <c r="G78" s="276">
        <v>1.2</v>
      </c>
      <c r="H78" s="202" t="s">
        <v>90</v>
      </c>
    </row>
    <row r="79" spans="2:8" s="272" customFormat="1" ht="24" customHeight="1" x14ac:dyDescent="0.2">
      <c r="B79" s="59">
        <f t="shared" si="3"/>
        <v>74</v>
      </c>
      <c r="C79" s="203" t="s">
        <v>103</v>
      </c>
      <c r="D79" s="295">
        <v>320.22900000000004</v>
      </c>
      <c r="E79" s="315">
        <v>1</v>
      </c>
      <c r="F79" s="296">
        <f t="shared" si="4"/>
        <v>320.22900000000004</v>
      </c>
      <c r="G79" s="275">
        <v>0.04</v>
      </c>
      <c r="H79" s="202" t="s">
        <v>98</v>
      </c>
    </row>
    <row r="80" spans="2:8" s="272" customFormat="1" ht="24" customHeight="1" x14ac:dyDescent="0.2">
      <c r="B80" s="59">
        <f t="shared" si="3"/>
        <v>75</v>
      </c>
      <c r="C80" s="203" t="s">
        <v>259</v>
      </c>
      <c r="D80" s="295">
        <v>12.91</v>
      </c>
      <c r="E80" s="315">
        <v>20</v>
      </c>
      <c r="F80" s="296">
        <f t="shared" si="4"/>
        <v>258.2</v>
      </c>
      <c r="G80" s="276">
        <v>2</v>
      </c>
      <c r="H80" s="202" t="s">
        <v>90</v>
      </c>
    </row>
    <row r="81" spans="2:8" s="272" customFormat="1" ht="24" customHeight="1" x14ac:dyDescent="0.2">
      <c r="B81" s="59">
        <f t="shared" si="3"/>
        <v>76</v>
      </c>
      <c r="C81" s="203" t="s">
        <v>106</v>
      </c>
      <c r="D81" s="295">
        <v>7.9</v>
      </c>
      <c r="E81" s="315">
        <v>10</v>
      </c>
      <c r="F81" s="296">
        <f t="shared" si="4"/>
        <v>79</v>
      </c>
      <c r="G81" s="276">
        <v>1.5</v>
      </c>
      <c r="H81" s="202" t="s">
        <v>90</v>
      </c>
    </row>
    <row r="82" spans="2:8" s="272" customFormat="1" ht="24" customHeight="1" x14ac:dyDescent="0.2">
      <c r="B82" s="59">
        <f t="shared" si="3"/>
        <v>77</v>
      </c>
      <c r="C82" s="203" t="s">
        <v>105</v>
      </c>
      <c r="D82" s="295">
        <v>4.2</v>
      </c>
      <c r="E82" s="315">
        <v>10</v>
      </c>
      <c r="F82" s="296">
        <f t="shared" si="4"/>
        <v>42</v>
      </c>
      <c r="G82" s="276">
        <v>1.4</v>
      </c>
      <c r="H82" s="202" t="s">
        <v>90</v>
      </c>
    </row>
    <row r="83" spans="2:8" s="272" customFormat="1" ht="24" customHeight="1" x14ac:dyDescent="0.2">
      <c r="B83" s="59">
        <f t="shared" si="3"/>
        <v>78</v>
      </c>
      <c r="C83" s="203" t="s">
        <v>255</v>
      </c>
      <c r="D83" s="295">
        <v>7.88</v>
      </c>
      <c r="E83" s="315">
        <v>20</v>
      </c>
      <c r="F83" s="296">
        <f t="shared" si="4"/>
        <v>157.6</v>
      </c>
      <c r="G83" s="276">
        <v>3</v>
      </c>
      <c r="H83" s="202" t="s">
        <v>90</v>
      </c>
    </row>
    <row r="84" spans="2:8" s="272" customFormat="1" ht="24" customHeight="1" x14ac:dyDescent="0.2">
      <c r="B84" s="59">
        <f t="shared" si="3"/>
        <v>79</v>
      </c>
      <c r="C84" s="203" t="s">
        <v>250</v>
      </c>
      <c r="D84" s="295">
        <v>26.48</v>
      </c>
      <c r="E84" s="315">
        <v>15</v>
      </c>
      <c r="F84" s="296">
        <f t="shared" si="4"/>
        <v>397.2</v>
      </c>
      <c r="G84" s="276">
        <v>1</v>
      </c>
      <c r="H84" s="202" t="s">
        <v>90</v>
      </c>
    </row>
    <row r="85" spans="2:8" s="272" customFormat="1" ht="24" customHeight="1" x14ac:dyDescent="0.2">
      <c r="B85" s="59">
        <f t="shared" si="3"/>
        <v>80</v>
      </c>
      <c r="C85" s="330" t="str">
        <f>Packrechner!B7</f>
        <v>Alliance suPrim  [1+1]</v>
      </c>
      <c r="D85" s="331">
        <f>Packrechner!C7</f>
        <v>161.721</v>
      </c>
      <c r="E85" s="332">
        <f>Packrechner!G7</f>
        <v>1</v>
      </c>
      <c r="F85" s="333">
        <f t="shared" ref="F85:F94" si="5">D85</f>
        <v>161.721</v>
      </c>
      <c r="G85" s="334">
        <f>Packrechner!E7</f>
        <v>0.1</v>
      </c>
      <c r="H85" s="335" t="str">
        <f>Packrechner!D7</f>
        <v>Pack</v>
      </c>
    </row>
    <row r="86" spans="2:8" s="272" customFormat="1" ht="24" customHeight="1" x14ac:dyDescent="0.2">
      <c r="B86" s="59">
        <f t="shared" si="3"/>
        <v>81</v>
      </c>
      <c r="C86" s="330" t="str">
        <f>Packrechner!B8</f>
        <v xml:space="preserve">Atlantis WG (500 g + 1 L) </v>
      </c>
      <c r="D86" s="331">
        <f>Packrechner!C8</f>
        <v>58.9</v>
      </c>
      <c r="E86" s="332">
        <f>Packrechner!G8</f>
        <v>1</v>
      </c>
      <c r="F86" s="333">
        <f t="shared" si="5"/>
        <v>58.9</v>
      </c>
      <c r="G86" s="334">
        <f>Packrechner!E8</f>
        <v>1</v>
      </c>
      <c r="H86" s="335" t="str">
        <f>Packrechner!D10</f>
        <v>Pack</v>
      </c>
    </row>
    <row r="87" spans="2:8" s="272" customFormat="1" ht="24" customHeight="1" x14ac:dyDescent="0.2">
      <c r="B87" s="59">
        <f t="shared" si="3"/>
        <v>82</v>
      </c>
      <c r="C87" s="330" t="str">
        <f>Packrechner!B9</f>
        <v>Atlantis WG (2,5 kg + 5 L)</v>
      </c>
      <c r="D87" s="331">
        <f>Packrechner!C9</f>
        <v>257</v>
      </c>
      <c r="E87" s="332">
        <f>Packrechner!G9</f>
        <v>1</v>
      </c>
      <c r="F87" s="333">
        <f t="shared" si="5"/>
        <v>257</v>
      </c>
      <c r="G87" s="334">
        <f>Packrechner!E9</f>
        <v>0.2</v>
      </c>
      <c r="H87" s="335" t="str">
        <f>Packrechner!D9</f>
        <v>Pack</v>
      </c>
    </row>
    <row r="88" spans="2:8" s="272" customFormat="1" ht="24" customHeight="1" x14ac:dyDescent="0.2">
      <c r="B88" s="59">
        <f t="shared" si="3"/>
        <v>83</v>
      </c>
      <c r="C88" s="330" t="str">
        <f>Packrechner!B10</f>
        <v>Atlantis Komplett [5+0,4]</v>
      </c>
      <c r="D88" s="331">
        <f>Packrechner!C10</f>
        <v>259</v>
      </c>
      <c r="E88" s="332">
        <f>Packrechner!G10</f>
        <v>1</v>
      </c>
      <c r="F88" s="333">
        <f t="shared" si="5"/>
        <v>259</v>
      </c>
      <c r="G88" s="334">
        <f>Packrechner!E10</f>
        <v>0.2</v>
      </c>
      <c r="H88" s="335" t="str">
        <f>Packrechner!D8</f>
        <v>Pack</v>
      </c>
    </row>
    <row r="89" spans="2:8" s="272" customFormat="1" ht="24" customHeight="1" x14ac:dyDescent="0.2">
      <c r="B89" s="59">
        <f t="shared" si="3"/>
        <v>84</v>
      </c>
      <c r="C89" s="330" t="str">
        <f>Packrechner!B11</f>
        <v>Biathlon 4D   [0,35+5]</v>
      </c>
      <c r="D89" s="331">
        <f>Packrechner!C11</f>
        <v>107.1</v>
      </c>
      <c r="E89" s="332">
        <f>Packrechner!G11</f>
        <v>1</v>
      </c>
      <c r="F89" s="333">
        <f t="shared" si="5"/>
        <v>107.1</v>
      </c>
      <c r="G89" s="334">
        <f>Packrechner!E11</f>
        <v>0.20000000000000004</v>
      </c>
      <c r="H89" s="335" t="str">
        <f>Packrechner!D11</f>
        <v>Pack</v>
      </c>
    </row>
    <row r="90" spans="2:8" s="272" customFormat="1" ht="24" customHeight="1" x14ac:dyDescent="0.2">
      <c r="B90" s="59">
        <f t="shared" si="3"/>
        <v>85</v>
      </c>
      <c r="C90" s="330" t="str">
        <f>Packrechner!B12</f>
        <v>Biathlon 4D   [1,05+15]</v>
      </c>
      <c r="D90" s="331">
        <f>Packrechner!C12</f>
        <v>320.7645</v>
      </c>
      <c r="E90" s="332">
        <f>Packrechner!G12</f>
        <v>1</v>
      </c>
      <c r="F90" s="333">
        <f t="shared" si="5"/>
        <v>320.7645</v>
      </c>
      <c r="G90" s="334">
        <f>Packrechner!E12</f>
        <v>6.6666666666666666E-2</v>
      </c>
      <c r="H90" s="335" t="str">
        <f>Packrechner!D12</f>
        <v>Pack</v>
      </c>
    </row>
    <row r="91" spans="2:8" s="272" customFormat="1" ht="24" customHeight="1" x14ac:dyDescent="0.2">
      <c r="B91" s="59">
        <f t="shared" si="3"/>
        <v>86</v>
      </c>
      <c r="C91" s="330" t="str">
        <f>Packrechner!B13</f>
        <v>Broadway    [1+ 5]</v>
      </c>
      <c r="D91" s="331">
        <f>Packrechner!C13</f>
        <v>218.5</v>
      </c>
      <c r="E91" s="332">
        <f>Packrechner!G13</f>
        <v>1</v>
      </c>
      <c r="F91" s="333">
        <f t="shared" si="5"/>
        <v>218.5</v>
      </c>
      <c r="G91" s="334">
        <f>Packrechner!E13</f>
        <v>0.21999999999999997</v>
      </c>
      <c r="H91" s="335" t="str">
        <f>Packrechner!D13</f>
        <v>Pack</v>
      </c>
    </row>
    <row r="92" spans="2:8" s="272" customFormat="1" ht="24" customHeight="1" x14ac:dyDescent="0.2">
      <c r="B92" s="59">
        <f t="shared" si="3"/>
        <v>87</v>
      </c>
      <c r="C92" s="330" t="str">
        <f>Packrechner!B14</f>
        <v>Broadway  [3+15]</v>
      </c>
      <c r="D92" s="331">
        <f>Packrechner!C14</f>
        <v>655.5</v>
      </c>
      <c r="E92" s="332">
        <f>Packrechner!G14</f>
        <v>1</v>
      </c>
      <c r="F92" s="333">
        <f t="shared" si="5"/>
        <v>655.5</v>
      </c>
      <c r="G92" s="334">
        <f>Packrechner!E14</f>
        <v>7.3333333333333334E-2</v>
      </c>
      <c r="H92" s="335" t="str">
        <f>Packrechner!D14</f>
        <v>Pack</v>
      </c>
    </row>
    <row r="93" spans="2:8" s="272" customFormat="1" ht="24" customHeight="1" x14ac:dyDescent="0.2">
      <c r="B93" s="59">
        <f t="shared" si="3"/>
        <v>88</v>
      </c>
      <c r="C93" s="330" t="str">
        <f>Packrechner!B15</f>
        <v>Husar Plus+Mero (1l + 5 l)</v>
      </c>
      <c r="D93" s="331">
        <f>Packrechner!C15</f>
        <v>149</v>
      </c>
      <c r="E93" s="332">
        <f>Packrechner!G15</f>
        <v>1</v>
      </c>
      <c r="F93" s="333">
        <f t="shared" si="5"/>
        <v>149</v>
      </c>
      <c r="G93" s="334">
        <f>Packrechner!E15</f>
        <v>0.2</v>
      </c>
      <c r="H93" s="335" t="str">
        <f>Packrechner!D16</f>
        <v>Pack</v>
      </c>
    </row>
    <row r="94" spans="2:8" s="272" customFormat="1" ht="24" customHeight="1" x14ac:dyDescent="0.2">
      <c r="B94" s="59">
        <f t="shared" si="3"/>
        <v>89</v>
      </c>
      <c r="C94" s="330" t="str">
        <f>Packrechner!B16</f>
        <v>Husar Plus +Mero 3 l + 3x5 l</v>
      </c>
      <c r="D94" s="331">
        <f>Packrechner!C16</f>
        <v>481.95</v>
      </c>
      <c r="E94" s="332">
        <f>Packrechner!G16</f>
        <v>1</v>
      </c>
      <c r="F94" s="333">
        <f t="shared" si="5"/>
        <v>481.95</v>
      </c>
      <c r="G94" s="334">
        <f>Packrechner!E16</f>
        <v>6.6666666666666666E-2</v>
      </c>
      <c r="H94" s="335" t="str">
        <f>Packrechner!D15</f>
        <v>Pack</v>
      </c>
    </row>
    <row r="95" spans="2:8" s="272" customFormat="1" ht="24" customHeight="1" x14ac:dyDescent="0.2">
      <c r="B95" s="59">
        <f t="shared" si="3"/>
        <v>90</v>
      </c>
      <c r="C95" s="330" t="str">
        <f>Packrechner!B17</f>
        <v>Traxos Clean Pack   [4+0,25+0,25]</v>
      </c>
      <c r="D95" s="331">
        <f>Packrechner!C17</f>
        <v>151.4</v>
      </c>
      <c r="E95" s="332">
        <f>Packrechner!G16</f>
        <v>1</v>
      </c>
      <c r="F95" s="333">
        <f>D95</f>
        <v>151.4</v>
      </c>
      <c r="G95" s="334">
        <f>Packrechner!E17</f>
        <v>0.3</v>
      </c>
      <c r="H95" s="335" t="str">
        <f>Packrechner!D17</f>
        <v>Pack</v>
      </c>
    </row>
    <row r="96" spans="2:8" s="272" customFormat="1" ht="24" customHeight="1" x14ac:dyDescent="0.2">
      <c r="B96" s="59">
        <f t="shared" si="3"/>
        <v>91</v>
      </c>
      <c r="C96" s="330" t="str">
        <f>Packrechner!B18</f>
        <v>Boxer Cadou Pack
(15+3)</v>
      </c>
      <c r="D96" s="331">
        <f>Packrechner!C18</f>
        <v>310.32</v>
      </c>
      <c r="E96" s="332">
        <f>Packrechner!G17</f>
        <v>1</v>
      </c>
      <c r="F96" s="333">
        <f t="shared" ref="F96:F100" si="6">D96</f>
        <v>310.32</v>
      </c>
      <c r="G96" s="334">
        <f>Packrechner!E18</f>
        <v>0.16666666666666666</v>
      </c>
      <c r="H96" s="335" t="str">
        <f>Packrechner!D18</f>
        <v>Pack</v>
      </c>
    </row>
    <row r="97" spans="2:15" s="272" customFormat="1" ht="24" customHeight="1" x14ac:dyDescent="0.2">
      <c r="B97" s="59">
        <f t="shared" si="3"/>
        <v>92</v>
      </c>
      <c r="C97" s="330" t="str">
        <f>Packrechner!B19</f>
        <v>Picona Cadou Pack
(15+2,5)</v>
      </c>
      <c r="D97" s="331">
        <f>Packrechner!C19</f>
        <v>248.9</v>
      </c>
      <c r="E97" s="332">
        <f>Packrechner!G18</f>
        <v>1</v>
      </c>
      <c r="F97" s="333">
        <f t="shared" si="6"/>
        <v>248.9</v>
      </c>
      <c r="G97" s="334">
        <f>Packrechner!E19</f>
        <v>0.2</v>
      </c>
      <c r="H97" s="335" t="str">
        <f>Packrechner!D19</f>
        <v>Pack</v>
      </c>
    </row>
    <row r="98" spans="2:15" s="272" customFormat="1" ht="24" customHeight="1" x14ac:dyDescent="0.2">
      <c r="B98" s="59">
        <f t="shared" si="3"/>
        <v>93</v>
      </c>
      <c r="C98" s="330" t="str">
        <f>Packrechner!B20</f>
        <v>Filon Pack
(20+400)</v>
      </c>
      <c r="D98" s="331">
        <f>Packrechner!C20</f>
        <v>230.93</v>
      </c>
      <c r="E98" s="332">
        <f>Packrechner!G19</f>
        <v>1</v>
      </c>
      <c r="F98" s="333">
        <f t="shared" si="6"/>
        <v>230.93</v>
      </c>
      <c r="G98" s="334">
        <f>Packrechner!E20</f>
        <v>0.125</v>
      </c>
      <c r="H98" s="335" t="str">
        <f>Packrechner!D20</f>
        <v>Pack</v>
      </c>
    </row>
    <row r="99" spans="2:15" s="272" customFormat="1" ht="24" customHeight="1" x14ac:dyDescent="0.2">
      <c r="B99" s="59">
        <f t="shared" si="3"/>
        <v>94</v>
      </c>
      <c r="C99" s="330" t="str">
        <f>Packrechner!B21</f>
        <v>Cadou Forte Set
(5+2)</v>
      </c>
      <c r="D99" s="331">
        <f>Packrechner!C21</f>
        <v>72.13</v>
      </c>
      <c r="E99" s="332">
        <f>Packrechner!G20</f>
        <v>1</v>
      </c>
      <c r="F99" s="333">
        <f t="shared" si="6"/>
        <v>72.13</v>
      </c>
      <c r="G99" s="334">
        <f>Packrechner!E21</f>
        <v>0.15</v>
      </c>
      <c r="H99" s="335" t="str">
        <f>Packrechner!D21</f>
        <v>Pack</v>
      </c>
    </row>
    <row r="100" spans="2:15" s="272" customFormat="1" ht="24" customHeight="1" x14ac:dyDescent="0.2">
      <c r="B100" s="59">
        <f t="shared" si="3"/>
        <v>95</v>
      </c>
      <c r="C100" s="330" t="str">
        <f>Packrechner!B22</f>
        <v>Franzi Complett
(5+650)</v>
      </c>
      <c r="D100" s="331">
        <f>Packrechner!C22</f>
        <v>152.4</v>
      </c>
      <c r="E100" s="332">
        <f>Packrechner!G21</f>
        <v>1</v>
      </c>
      <c r="F100" s="333">
        <f t="shared" si="6"/>
        <v>152.4</v>
      </c>
      <c r="G100" s="334">
        <f>Packrechner!E22</f>
        <v>0.1</v>
      </c>
      <c r="H100" s="335" t="str">
        <f>Packrechner!D22</f>
        <v>Pack</v>
      </c>
    </row>
    <row r="101" spans="2:15" s="272" customFormat="1" ht="12.75" x14ac:dyDescent="0.2">
      <c r="B101" s="273"/>
    </row>
    <row r="104" spans="2:15" x14ac:dyDescent="0.2">
      <c r="C104" s="37"/>
      <c r="D104" s="37"/>
      <c r="E104" s="37"/>
      <c r="F104" s="37"/>
      <c r="G104" s="37"/>
      <c r="H104" s="37"/>
      <c r="I104" s="37"/>
      <c r="J104" s="56"/>
      <c r="K104" s="58"/>
      <c r="L104" s="58"/>
      <c r="M104" s="58"/>
      <c r="N104" s="146"/>
      <c r="O104" s="146"/>
    </row>
    <row r="105" spans="2:15" x14ac:dyDescent="0.2"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46"/>
      <c r="O105" s="146"/>
    </row>
    <row r="106" spans="2:15" x14ac:dyDescent="0.2">
      <c r="C106" s="16"/>
      <c r="D106" s="16"/>
      <c r="E106" s="15"/>
      <c r="F106" s="15"/>
      <c r="G106" s="16"/>
      <c r="H106" s="15"/>
      <c r="I106" s="15"/>
      <c r="J106" s="146"/>
      <c r="K106" s="146"/>
      <c r="L106" s="146"/>
      <c r="M106" s="146"/>
      <c r="N106" s="146"/>
      <c r="O106" s="146"/>
    </row>
    <row r="107" spans="2:15" x14ac:dyDescent="0.2">
      <c r="C107" s="179" t="s">
        <v>0</v>
      </c>
      <c r="D107" s="20"/>
      <c r="E107" s="20"/>
      <c r="F107" s="20"/>
      <c r="G107" s="20"/>
      <c r="H107" s="20"/>
      <c r="I107" s="18"/>
      <c r="J107" s="18"/>
      <c r="K107" s="18"/>
      <c r="L107" s="18"/>
      <c r="M107" s="18"/>
      <c r="N107" s="146"/>
      <c r="O107" s="146"/>
    </row>
    <row r="108" spans="2:15" x14ac:dyDescent="0.2">
      <c r="C108" s="22" t="s">
        <v>1</v>
      </c>
      <c r="D108" s="22"/>
      <c r="E108" s="23"/>
      <c r="F108" s="23"/>
      <c r="G108" s="22"/>
      <c r="H108" s="23"/>
      <c r="I108" s="207"/>
      <c r="J108" s="207"/>
      <c r="K108" s="207"/>
      <c r="L108" s="207"/>
      <c r="M108" s="207"/>
      <c r="N108" s="146"/>
      <c r="O108" s="146"/>
    </row>
  </sheetData>
  <sheetProtection password="CF35" sheet="1" objects="1" scenarios="1" selectLockedCells="1"/>
  <sortState ref="B6:H84">
    <sortCondition ref="C6:C84"/>
  </sortState>
  <mergeCells count="1">
    <mergeCell ref="K2:M2"/>
  </mergeCells>
  <hyperlinks>
    <hyperlink ref="C107" r:id="rId1"/>
  </hyperlinks>
  <pageMargins left="0.7" right="0.7" top="0.78740157499999996" bottom="0.78740157499999996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19FDC7E-1E0B-4FD9-B04D-251656CA7568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C7:D41 G7:G41 C43:D100 G43:G100</xm:sqref>
        </x14:conditionalFormatting>
        <x14:conditionalFormatting xmlns:xm="http://schemas.microsoft.com/office/excel/2006/main">
          <x14:cfRule type="expression" priority="1" id="{6B45EAF1-3109-4C93-853E-E093583FA27C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C42:D42 G42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Trecker</vt:lpstr>
      <vt:lpstr>Pflanzenschutzspritze</vt:lpstr>
      <vt:lpstr>Striegel</vt:lpstr>
      <vt:lpstr>Hacke</vt:lpstr>
      <vt:lpstr>Unkrautbekämpfung LU</vt:lpstr>
      <vt:lpstr>Bodenbearbeitung</vt:lpstr>
      <vt:lpstr>Bodenbearbeitung LU</vt:lpstr>
      <vt:lpstr>Pflanzenschutzmittelvergleich</vt:lpstr>
      <vt:lpstr>Mittelliste</vt:lpstr>
      <vt:lpstr>Packrechner</vt:lpstr>
      <vt:lpstr>FREIGABE</vt:lpstr>
      <vt:lpstr>Bodenbearbeitung!Druckbereich</vt:lpstr>
      <vt:lpstr>'Bodenbearbeitung LU'!Druckbereich</vt:lpstr>
      <vt:lpstr>Hacke!Druckbereich</vt:lpstr>
      <vt:lpstr>Pflanzenschutzmittelvergleich!Druckbereich</vt:lpstr>
      <vt:lpstr>Pflanzenschutzspritze!Druckbereich</vt:lpstr>
      <vt:lpstr>Striegel!Druckbereich</vt:lpstr>
      <vt:lpstr>Trecker!Druckbereich</vt:lpstr>
      <vt:lpstr>'Unkrautbekämpfung LU'!Druckbereich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2018-07-25T07:52:51Z</cp:lastPrinted>
  <dcterms:created xsi:type="dcterms:W3CDTF">2013-12-10T16:10:37Z</dcterms:created>
  <dcterms:modified xsi:type="dcterms:W3CDTF">2025-01-28T12:14:55Z</dcterms:modified>
</cp:coreProperties>
</file>