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720"/>
  </bookViews>
  <sheets>
    <sheet name="Eingabemaske" sheetId="3" r:id="rId1"/>
    <sheet name="Betriebsvergleich" sheetId="8" state="hidden" r:id="rId2"/>
    <sheet name="Kraftfutter" sheetId="5" state="hidden" r:id="rId3"/>
    <sheet name="Saftfutter" sheetId="6" state="hidden" r:id="rId4"/>
    <sheet name="Vergleich" sheetId="7" state="hidden" r:id="rId5"/>
    <sheet name="Basisdaten Futtermittel" sheetId="4" state="hidden" r:id="rId6"/>
  </sheets>
  <definedNames>
    <definedName name="_xlnm.Print_Area" localSheetId="1">Betriebsvergleich!$B$2:$I$18</definedName>
    <definedName name="_xlnm.Print_Area" localSheetId="0">Eingabemaske!$A$1:$N$16</definedName>
  </definedNames>
  <calcPr calcId="145621"/>
</workbook>
</file>

<file path=xl/calcChain.xml><?xml version="1.0" encoding="utf-8"?>
<calcChain xmlns="http://schemas.openxmlformats.org/spreadsheetml/2006/main">
  <c r="C6" i="3" l="1"/>
  <c r="E20" i="3" l="1"/>
  <c r="F20" i="3" s="1"/>
  <c r="V12" i="3"/>
  <c r="I12" i="3" s="1"/>
  <c r="V11" i="3"/>
  <c r="I11" i="3" s="1"/>
  <c r="D6" i="8"/>
  <c r="C12" i="8"/>
  <c r="D11" i="8"/>
  <c r="D10" i="8"/>
  <c r="D8" i="8"/>
  <c r="D7" i="8"/>
  <c r="C7" i="8"/>
  <c r="F21" i="3"/>
  <c r="Q90" i="4"/>
  <c r="Q89" i="4"/>
  <c r="Q88" i="4"/>
  <c r="Q83" i="4"/>
  <c r="Q87" i="4"/>
  <c r="Q86" i="4"/>
  <c r="Q85" i="4"/>
  <c r="Q84" i="4"/>
  <c r="Q82" i="4"/>
  <c r="D5" i="6"/>
  <c r="S11" i="3"/>
  <c r="G11" i="3" s="1"/>
  <c r="S12" i="3"/>
  <c r="G12" i="3" s="1"/>
  <c r="S5" i="3"/>
  <c r="G5" i="3" s="1"/>
  <c r="S6" i="3"/>
  <c r="G6" i="3" s="1"/>
  <c r="S7" i="3"/>
  <c r="G7" i="3" s="1"/>
  <c r="S8" i="3"/>
  <c r="G8" i="3" s="1"/>
  <c r="C9" i="3"/>
  <c r="S9" i="3"/>
  <c r="G9" i="3" s="1"/>
  <c r="D3" i="6"/>
  <c r="D43" i="5"/>
  <c r="D42" i="5"/>
  <c r="D41" i="5"/>
  <c r="D40" i="5"/>
  <c r="D38" i="5"/>
  <c r="M5" i="3" l="1"/>
  <c r="M7" i="3" s="1"/>
  <c r="A15" i="8"/>
  <c r="B15" i="8" s="1"/>
  <c r="C6" i="8"/>
  <c r="L18" i="3"/>
  <c r="D13" i="8"/>
  <c r="M9" i="3" l="1"/>
  <c r="M11" i="3" s="1"/>
  <c r="C10" i="8" s="1"/>
  <c r="C11" i="8"/>
  <c r="C13" i="8" s="1"/>
  <c r="C14" i="8" s="1"/>
  <c r="C15" i="8" s="1"/>
  <c r="C16" i="8" s="1"/>
  <c r="C8" i="8"/>
  <c r="C9" i="8" l="1"/>
</calcChain>
</file>

<file path=xl/sharedStrings.xml><?xml version="1.0" encoding="utf-8"?>
<sst xmlns="http://schemas.openxmlformats.org/spreadsheetml/2006/main" count="797" uniqueCount="206">
  <si>
    <t>Grobfutterleistung</t>
  </si>
  <si>
    <t>Ausgleichsfutter Soja</t>
  </si>
  <si>
    <t>Ausgleichsfutter Raps</t>
  </si>
  <si>
    <t>Propylenglykol</t>
  </si>
  <si>
    <t>Rohglycerin (80 %)</t>
  </si>
  <si>
    <t>MLF 18/3 oder 20/3</t>
  </si>
  <si>
    <t>Melasseschnitzel</t>
  </si>
  <si>
    <t>Biertrebersilage</t>
  </si>
  <si>
    <t>Getreide</t>
  </si>
  <si>
    <t>Körnermais</t>
  </si>
  <si>
    <t>MLF 20/4 bis 24/4</t>
  </si>
  <si>
    <t>Kraftfuttereffizienz</t>
  </si>
  <si>
    <t>Energiegehalt
MJ NEL / kg FM</t>
  </si>
  <si>
    <t>Energiegehalt in 
MJ NEL / kg FM</t>
  </si>
  <si>
    <t>Fett (geschützt)</t>
  </si>
  <si>
    <t>Milchleistung:</t>
  </si>
  <si>
    <t>Eiweiß:</t>
  </si>
  <si>
    <t>Fett:</t>
  </si>
  <si>
    <t>Milch (ECM):</t>
  </si>
  <si>
    <t>Anzahl Kühe:</t>
  </si>
  <si>
    <t>Auswertung</t>
  </si>
  <si>
    <t>Kraftfutter</t>
  </si>
  <si>
    <t>Saftfutter</t>
  </si>
  <si>
    <t>1. Kraftfutterbereinigte Milchleistung:</t>
  </si>
  <si>
    <t>Verluste</t>
  </si>
  <si>
    <t>3. Kraftfuttereffizienz:</t>
  </si>
  <si>
    <t>2. Grobfutterleistung:</t>
  </si>
  <si>
    <t>TS</t>
  </si>
  <si>
    <t>Kraftfutter je Kuh**:</t>
  </si>
  <si>
    <t>Vergleich</t>
  </si>
  <si>
    <t>Korrektur</t>
  </si>
  <si>
    <t>Milchleistung</t>
  </si>
  <si>
    <t>Fett</t>
  </si>
  <si>
    <t xml:space="preserve">Energie-
dichte </t>
  </si>
  <si>
    <t>IHR Betrieb</t>
  </si>
  <si>
    <t>Vergleich mit:</t>
  </si>
  <si>
    <t>Verluste
Basis FM</t>
  </si>
  <si>
    <t>Verluste
Basis TM</t>
  </si>
  <si>
    <t>Pressschnitzel</t>
  </si>
  <si>
    <t>Kartoffelpülpe</t>
  </si>
  <si>
    <t>Quelle:</t>
  </si>
  <si>
    <t>S. 555 ff.</t>
  </si>
  <si>
    <t>Erfolgreiche Milchviehfütterung, 5. Auflage 2009</t>
  </si>
  <si>
    <t>Energie- und Nährstoffgehalte in Futtermitteln für Milchkühe und Aufzuchtrinder, Gehalte je kg in Trocken- und Frischmasse</t>
  </si>
  <si>
    <t>Basis</t>
  </si>
  <si>
    <t>TM
g</t>
  </si>
  <si>
    <t>Inhaltstoffe
Einheit</t>
  </si>
  <si>
    <t>Grobfutter</t>
  </si>
  <si>
    <t>ME
MJ</t>
  </si>
  <si>
    <t>NEL
MJ</t>
  </si>
  <si>
    <t>XA
g</t>
  </si>
  <si>
    <t>Rohasche</t>
  </si>
  <si>
    <t>XP
g</t>
  </si>
  <si>
    <t>Protein</t>
  </si>
  <si>
    <t>UDP</t>
  </si>
  <si>
    <t>UDP
%</t>
  </si>
  <si>
    <t>nXP
g</t>
  </si>
  <si>
    <t>RNB
g</t>
  </si>
  <si>
    <t>XL
g</t>
  </si>
  <si>
    <t>XF
g</t>
  </si>
  <si>
    <t>Rohfaser</t>
  </si>
  <si>
    <t>SW</t>
  </si>
  <si>
    <t>XS
g</t>
  </si>
  <si>
    <t>Stärke</t>
  </si>
  <si>
    <t>bXS
g</t>
  </si>
  <si>
    <t>XZ</t>
  </si>
  <si>
    <t>Zucker</t>
  </si>
  <si>
    <t>XZ+XS-bXS</t>
  </si>
  <si>
    <t>NDF*</t>
  </si>
  <si>
    <t>NFC</t>
  </si>
  <si>
    <t>ADF*</t>
  </si>
  <si>
    <t>Ca
g</t>
  </si>
  <si>
    <t>P
g</t>
  </si>
  <si>
    <t>Na
g</t>
  </si>
  <si>
    <t>Mg
g</t>
  </si>
  <si>
    <t>K
g</t>
  </si>
  <si>
    <r>
      <t>* NDF</t>
    </r>
    <r>
      <rPr>
        <vertAlign val="subscript"/>
        <sz val="10"/>
        <rFont val="Arial"/>
        <family val="2"/>
      </rPr>
      <t>org</t>
    </r>
  </si>
  <si>
    <r>
      <t>* ADF</t>
    </r>
    <r>
      <rPr>
        <vertAlign val="subscript"/>
        <sz val="10"/>
        <rFont val="Arial"/>
        <family val="2"/>
      </rPr>
      <t>org</t>
    </r>
  </si>
  <si>
    <t>TM</t>
  </si>
  <si>
    <t>FM</t>
  </si>
  <si>
    <t>Feldgras, jung</t>
  </si>
  <si>
    <t>x</t>
  </si>
  <si>
    <t>Feldgras, Herbst</t>
  </si>
  <si>
    <t>Feldgrassilage, gut</t>
  </si>
  <si>
    <t>Feldgrassilage, mittel</t>
  </si>
  <si>
    <t>Futterraps</t>
  </si>
  <si>
    <t>GPS Gerste (50 % Kornanteil)</t>
  </si>
  <si>
    <t>GPS Weizen (50 % Kornanteil)</t>
  </si>
  <si>
    <t>Grassilage, 1. Schnitt, jung</t>
  </si>
  <si>
    <t>Grassilage, 1. Schnitt, mittel</t>
  </si>
  <si>
    <t>Grassilage, 1. Schnitt, überständig</t>
  </si>
  <si>
    <t>Grassilage, Sommer, jung</t>
  </si>
  <si>
    <t>Grassilage, Sommer, mittel</t>
  </si>
  <si>
    <t>Grassilage, Sommer, überständig</t>
  </si>
  <si>
    <t>Grassilage, Spätschnitt</t>
  </si>
  <si>
    <t>Grünmais, mittel</t>
  </si>
  <si>
    <t>Heu, gut</t>
  </si>
  <si>
    <t>Heu, mittel</t>
  </si>
  <si>
    <t>Heu, überständig</t>
  </si>
  <si>
    <t>Kleegras-Heu</t>
  </si>
  <si>
    <t>Maissilage, gut</t>
  </si>
  <si>
    <t>Maissilage, mittel</t>
  </si>
  <si>
    <t>Maissilage, mäßig</t>
  </si>
  <si>
    <t>Rapssilage</t>
  </si>
  <si>
    <t>Roggensilage</t>
  </si>
  <si>
    <t>Rotklee, jung</t>
  </si>
  <si>
    <t>Stoppelrüben</t>
  </si>
  <si>
    <t>Stoppelrübensilage</t>
  </si>
  <si>
    <t>Stroh, Weizen</t>
  </si>
  <si>
    <r>
      <t>Stroh, Weizen, NH</t>
    </r>
    <r>
      <rPr>
        <b/>
        <vertAlign val="subscript"/>
        <sz val="10"/>
        <rFont val="Arial"/>
        <family val="2"/>
      </rPr>
      <t>3</t>
    </r>
  </si>
  <si>
    <t>Weide, Frühjahr, jung</t>
  </si>
  <si>
    <t>Weide, Frühjahr, älter</t>
  </si>
  <si>
    <t>Weide, Sommer, jung</t>
  </si>
  <si>
    <t>Weide, Sommer, älter</t>
  </si>
  <si>
    <t>Weißklee, blühend</t>
  </si>
  <si>
    <t>Zuckerrübensilage</t>
  </si>
  <si>
    <t>Biertrebersilage, gepreßt (Preßtreber) (frisch 25% TM)</t>
  </si>
  <si>
    <t>Biertrebersilage, (frisch 21% TM)</t>
  </si>
  <si>
    <t>Futterrüben, Gehaltsrüben</t>
  </si>
  <si>
    <t>Kartoffeln, frisch</t>
  </si>
  <si>
    <t>Kartoffelpülpe, siliert</t>
  </si>
  <si>
    <t>Pressschnitzelsilage</t>
  </si>
  <si>
    <t>Schlempe, Kartoffel</t>
  </si>
  <si>
    <t>Schlempe, Weizen</t>
  </si>
  <si>
    <t>Zuckerrüben</t>
  </si>
  <si>
    <t>Ackerbohnen</t>
  </si>
  <si>
    <t>CCM</t>
  </si>
  <si>
    <t>Erbsen</t>
  </si>
  <si>
    <t>Gerste</t>
  </si>
  <si>
    <t>Hafer</t>
  </si>
  <si>
    <t>Leinextrationsschrot</t>
  </si>
  <si>
    <t>Leinkuchen</t>
  </si>
  <si>
    <t>Mais</t>
  </si>
  <si>
    <t>Maiskleberfutter</t>
  </si>
  <si>
    <t>Melasse, Zuckerrüben</t>
  </si>
  <si>
    <t>"Minipellets"</t>
  </si>
  <si>
    <t>Rapssaat, 00-Typ</t>
  </si>
  <si>
    <t>Rapsextraktionsschrot, 00-Typ</t>
  </si>
  <si>
    <t>Rapsöl</t>
  </si>
  <si>
    <t>nur TM</t>
  </si>
  <si>
    <t>Sojaöl</t>
  </si>
  <si>
    <t>Roggen</t>
  </si>
  <si>
    <t>Sojaextrationsschrot, schalenreich</t>
  </si>
  <si>
    <t>Sojaextrationsschrot, 44 % XP</t>
  </si>
  <si>
    <t>Sojaextrationsschrot, Formaldehyd behandelt</t>
  </si>
  <si>
    <t>Triticale</t>
  </si>
  <si>
    <t>Weizen</t>
  </si>
  <si>
    <t>energiereiche Saftfutter</t>
  </si>
  <si>
    <t>Biertrebersilage, gepreßt (25% TM)</t>
  </si>
  <si>
    <t>Gehalte des Grundfuttermittel pro kg T</t>
  </si>
  <si>
    <t>T (g/kg)</t>
  </si>
  <si>
    <t>Energiegehalt NEL</t>
  </si>
  <si>
    <t>Energiegehalt ME</t>
  </si>
  <si>
    <t>nXP (g)</t>
  </si>
  <si>
    <t>XA (g)</t>
  </si>
  <si>
    <t>XP Protein (g)</t>
  </si>
  <si>
    <t>XL</t>
  </si>
  <si>
    <t>XF</t>
  </si>
  <si>
    <t>RNB (g)</t>
  </si>
  <si>
    <t>XS (g)</t>
  </si>
  <si>
    <t>bXS (g)</t>
  </si>
  <si>
    <t>XZ (g)</t>
  </si>
  <si>
    <t>XZ+XS</t>
  </si>
  <si>
    <t>Ca (g)</t>
  </si>
  <si>
    <t>P (g)</t>
  </si>
  <si>
    <t>Mg (g)</t>
  </si>
  <si>
    <t>Na (g)</t>
  </si>
  <si>
    <t>K (g)</t>
  </si>
  <si>
    <t>MLF I 12% XP Est. 4</t>
  </si>
  <si>
    <t>MLF I 14% XP Est. 3</t>
  </si>
  <si>
    <t>MLF I 16% XP Est. 3</t>
  </si>
  <si>
    <t>MLF II 18% XP Est. 3</t>
  </si>
  <si>
    <t>MLF II 18% XP Est. 4 (UDP erhöht)</t>
  </si>
  <si>
    <t>MLF III 25% XP Est. 2</t>
  </si>
  <si>
    <t>MLF IV 40% XP Est. 3</t>
  </si>
  <si>
    <t>Quelle: LfL</t>
  </si>
  <si>
    <t>MLF Energiestufe 2</t>
  </si>
  <si>
    <t>MLF Energiestufe 3</t>
  </si>
  <si>
    <t>MLF Energiestufe 4</t>
  </si>
  <si>
    <t>Menge / Jahr
(to FM)</t>
  </si>
  <si>
    <t>Nutzungsrecht bis</t>
  </si>
  <si>
    <t xml:space="preserve"> Vergleich Sie Ihren Betrieb mit offiziellen BZA-Auswertungen:</t>
  </si>
  <si>
    <t>Basisdaten</t>
  </si>
  <si>
    <t>Betrieb</t>
  </si>
  <si>
    <t>Energiegehalt
MJ NEL/kg FM</t>
  </si>
  <si>
    <t>Preis je dt Kraftfutter*:</t>
  </si>
  <si>
    <t>* Kraftfutter der Energiestufe 3</t>
  </si>
  <si>
    <t>Kraftfutter je Kuh*:</t>
  </si>
  <si>
    <t>Kraftfutterkosten
je kg Milch:</t>
  </si>
  <si>
    <t>Kraftfutterkosten
je kg Milch</t>
  </si>
  <si>
    <t>Betriebsanalyse:</t>
  </si>
  <si>
    <t>Differenz Kraftfutterkosten
je kg Milch:</t>
  </si>
  <si>
    <t>3. Kraftfuttereffizienz
je kg Milch:</t>
  </si>
  <si>
    <t>Auswertung:</t>
  </si>
  <si>
    <t>Wo steht Ihr Betrieb im Vergleich? Gibt es Verbesserungspotenzial?</t>
  </si>
  <si>
    <t>Durch hochwertiges Grundfutter reduzieren Sie die Kraftfutterkosten je kg Milch teils deutlich.</t>
  </si>
  <si>
    <t>Schleswig-Holstein 2012/2013 + 25 %</t>
  </si>
  <si>
    <t>Schleswig-Holstein 2012/2013 Durchschnitt</t>
  </si>
  <si>
    <t>Schleswig-Holstein 2012/2013 - 25 %</t>
  </si>
  <si>
    <t>© Copyright Möller Agrarmarketing: Diese Datei ist urheberrechtlich geschützt.</t>
  </si>
  <si>
    <t>Berechne Grundfutterleistung &amp; Kraftfuttereffizienz</t>
  </si>
  <si>
    <t>entspricht Kraftfutter/Kuh mit Energiestufe 3</t>
  </si>
  <si>
    <t>Kraftfutteraufwand
mit Energiestufe 3</t>
  </si>
  <si>
    <t>Kraftfutterbereinigte Milchleistung
&gt;&gt;</t>
  </si>
  <si>
    <r>
      <rPr>
        <b/>
        <sz val="12"/>
        <color theme="0"/>
        <rFont val="Arial"/>
        <family val="2"/>
      </rPr>
      <t>Grobfutterleistung &gt;&gt;</t>
    </r>
    <r>
      <rPr>
        <b/>
        <sz val="10"/>
        <color theme="0"/>
        <rFont val="Arial"/>
        <family val="2"/>
      </rPr>
      <t xml:space="preserve">
[auch Energie aus Saftfutter wird abgezogen]</t>
    </r>
  </si>
  <si>
    <t>Zur Vergleichbarkeit wird der Kraftfutteraufwand
in Kraftfutter der Energiestufe 3 [6,7 MJ NEL] umgerechnet.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</si>
</sst>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\ &quot;kg&quot;"/>
    <numFmt numFmtId="167" formatCode="0\ &quot;to&quot;"/>
    <numFmt numFmtId="168" formatCode="0.0\ &quot;dt&quot;"/>
    <numFmt numFmtId="169" formatCode="0\ &quot;%&quot;"/>
    <numFmt numFmtId="170" formatCode="0.0\ &quot;%&quot;"/>
    <numFmt numFmtId="171" formatCode="0\ &quot;g/kg Milch&quot;"/>
    <numFmt numFmtId="172" formatCode="0\ &quot;nXP&quot;"/>
    <numFmt numFmtId="173" formatCode="&quot;(noch&quot;\ 0\ &quot;Tage)&quot;"/>
    <numFmt numFmtId="174" formatCode="#,##0.00\ &quot;€&quot;"/>
    <numFmt numFmtId="175" formatCode="#,##0\ &quot;€&quot;"/>
    <numFmt numFmtId="176" formatCode="0.00\ &quot;cent&quot;"/>
    <numFmt numFmtId="177" formatCode="0\ &quot;g/kg&quot;"/>
    <numFmt numFmtId="178" formatCode="&quot;macht bei &quot;#,##0\ &quot;kg Milch: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1"/>
      <name val="Helvetic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sz val="12"/>
      <color theme="0" tint="-0.499984740745262"/>
      <name val="Arial"/>
      <family val="2"/>
    </font>
    <font>
      <sz val="11"/>
      <color theme="0" tint="-0.499984740745262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90A52C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theme="1" tint="0.249977111117893"/>
      <name val="Arial"/>
      <family val="2"/>
    </font>
    <font>
      <b/>
      <sz val="12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1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5" fontId="0" fillId="2" borderId="0" xfId="0" applyNumberFormat="1" applyFill="1"/>
    <xf numFmtId="0" fontId="3" fillId="3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 applyBorder="1" applyAlignment="1">
      <alignment horizontal="center" vertical="center"/>
    </xf>
    <xf numFmtId="167" fontId="17" fillId="2" borderId="3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Alignment="1"/>
    <xf numFmtId="169" fontId="17" fillId="2" borderId="3" xfId="0" applyNumberFormat="1" applyFont="1" applyFill="1" applyBorder="1" applyAlignment="1">
      <alignment horizontal="center" vertical="center"/>
    </xf>
    <xf numFmtId="166" fontId="5" fillId="5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 wrapText="1"/>
    </xf>
    <xf numFmtId="0" fontId="3" fillId="2" borderId="0" xfId="0" applyFont="1" applyFill="1"/>
    <xf numFmtId="165" fontId="0" fillId="2" borderId="0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6" borderId="1" xfId="0" applyFont="1" applyFill="1" applyBorder="1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64" fontId="21" fillId="7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169" fontId="22" fillId="2" borderId="1" xfId="0" applyNumberFormat="1" applyFont="1" applyFill="1" applyBorder="1" applyAlignment="1">
      <alignment horizontal="center" vertical="center"/>
    </xf>
    <xf numFmtId="169" fontId="23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172" fontId="24" fillId="0" borderId="1" xfId="0" applyNumberFormat="1" applyFont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/>
    <xf numFmtId="0" fontId="24" fillId="2" borderId="0" xfId="0" applyFont="1" applyFill="1" applyBorder="1" applyAlignment="1">
      <alignment horizontal="center"/>
    </xf>
    <xf numFmtId="0" fontId="13" fillId="2" borderId="0" xfId="0" applyFont="1" applyFill="1"/>
    <xf numFmtId="0" fontId="26" fillId="2" borderId="0" xfId="0" applyFont="1" applyFill="1" applyBorder="1" applyAlignment="1">
      <alignment horizontal="center" vertical="center"/>
    </xf>
    <xf numFmtId="16" fontId="31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26" fillId="2" borderId="0" xfId="0" applyFont="1" applyFill="1" applyBorder="1"/>
    <xf numFmtId="0" fontId="6" fillId="2" borderId="0" xfId="0" applyFont="1" applyFill="1" applyAlignment="1" applyProtection="1">
      <alignment horizont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1" fontId="33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166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/>
    <xf numFmtId="173" fontId="35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/>
    <xf numFmtId="0" fontId="2" fillId="0" borderId="0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5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3" fillId="11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1" fontId="37" fillId="2" borderId="0" xfId="0" applyNumberFormat="1" applyFont="1" applyFill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right" vertical="center"/>
    </xf>
    <xf numFmtId="166" fontId="3" fillId="6" borderId="2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/>
    </xf>
    <xf numFmtId="168" fontId="3" fillId="6" borderId="2" xfId="0" applyNumberFormat="1" applyFont="1" applyFill="1" applyBorder="1" applyAlignment="1">
      <alignment horizontal="center" vertical="center"/>
    </xf>
    <xf numFmtId="177" fontId="3" fillId="6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178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33" fillId="11" borderId="8" xfId="0" applyFont="1" applyFill="1" applyBorder="1" applyAlignment="1" applyProtection="1">
      <alignment horizontal="center" vertical="center"/>
      <protection locked="0"/>
    </xf>
    <xf numFmtId="1" fontId="33" fillId="11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>
      <alignment wrapText="1"/>
    </xf>
    <xf numFmtId="14" fontId="31" fillId="2" borderId="1" xfId="0" applyNumberFormat="1" applyFont="1" applyFill="1" applyBorder="1" applyAlignment="1">
      <alignment horizontal="center" vertical="center"/>
    </xf>
    <xf numFmtId="170" fontId="3" fillId="2" borderId="3" xfId="0" applyNumberFormat="1" applyFont="1" applyFill="1" applyBorder="1" applyAlignment="1" applyProtection="1">
      <alignment horizontal="center" vertical="center"/>
      <protection locked="0"/>
    </xf>
    <xf numFmtId="17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/>
    <xf numFmtId="44" fontId="20" fillId="13" borderId="1" xfId="0" applyNumberFormat="1" applyFont="1" applyFill="1" applyBorder="1" applyAlignment="1" applyProtection="1">
      <alignment horizontal="right" vertical="center" wrapText="1"/>
    </xf>
    <xf numFmtId="0" fontId="20" fillId="13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 applyProtection="1">
      <alignment horizontal="right" vertical="center" wrapText="1"/>
    </xf>
    <xf numFmtId="0" fontId="20" fillId="13" borderId="2" xfId="0" applyFont="1" applyFill="1" applyBorder="1" applyAlignment="1">
      <alignment horizontal="right" vertical="center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>
      <alignment vertical="top"/>
    </xf>
    <xf numFmtId="0" fontId="0" fillId="5" borderId="0" xfId="0" applyFill="1" applyBorder="1"/>
    <xf numFmtId="0" fontId="18" fillId="5" borderId="0" xfId="0" applyFont="1" applyFill="1" applyBorder="1"/>
    <xf numFmtId="0" fontId="0" fillId="5" borderId="0" xfId="0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top"/>
    </xf>
    <xf numFmtId="166" fontId="20" fillId="13" borderId="1" xfId="1" applyNumberFormat="1" applyFont="1" applyFill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center" vertical="center"/>
    </xf>
    <xf numFmtId="169" fontId="3" fillId="14" borderId="3" xfId="0" applyNumberFormat="1" applyFont="1" applyFill="1" applyBorder="1" applyAlignment="1">
      <alignment horizontal="center" vertical="center"/>
    </xf>
    <xf numFmtId="0" fontId="0" fillId="2" borderId="0" xfId="0" applyFill="1" applyProtection="1"/>
    <xf numFmtId="0" fontId="0" fillId="2" borderId="0" xfId="0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6" fillId="2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vertical="top" wrapText="1"/>
    </xf>
    <xf numFmtId="0" fontId="34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right" vertical="center" wrapText="1"/>
    </xf>
    <xf numFmtId="166" fontId="39" fillId="12" borderId="1" xfId="1" applyNumberFormat="1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right" vertical="center" wrapText="1"/>
    </xf>
    <xf numFmtId="168" fontId="41" fillId="2" borderId="0" xfId="0" applyNumberFormat="1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171" fontId="38" fillId="12" borderId="1" xfId="0" applyNumberFormat="1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right" vertical="center" wrapText="1"/>
    </xf>
    <xf numFmtId="0" fontId="20" fillId="12" borderId="3" xfId="0" applyFont="1" applyFill="1" applyBorder="1" applyAlignment="1">
      <alignment horizontal="right" vertical="center" wrapText="1"/>
    </xf>
    <xf numFmtId="168" fontId="38" fillId="12" borderId="1" xfId="0" applyNumberFormat="1" applyFont="1" applyFill="1" applyBorder="1" applyAlignment="1">
      <alignment horizontal="center" vertical="center"/>
    </xf>
    <xf numFmtId="171" fontId="41" fillId="2" borderId="0" xfId="0" applyNumberFormat="1" applyFont="1" applyFill="1" applyBorder="1" applyAlignment="1">
      <alignment horizontal="center" vertical="center"/>
    </xf>
    <xf numFmtId="175" fontId="5" fillId="2" borderId="0" xfId="0" applyNumberFormat="1" applyFont="1" applyFill="1" applyBorder="1" applyAlignment="1">
      <alignment horizontal="center" vertical="top" wrapText="1"/>
    </xf>
    <xf numFmtId="174" fontId="3" fillId="6" borderId="2" xfId="2" applyNumberFormat="1" applyFont="1" applyFill="1" applyBorder="1" applyAlignment="1" applyProtection="1">
      <alignment horizontal="center" vertical="center"/>
      <protection locked="0"/>
    </xf>
    <xf numFmtId="174" fontId="3" fillId="6" borderId="4" xfId="2" applyNumberFormat="1" applyFont="1" applyFill="1" applyBorder="1" applyAlignment="1" applyProtection="1">
      <alignment horizontal="center" vertical="center"/>
      <protection locked="0"/>
    </xf>
    <xf numFmtId="175" fontId="5" fillId="6" borderId="1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0" fontId="37" fillId="5" borderId="2" xfId="0" applyFont="1" applyFill="1" applyBorder="1" applyAlignment="1" applyProtection="1">
      <alignment horizontal="center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</cellXfs>
  <cellStyles count="3">
    <cellStyle name="Komma" xfId="1" builtinId="3"/>
    <cellStyle name="Standard" xfId="0" builtinId="0"/>
    <cellStyle name="Währung" xfId="2" builtinId="4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Betriebsvergleich!$C$10</c:f>
              <c:numCache>
                <c:formatCode>#,##0\ "kg"</c:formatCode>
                <c:ptCount val="1"/>
                <c:pt idx="0">
                  <c:v>4049.9103299856515</c:v>
                </c:pt>
              </c:numCache>
            </c:numRef>
          </c:val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Betriebsvergleich!$D$10</c:f>
              <c:numCache>
                <c:formatCode>#,##0\ "kg"</c:formatCode>
                <c:ptCount val="1"/>
                <c:pt idx="0">
                  <c:v>3307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427904"/>
        <c:axId val="156780416"/>
      </c:barChart>
      <c:catAx>
        <c:axId val="152427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780416"/>
        <c:crosses val="autoZero"/>
        <c:auto val="1"/>
        <c:lblAlgn val="ctr"/>
        <c:lblOffset val="100"/>
        <c:noMultiLvlLbl val="0"/>
      </c:catAx>
      <c:valAx>
        <c:axId val="156780416"/>
        <c:scaling>
          <c:orientation val="minMax"/>
          <c:max val="5000"/>
          <c:min val="2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27904"/>
        <c:crosses val="autoZero"/>
        <c:crossBetween val="between"/>
        <c:majorUnit val="250"/>
        <c:minorUnit val="50"/>
      </c:valAx>
    </c:plotArea>
    <c:legend>
      <c:legendPos val="t"/>
      <c:layout>
        <c:manualLayout>
          <c:xMode val="edge"/>
          <c:yMode val="edge"/>
          <c:x val="2.8426655001458153E-3"/>
          <c:y val="1.5364154899631961E-2"/>
          <c:w val="0.9756445027704869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86784868674631"/>
          <c:y val="0.14306095071449401"/>
          <c:w val="0.4175680487491511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Betriebsvergleich!$C$6</c:f>
              <c:numCache>
                <c:formatCode>#,##0\ "kg"</c:formatCode>
                <c:ptCount val="1"/>
                <c:pt idx="0">
                  <c:v>11461.675035868006</c:v>
                </c:pt>
              </c:numCache>
            </c:numRef>
          </c:val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Betriebsvergleich!$D$6</c:f>
              <c:numCache>
                <c:formatCode>#,##0\ "kg"</c:formatCode>
                <c:ptCount val="1"/>
                <c:pt idx="0">
                  <c:v>8228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310016"/>
        <c:axId val="224311936"/>
      </c:barChart>
      <c:catAx>
        <c:axId val="22431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311936"/>
        <c:crosses val="autoZero"/>
        <c:auto val="1"/>
        <c:lblAlgn val="ctr"/>
        <c:lblOffset val="100"/>
        <c:noMultiLvlLbl val="0"/>
      </c:catAx>
      <c:valAx>
        <c:axId val="224311936"/>
        <c:scaling>
          <c:orientation val="minMax"/>
          <c:min val="6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24310016"/>
        <c:crosses val="autoZero"/>
        <c:crossBetween val="between"/>
        <c:majorUnit val="500"/>
        <c:minorUnit val="50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Betriebsvergleich!$C$11</c:f>
              <c:numCache>
                <c:formatCode>0\ "g/kg"</c:formatCode>
                <c:ptCount val="1"/>
                <c:pt idx="0">
                  <c:v>316.57205372800837</c:v>
                </c:pt>
              </c:numCache>
            </c:numRef>
          </c:val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Betriebsvergleich!$D$11</c:f>
              <c:numCache>
                <c:formatCode>0\ "g/kg"</c:formatCode>
                <c:ptCount val="1"/>
                <c:pt idx="0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950656"/>
        <c:axId val="154952448"/>
      </c:barChart>
      <c:catAx>
        <c:axId val="15495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52448"/>
        <c:crosses val="autoZero"/>
        <c:auto val="1"/>
        <c:lblAlgn val="ctr"/>
        <c:lblOffset val="100"/>
        <c:noMultiLvlLbl val="0"/>
      </c:catAx>
      <c:valAx>
        <c:axId val="154952448"/>
        <c:scaling>
          <c:orientation val="minMax"/>
          <c:min val="200"/>
        </c:scaling>
        <c:delete val="0"/>
        <c:axPos val="l"/>
        <c:majorGridlines/>
        <c:numFmt formatCode="0\ &quot;g/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950656"/>
        <c:crosses val="autoZero"/>
        <c:crossBetween val="between"/>
        <c:majorUnit val="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974848"/>
        <c:axId val="154976640"/>
      </c:barChart>
      <c:catAx>
        <c:axId val="15497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76640"/>
        <c:crosses val="autoZero"/>
        <c:auto val="1"/>
        <c:lblAlgn val="ctr"/>
        <c:lblOffset val="100"/>
        <c:noMultiLvlLbl val="0"/>
      </c:catAx>
      <c:valAx>
        <c:axId val="154976640"/>
        <c:scaling>
          <c:orientation val="minMax"/>
          <c:min val="5"/>
        </c:scaling>
        <c:delete val="0"/>
        <c:axPos val="l"/>
        <c:majorGridlines/>
        <c:numFmt formatCode="0.00\ &quot;cent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974848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4" dropStyle="combo" dx="16" fmlaLink="$E$5" fmlaRange="Kraftfutter!$C$3:$C$26" sel="3" val="0"/>
</file>

<file path=xl/ctrlProps/ctrlProp10.xml><?xml version="1.0" encoding="utf-8"?>
<formControlPr xmlns="http://schemas.microsoft.com/office/spreadsheetml/2009/9/main" objectType="Spin" dx="16" fmlaLink="$R$5" max="15000" page="10" val="100"/>
</file>

<file path=xl/ctrlProps/ctrlProp11.xml><?xml version="1.0" encoding="utf-8"?>
<formControlPr xmlns="http://schemas.microsoft.com/office/spreadsheetml/2009/9/main" objectType="Spin" dx="16" fmlaLink="$R$6" max="15000" page="10" val="100"/>
</file>

<file path=xl/ctrlProps/ctrlProp12.xml><?xml version="1.0" encoding="utf-8"?>
<formControlPr xmlns="http://schemas.microsoft.com/office/spreadsheetml/2009/9/main" objectType="Spin" dx="16" fmlaLink="$R$7" max="15000" page="10" val="100"/>
</file>

<file path=xl/ctrlProps/ctrlProp13.xml><?xml version="1.0" encoding="utf-8"?>
<formControlPr xmlns="http://schemas.microsoft.com/office/spreadsheetml/2009/9/main" objectType="Spin" dx="16" fmlaLink="$R$8" max="15000" page="10" val="100"/>
</file>

<file path=xl/ctrlProps/ctrlProp14.xml><?xml version="1.0" encoding="utf-8"?>
<formControlPr xmlns="http://schemas.microsoft.com/office/spreadsheetml/2009/9/main" objectType="Spin" dx="16" fmlaLink="$R$9" max="15000" page="10" val="100"/>
</file>

<file path=xl/ctrlProps/ctrlProp15.xml><?xml version="1.0" encoding="utf-8"?>
<formControlPr xmlns="http://schemas.microsoft.com/office/spreadsheetml/2009/9/main" objectType="Spin" dx="16" fmlaLink="$R$11" max="15000" page="10" val="100"/>
</file>

<file path=xl/ctrlProps/ctrlProp16.xml><?xml version="1.0" encoding="utf-8"?>
<formControlPr xmlns="http://schemas.microsoft.com/office/spreadsheetml/2009/9/main" objectType="Spin" dx="16" fmlaLink="$R$12" max="15000" page="10" val="100"/>
</file>

<file path=xl/ctrlProps/ctrlProp17.xml><?xml version="1.0" encoding="utf-8"?>
<formControlPr xmlns="http://schemas.microsoft.com/office/spreadsheetml/2009/9/main" objectType="Drop" dropLines="6" dropStyle="combo" dx="16" fmlaLink="$B$4" fmlaRange="Vergleich!$B$15:$B$17" sel="2" val="0"/>
</file>

<file path=xl/ctrlProps/ctrlProp2.xml><?xml version="1.0" encoding="utf-8"?>
<formControlPr xmlns="http://schemas.microsoft.com/office/spreadsheetml/2009/9/main" objectType="Drop" dropLines="24" dropStyle="combo" dx="16" fmlaLink="$E$6" fmlaRange="Kraftfutter!$C$3:$C$26" sel="3" val="0"/>
</file>

<file path=xl/ctrlProps/ctrlProp3.xml><?xml version="1.0" encoding="utf-8"?>
<formControlPr xmlns="http://schemas.microsoft.com/office/spreadsheetml/2009/9/main" objectType="Drop" dropLines="24" dropStyle="combo" dx="16" fmlaLink="$E$7" fmlaRange="Kraftfutter!$C$3:$C$26" sel="17" val="0"/>
</file>

<file path=xl/ctrlProps/ctrlProp4.xml><?xml version="1.0" encoding="utf-8"?>
<formControlPr xmlns="http://schemas.microsoft.com/office/spreadsheetml/2009/9/main" objectType="Drop" dropLines="24" dropStyle="combo" dx="16" fmlaLink="$E$8" fmlaRange="Kraftfutter!$C$3:$C$26" sel="22" val="0"/>
</file>

<file path=xl/ctrlProps/ctrlProp5.xml><?xml version="1.0" encoding="utf-8"?>
<formControlPr xmlns="http://schemas.microsoft.com/office/spreadsheetml/2009/9/main" objectType="Drop" dropLines="24" dropStyle="combo" dx="16" fmlaLink="$E$9" fmlaRange="Kraftfutter!$C$3:$C$26" sel="11" val="0"/>
</file>

<file path=xl/ctrlProps/ctrlProp6.xml><?xml version="1.0" encoding="utf-8"?>
<formControlPr xmlns="http://schemas.microsoft.com/office/spreadsheetml/2009/9/main" objectType="Drop" dropLines="9" dropStyle="combo" dx="16" fmlaLink="$E$11" fmlaRange="Saftfutter!$C$13:$C$21" sel="2" val="0"/>
</file>

<file path=xl/ctrlProps/ctrlProp7.xml><?xml version="1.0" encoding="utf-8"?>
<formControlPr xmlns="http://schemas.microsoft.com/office/spreadsheetml/2009/9/main" objectType="Drop" dropLines="9" dropStyle="combo" dx="16" fmlaLink="$E$12" fmlaRange="Saftfutter!$C$13:$C$21" sel="5" val="0"/>
</file>

<file path=xl/ctrlProps/ctrlProp8.xml><?xml version="1.0" encoding="utf-8"?>
<formControlPr xmlns="http://schemas.microsoft.com/office/spreadsheetml/2009/9/main" objectType="Spin" dx="16" fmlaLink="$U$11" max="500" page="10" val="250"/>
</file>

<file path=xl/ctrlProps/ctrlProp9.xml><?xml version="1.0" encoding="utf-8"?>
<formControlPr xmlns="http://schemas.microsoft.com/office/spreadsheetml/2009/9/main" objectType="Spin" dx="16" fmlaLink="$U$12" max="500" page="10" val="25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hyperlink" Target="#Eingabemaske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19050</xdr:rowOff>
        </xdr:from>
        <xdr:to>
          <xdr:col>4</xdr:col>
          <xdr:colOff>1828800</xdr:colOff>
          <xdr:row>4</xdr:row>
          <xdr:rowOff>323850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1828800</xdr:colOff>
          <xdr:row>5</xdr:row>
          <xdr:rowOff>323850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1828800</xdr:colOff>
          <xdr:row>6</xdr:row>
          <xdr:rowOff>323850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1828800</xdr:colOff>
          <xdr:row>7</xdr:row>
          <xdr:rowOff>323850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1828800</xdr:colOff>
          <xdr:row>8</xdr:row>
          <xdr:rowOff>323850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19050</xdr:rowOff>
        </xdr:from>
        <xdr:to>
          <xdr:col>4</xdr:col>
          <xdr:colOff>1828800</xdr:colOff>
          <xdr:row>10</xdr:row>
          <xdr:rowOff>323850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4</xdr:col>
          <xdr:colOff>1828800</xdr:colOff>
          <xdr:row>11</xdr:row>
          <xdr:rowOff>323850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10</xdr:row>
          <xdr:rowOff>9525</xdr:rowOff>
        </xdr:from>
        <xdr:to>
          <xdr:col>9</xdr:col>
          <xdr:colOff>190500</xdr:colOff>
          <xdr:row>10</xdr:row>
          <xdr:rowOff>333375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11</xdr:row>
          <xdr:rowOff>9525</xdr:rowOff>
        </xdr:from>
        <xdr:to>
          <xdr:col>9</xdr:col>
          <xdr:colOff>190500</xdr:colOff>
          <xdr:row>11</xdr:row>
          <xdr:rowOff>333375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9525</xdr:rowOff>
        </xdr:from>
        <xdr:to>
          <xdr:col>7</xdr:col>
          <xdr:colOff>190500</xdr:colOff>
          <xdr:row>4</xdr:row>
          <xdr:rowOff>333375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9525</xdr:rowOff>
        </xdr:from>
        <xdr:to>
          <xdr:col>7</xdr:col>
          <xdr:colOff>190500</xdr:colOff>
          <xdr:row>5</xdr:row>
          <xdr:rowOff>333375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9525</xdr:rowOff>
        </xdr:from>
        <xdr:to>
          <xdr:col>7</xdr:col>
          <xdr:colOff>190500</xdr:colOff>
          <xdr:row>6</xdr:row>
          <xdr:rowOff>333375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9525</xdr:rowOff>
        </xdr:from>
        <xdr:to>
          <xdr:col>7</xdr:col>
          <xdr:colOff>190500</xdr:colOff>
          <xdr:row>7</xdr:row>
          <xdr:rowOff>333375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9525</xdr:rowOff>
        </xdr:from>
        <xdr:to>
          <xdr:col>7</xdr:col>
          <xdr:colOff>190500</xdr:colOff>
          <xdr:row>8</xdr:row>
          <xdr:rowOff>333375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9525</xdr:rowOff>
        </xdr:from>
        <xdr:to>
          <xdr:col>7</xdr:col>
          <xdr:colOff>190500</xdr:colOff>
          <xdr:row>10</xdr:row>
          <xdr:rowOff>333375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9525</xdr:rowOff>
        </xdr:from>
        <xdr:to>
          <xdr:col>7</xdr:col>
          <xdr:colOff>190500</xdr:colOff>
          <xdr:row>11</xdr:row>
          <xdr:rowOff>333375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0</xdr:colOff>
      <xdr:row>9</xdr:row>
      <xdr:rowOff>114299</xdr:rowOff>
    </xdr:from>
    <xdr:ext cx="1962150" cy="923926"/>
    <xdr:sp macro="" textlink="">
      <xdr:nvSpPr>
        <xdr:cNvPr id="3" name="Textfeld 2"/>
        <xdr:cNvSpPr txBox="1"/>
      </xdr:nvSpPr>
      <xdr:spPr>
        <a:xfrm>
          <a:off x="866775" y="3505199"/>
          <a:ext cx="1962150" cy="9239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de-DE" sz="800" baseline="0">
              <a:latin typeface="Arial" pitchFamily="34" charset="0"/>
              <a:cs typeface="Arial" pitchFamily="34" charset="0"/>
            </a:rPr>
            <a:t>   </a:t>
          </a:r>
          <a:r>
            <a:rPr lang="de-DE" sz="800">
              <a:latin typeface="Arial" pitchFamily="34" charset="0"/>
              <a:cs typeface="Arial" pitchFamily="34" charset="0"/>
            </a:rPr>
            <a:t>Molkereianlieferung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Haushaltsmilch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Kälbermilch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Ab-Hof-Verkauf</a:t>
          </a:r>
        </a:p>
        <a:p>
          <a:r>
            <a:rPr lang="de-DE" sz="800" u="sng">
              <a:latin typeface="Arial" pitchFamily="34" charset="0"/>
              <a:cs typeface="Arial" pitchFamily="34" charset="0"/>
            </a:rPr>
            <a:t>+ Hemmstoffmilch     </a:t>
          </a:r>
          <a:r>
            <a:rPr lang="de-DE" sz="800" u="sng">
              <a:solidFill>
                <a:schemeClr val="bg1"/>
              </a:solidFill>
              <a:latin typeface="Arial" pitchFamily="34" charset="0"/>
              <a:cs typeface="Arial" pitchFamily="34" charset="0"/>
            </a:rPr>
            <a:t>.</a:t>
          </a:r>
        </a:p>
        <a:p>
          <a:r>
            <a:rPr lang="de-DE" sz="900" b="1" u="none">
              <a:latin typeface="Arial" pitchFamily="34" charset="0"/>
              <a:cs typeface="Arial" pitchFamily="34" charset="0"/>
            </a:rPr>
            <a:t> </a:t>
          </a:r>
          <a:r>
            <a:rPr lang="de-DE" sz="800" b="1" u="none">
              <a:latin typeface="Arial" pitchFamily="34" charset="0"/>
              <a:cs typeface="Arial" pitchFamily="34" charset="0"/>
            </a:rPr>
            <a:t>  Milchleistung</a:t>
          </a:r>
          <a:endParaRPr lang="de-DE" sz="1000" b="1" u="none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12</xdr:col>
      <xdr:colOff>1133475</xdr:colOff>
      <xdr:row>13</xdr:row>
      <xdr:rowOff>38100</xdr:rowOff>
    </xdr:from>
    <xdr:to>
      <xdr:col>12</xdr:col>
      <xdr:colOff>1685925</xdr:colOff>
      <xdr:row>14</xdr:row>
      <xdr:rowOff>123825</xdr:rowOff>
    </xdr:to>
    <xdr:pic>
      <xdr:nvPicPr>
        <xdr:cNvPr id="1956" name="Grafik 3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4800600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1638300</xdr:colOff>
      <xdr:row>1</xdr:row>
      <xdr:rowOff>0</xdr:rowOff>
    </xdr:from>
    <xdr:to>
      <xdr:col>13</xdr:col>
      <xdr:colOff>9525</xdr:colOff>
      <xdr:row>2</xdr:row>
      <xdr:rowOff>66675</xdr:rowOff>
    </xdr:to>
    <xdr:pic>
      <xdr:nvPicPr>
        <xdr:cNvPr id="1957" name="Grafik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25717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3</xdr:col>
          <xdr:colOff>838200</xdr:colOff>
          <xdr:row>3</xdr:row>
          <xdr:rowOff>323850</xdr:rowOff>
        </xdr:to>
        <xdr:sp macro="" textlink="">
          <xdr:nvSpPr>
            <xdr:cNvPr id="254977" name="Drop Down 1" hidden="1">
              <a:extLst>
                <a:ext uri="{63B3BB69-23CF-44E3-9099-C40C66FF867C}">
                  <a14:compatExt spid="_x0000_s25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9525</xdr:colOff>
      <xdr:row>5</xdr:row>
      <xdr:rowOff>0</xdr:rowOff>
    </xdr:from>
    <xdr:to>
      <xdr:col>7</xdr:col>
      <xdr:colOff>0</xdr:colOff>
      <xdr:row>14</xdr:row>
      <xdr:rowOff>323850</xdr:rowOff>
    </xdr:to>
    <xdr:graphicFrame macro="">
      <xdr:nvGraphicFramePr>
        <xdr:cNvPr id="25558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14</xdr:row>
      <xdr:rowOff>323850</xdr:rowOff>
    </xdr:to>
    <xdr:graphicFrame macro="">
      <xdr:nvGraphicFramePr>
        <xdr:cNvPr id="25558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14</xdr:row>
      <xdr:rowOff>323850</xdr:rowOff>
    </xdr:to>
    <xdr:graphicFrame macro="">
      <xdr:nvGraphicFramePr>
        <xdr:cNvPr id="25558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14</xdr:row>
      <xdr:rowOff>323850</xdr:rowOff>
    </xdr:to>
    <xdr:graphicFrame macro="">
      <xdr:nvGraphicFramePr>
        <xdr:cNvPr id="25558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57150</xdr:colOff>
      <xdr:row>16</xdr:row>
      <xdr:rowOff>85725</xdr:rowOff>
    </xdr:from>
    <xdr:to>
      <xdr:col>8</xdr:col>
      <xdr:colOff>1371601</xdr:colOff>
      <xdr:row>17</xdr:row>
      <xdr:rowOff>238389</xdr:rowOff>
    </xdr:to>
    <xdr:sp macro="" textlink="">
      <xdr:nvSpPr>
        <xdr:cNvPr id="15" name="Abgerundetes Rechteck 14">
          <a:hlinkClick xmlns:r="http://schemas.openxmlformats.org/officeDocument/2006/relationships" r:id="rId5"/>
        </xdr:cNvPr>
        <xdr:cNvSpPr/>
      </xdr:nvSpPr>
      <xdr:spPr>
        <a:xfrm>
          <a:off x="7753350" y="6029325"/>
          <a:ext cx="2695576" cy="495564"/>
        </a:xfrm>
        <a:prstGeom prst="roundRect">
          <a:avLst/>
        </a:prstGeom>
        <a:solidFill>
          <a:srgbClr val="CED400"/>
        </a:solidFill>
        <a:ln>
          <a:solidFill>
            <a:srgbClr val="90A52C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zurück zur Eingabemaske</a:t>
          </a:r>
        </a:p>
      </xdr:txBody>
    </xdr:sp>
    <xdr:clientData/>
  </xdr:twoCellAnchor>
  <xdr:twoCellAnchor editAs="oneCell">
    <xdr:from>
      <xdr:col>7</xdr:col>
      <xdr:colOff>1104900</xdr:colOff>
      <xdr:row>1</xdr:row>
      <xdr:rowOff>57150</xdr:rowOff>
    </xdr:from>
    <xdr:to>
      <xdr:col>9</xdr:col>
      <xdr:colOff>142875</xdr:colOff>
      <xdr:row>2</xdr:row>
      <xdr:rowOff>85725</xdr:rowOff>
    </xdr:to>
    <xdr:pic>
      <xdr:nvPicPr>
        <xdr:cNvPr id="255585" name="Grafik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622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236"/>
  <sheetViews>
    <sheetView tabSelected="1" zoomScaleNormal="100" workbookViewId="0">
      <selection activeCell="C5" sqref="C5"/>
    </sheetView>
  </sheetViews>
  <sheetFormatPr baseColWidth="10" defaultRowHeight="12.75" x14ac:dyDescent="0.2"/>
  <cols>
    <col min="1" max="1" width="2.7109375" style="3" customWidth="1"/>
    <col min="2" max="3" width="14.7109375" customWidth="1"/>
    <col min="4" max="4" width="4.7109375" style="10" customWidth="1"/>
    <col min="5" max="5" width="27.7109375" style="4" customWidth="1"/>
    <col min="6" max="6" width="14.7109375" style="3" customWidth="1"/>
    <col min="7" max="7" width="12.7109375" style="3" customWidth="1"/>
    <col min="8" max="8" width="3" style="3" customWidth="1"/>
    <col min="9" max="9" width="8.7109375" style="3" customWidth="1"/>
    <col min="10" max="10" width="3" style="3" customWidth="1"/>
    <col min="11" max="11" width="2.7109375" style="3" customWidth="1"/>
    <col min="12" max="12" width="25.7109375" style="4" customWidth="1"/>
    <col min="13" max="13" width="25.7109375" style="3" customWidth="1"/>
    <col min="14" max="14" width="2.7109375" style="170" customWidth="1"/>
    <col min="15" max="15" width="11.42578125" style="170" customWidth="1"/>
    <col min="16" max="17" width="7.28515625" style="170" customWidth="1"/>
    <col min="18" max="22" width="11.42578125" style="3" hidden="1" customWidth="1"/>
    <col min="23" max="23" width="11.42578125" style="3" customWidth="1"/>
    <col min="24" max="24" width="16.85546875" style="3" bestFit="1" customWidth="1"/>
    <col min="25" max="48" width="11.42578125" style="3"/>
  </cols>
  <sheetData>
    <row r="1" spans="1:48" s="3" customFormat="1" ht="20.25" customHeight="1" x14ac:dyDescent="0.2">
      <c r="D1" s="10"/>
      <c r="E1" s="4"/>
      <c r="I1" s="20"/>
      <c r="L1" s="4"/>
      <c r="N1" s="170"/>
      <c r="O1" s="170"/>
      <c r="P1" s="170"/>
      <c r="Q1" s="170"/>
    </row>
    <row r="2" spans="1:48" s="126" customFormat="1" ht="68.25" customHeight="1" x14ac:dyDescent="0.35">
      <c r="A2" s="19"/>
      <c r="B2" s="155" t="s">
        <v>200</v>
      </c>
      <c r="C2" s="2"/>
      <c r="D2" s="11"/>
      <c r="F2" s="19"/>
      <c r="G2" s="19"/>
      <c r="H2" s="19"/>
      <c r="I2" s="19"/>
      <c r="J2" s="19"/>
      <c r="K2" s="19"/>
      <c r="L2" s="125"/>
      <c r="M2" s="19"/>
      <c r="N2" s="171"/>
      <c r="O2" s="172"/>
      <c r="P2" s="171"/>
      <c r="Q2" s="171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ht="16.5" customHeight="1" x14ac:dyDescent="0.2">
      <c r="B3" s="1"/>
      <c r="C3" s="1"/>
      <c r="D3" s="12"/>
    </row>
    <row r="4" spans="1:48" ht="27" customHeight="1" x14ac:dyDescent="0.2">
      <c r="B4" s="156" t="s">
        <v>183</v>
      </c>
      <c r="C4" s="157" t="s">
        <v>182</v>
      </c>
      <c r="E4" s="160" t="s">
        <v>21</v>
      </c>
      <c r="F4" s="160" t="s">
        <v>179</v>
      </c>
      <c r="G4" s="181" t="s">
        <v>184</v>
      </c>
      <c r="H4" s="182"/>
      <c r="L4" s="183" t="s">
        <v>20</v>
      </c>
      <c r="M4" s="183"/>
      <c r="O4" s="173"/>
      <c r="Q4" s="174"/>
      <c r="R4" s="105" t="s">
        <v>30</v>
      </c>
      <c r="S4" s="127" t="s">
        <v>33</v>
      </c>
      <c r="T4" s="104"/>
      <c r="U4" s="105" t="s">
        <v>30</v>
      </c>
      <c r="V4" s="105" t="s">
        <v>24</v>
      </c>
    </row>
    <row r="5" spans="1:48" ht="27" customHeight="1" x14ac:dyDescent="0.2">
      <c r="B5" s="158" t="s">
        <v>19</v>
      </c>
      <c r="C5" s="110">
        <v>170</v>
      </c>
      <c r="E5" s="111">
        <v>3</v>
      </c>
      <c r="F5" s="154">
        <v>420</v>
      </c>
      <c r="G5" s="168">
        <f>INDEX(Kraftfutter!$F$3:$F$26,MATCH(Eingabemaske!E5,Kraftfutter!$A$3:$A$26,0),1)+S5</f>
        <v>7.2</v>
      </c>
      <c r="H5" s="22"/>
      <c r="J5" s="16"/>
      <c r="L5" s="192" t="s">
        <v>201</v>
      </c>
      <c r="M5" s="194">
        <f>(Eingabemaske!G5*Eingabemaske!F5+Eingabemaske!G6*Eingabemaske!F6+Eingabemaske!G7*Eingabemaske!F7+Eingabemaske!G8*Eingabemaske!F8+Eingabemaske!G9*Eingabemaske!F9)*10/6.7/Eingabemaske!C5</f>
        <v>36.284460052677787</v>
      </c>
      <c r="O5" s="175"/>
      <c r="Q5" s="174"/>
      <c r="R5" s="105">
        <v>100</v>
      </c>
      <c r="S5" s="106">
        <f>(-100+R5)/10</f>
        <v>0</v>
      </c>
      <c r="T5" s="104"/>
      <c r="U5" s="104"/>
      <c r="V5" s="104"/>
      <c r="X5" s="187"/>
    </row>
    <row r="6" spans="1:48" ht="27" customHeight="1" x14ac:dyDescent="0.2">
      <c r="B6" s="159" t="s">
        <v>15</v>
      </c>
      <c r="C6" s="109">
        <f>(1884600+40*365+10*30+500)/C5</f>
        <v>11176.470588235294</v>
      </c>
      <c r="E6" s="111">
        <v>3</v>
      </c>
      <c r="F6" s="154">
        <v>154</v>
      </c>
      <c r="G6" s="168">
        <f>INDEX(Kraftfutter!$F$3:$F$26,MATCH(Eingabemaske!E6,Kraftfutter!$A$3:$A$26,0),1)+S6</f>
        <v>7.2</v>
      </c>
      <c r="H6" s="22"/>
      <c r="J6" s="16"/>
      <c r="K6" s="19"/>
      <c r="L6" s="193"/>
      <c r="M6" s="194"/>
      <c r="Q6" s="174"/>
      <c r="R6" s="105">
        <v>100</v>
      </c>
      <c r="S6" s="106">
        <f>(-100+R6)/10</f>
        <v>0</v>
      </c>
      <c r="T6" s="104"/>
      <c r="U6" s="104"/>
      <c r="V6" s="104"/>
      <c r="X6" s="187"/>
    </row>
    <row r="7" spans="1:48" ht="27" customHeight="1" x14ac:dyDescent="0.2">
      <c r="B7" s="159" t="s">
        <v>16</v>
      </c>
      <c r="C7" s="152">
        <v>3.49</v>
      </c>
      <c r="E7" s="111">
        <v>17</v>
      </c>
      <c r="F7" s="154">
        <v>0</v>
      </c>
      <c r="G7" s="168">
        <f>INDEX(Kraftfutter!$F$3:$F$26,MATCH(Eingabemaske!E7,Kraftfutter!$A$3:$A$26,0),1)+S7</f>
        <v>7.48</v>
      </c>
      <c r="H7" s="22"/>
      <c r="I7" s="5"/>
      <c r="J7" s="16"/>
      <c r="K7" s="27"/>
      <c r="L7" s="186" t="s">
        <v>202</v>
      </c>
      <c r="M7" s="191">
        <f>Eingabemaske!M5*100/Eingabemaske!$C$9*1000</f>
        <v>316.57205372800837</v>
      </c>
      <c r="Q7" s="174"/>
      <c r="R7" s="105">
        <v>100</v>
      </c>
      <c r="S7" s="106">
        <f>(-100+R7)/10</f>
        <v>0</v>
      </c>
      <c r="T7" s="104"/>
      <c r="U7" s="104"/>
      <c r="V7" s="104"/>
      <c r="X7" s="195"/>
    </row>
    <row r="8" spans="1:48" ht="27" customHeight="1" x14ac:dyDescent="0.2">
      <c r="B8" s="159" t="s">
        <v>17</v>
      </c>
      <c r="C8" s="153">
        <v>4.16</v>
      </c>
      <c r="E8" s="111">
        <v>22</v>
      </c>
      <c r="F8" s="154">
        <v>0</v>
      </c>
      <c r="G8" s="168">
        <f>INDEX(Kraftfutter!$F$3:$F$26,MATCH(Eingabemaske!E8,Kraftfutter!$A$3:$A$26,0),1)+S8</f>
        <v>7.48</v>
      </c>
      <c r="H8" s="22"/>
      <c r="J8" s="16"/>
      <c r="K8" s="19"/>
      <c r="L8" s="186"/>
      <c r="M8" s="191"/>
      <c r="N8" s="171"/>
      <c r="P8" s="171"/>
      <c r="Q8" s="174"/>
      <c r="R8" s="105">
        <v>100</v>
      </c>
      <c r="S8" s="106">
        <f>(-100+R8)/10</f>
        <v>0</v>
      </c>
      <c r="T8" s="104"/>
      <c r="U8" s="104"/>
      <c r="V8" s="104"/>
      <c r="X8" s="195"/>
    </row>
    <row r="9" spans="1:48" ht="27" customHeight="1" x14ac:dyDescent="0.2">
      <c r="B9" s="159" t="s">
        <v>18</v>
      </c>
      <c r="C9" s="167">
        <f>C6*(0.38*(C8)+0.21*(C7)+1.05)/3.28</f>
        <v>11461.675035868006</v>
      </c>
      <c r="D9" s="13"/>
      <c r="E9" s="111">
        <v>11</v>
      </c>
      <c r="F9" s="154">
        <v>0</v>
      </c>
      <c r="G9" s="168">
        <f>INDEX(Kraftfutter!$F$3:$F$26,MATCH(Eingabemaske!E9,Kraftfutter!$A$3:$A$26,0),1)+S9</f>
        <v>7.3920000000000003</v>
      </c>
      <c r="H9" s="22"/>
      <c r="J9" s="16"/>
      <c r="K9" s="19"/>
      <c r="L9" s="184" t="s">
        <v>203</v>
      </c>
      <c r="M9" s="185">
        <f>Eingabemaske!C9-(Eingabemaske!M5*100*6.7/3.28)</f>
        <v>4049.9103299856515</v>
      </c>
      <c r="P9" s="176"/>
      <c r="Q9" s="174"/>
      <c r="R9" s="105">
        <v>100</v>
      </c>
      <c r="S9" s="106">
        <f>(-100+R9)/10</f>
        <v>0</v>
      </c>
      <c r="T9" s="104"/>
      <c r="U9" s="104"/>
      <c r="V9" s="104"/>
    </row>
    <row r="10" spans="1:48" ht="27" customHeight="1" x14ac:dyDescent="0.2">
      <c r="B10" s="23"/>
      <c r="C10" s="13"/>
      <c r="D10" s="13"/>
      <c r="E10" s="161" t="s">
        <v>22</v>
      </c>
      <c r="F10" s="161" t="s">
        <v>179</v>
      </c>
      <c r="G10" s="181" t="s">
        <v>184</v>
      </c>
      <c r="H10" s="182"/>
      <c r="I10" s="188" t="s">
        <v>24</v>
      </c>
      <c r="J10" s="189"/>
      <c r="L10" s="184"/>
      <c r="M10" s="185"/>
      <c r="Q10" s="174"/>
      <c r="R10" s="104"/>
      <c r="S10" s="104"/>
      <c r="T10" s="104"/>
      <c r="U10" s="108"/>
      <c r="V10" s="108"/>
    </row>
    <row r="11" spans="1:48" ht="27" customHeight="1" x14ac:dyDescent="0.2">
      <c r="B11" s="179"/>
      <c r="C11" s="3"/>
      <c r="E11" s="111">
        <v>2</v>
      </c>
      <c r="F11" s="112">
        <v>0</v>
      </c>
      <c r="G11" s="168">
        <f>INDEX(Saftfutter!$F$13:$F$21,MATCH(Eingabemaske!E11,Saftfutter!$A$13:$A$21,0),1)+S11</f>
        <v>1.8759999999999999</v>
      </c>
      <c r="H11" s="22"/>
      <c r="I11" s="169">
        <f>INDEX(Saftfutter!$AA$13:$AA$21,MATCH(Eingabemaske!E11,Saftfutter!$A$13:$A$21,0),1)+V11</f>
        <v>20</v>
      </c>
      <c r="J11" s="22"/>
      <c r="L11" s="186" t="s">
        <v>204</v>
      </c>
      <c r="M11" s="185">
        <f>Eingabemaske!M9-(((Eingabemaske!F11*1000*Eingabemaske!G11)*(1-Eingabemaske!I11/100)+(Eingabemaske!F12*1000*Eingabemaske!G12)*(1-Eingabemaske!I12/100))/3.28/Eingabemaske!C5)</f>
        <v>4049.9103299856515</v>
      </c>
      <c r="O11" s="177"/>
      <c r="R11" s="105">
        <v>100</v>
      </c>
      <c r="S11" s="106">
        <f>(-100+R11)/10</f>
        <v>0</v>
      </c>
      <c r="T11" s="107"/>
      <c r="U11" s="105">
        <v>250</v>
      </c>
      <c r="V11" s="105">
        <f>(-250+U11)</f>
        <v>0</v>
      </c>
    </row>
    <row r="12" spans="1:48" ht="27" customHeight="1" x14ac:dyDescent="0.2">
      <c r="B12" s="180"/>
      <c r="C12" s="3"/>
      <c r="E12" s="111">
        <v>5</v>
      </c>
      <c r="F12" s="112">
        <v>0</v>
      </c>
      <c r="G12" s="168">
        <f>INDEX(Saftfutter!$F$13:$F$21,MATCH(Eingabemaske!E12,Saftfutter!$A$13:$A$21,0),1)+S12</f>
        <v>1.155</v>
      </c>
      <c r="H12" s="22"/>
      <c r="I12" s="169">
        <f>INDEX(Saftfutter!$AA$13:$AA$21,MATCH(Eingabemaske!E12,Saftfutter!$A$13:$A$21,0),1)+V12</f>
        <v>15</v>
      </c>
      <c r="J12" s="22"/>
      <c r="L12" s="186"/>
      <c r="M12" s="185"/>
      <c r="O12" s="177"/>
      <c r="R12" s="148">
        <v>100</v>
      </c>
      <c r="S12" s="149">
        <f>(-100+R12)/10</f>
        <v>0</v>
      </c>
      <c r="T12" s="107"/>
      <c r="U12" s="148">
        <v>250</v>
      </c>
      <c r="V12" s="148">
        <f>(-250+U12)</f>
        <v>0</v>
      </c>
    </row>
    <row r="13" spans="1:48" ht="27" customHeight="1" x14ac:dyDescent="0.25">
      <c r="B13" s="3"/>
      <c r="C13" s="3"/>
      <c r="E13" s="150"/>
      <c r="F13" s="150"/>
      <c r="G13" s="150"/>
      <c r="H13" s="150"/>
      <c r="I13" s="150"/>
      <c r="J13" s="150"/>
      <c r="L13" s="190" t="s">
        <v>205</v>
      </c>
      <c r="M13" s="190"/>
      <c r="N13" s="178"/>
      <c r="O13" s="178"/>
      <c r="P13" s="178"/>
      <c r="Q13" s="171"/>
      <c r="R13" s="19"/>
      <c r="S13" s="19"/>
      <c r="T13" s="19"/>
      <c r="U13" s="19"/>
      <c r="V13" s="19"/>
      <c r="W13" s="19"/>
    </row>
    <row r="14" spans="1:48" s="3" customFormat="1" ht="15.75" customHeight="1" x14ac:dyDescent="0.2">
      <c r="B14" s="162" t="s">
        <v>199</v>
      </c>
      <c r="C14" s="163"/>
      <c r="D14" s="164"/>
      <c r="E14" s="165"/>
      <c r="F14" s="163"/>
      <c r="G14" s="163"/>
      <c r="H14" s="163"/>
      <c r="I14" s="163"/>
      <c r="J14" s="163"/>
      <c r="K14" s="163"/>
      <c r="L14" s="165"/>
      <c r="M14" s="163"/>
      <c r="N14" s="170"/>
      <c r="O14" s="170"/>
      <c r="P14" s="170"/>
      <c r="Q14" s="170"/>
    </row>
    <row r="15" spans="1:48" s="3" customFormat="1" x14ac:dyDescent="0.2">
      <c r="B15" s="166"/>
      <c r="C15" s="163"/>
      <c r="D15" s="164"/>
      <c r="E15" s="165"/>
      <c r="F15" s="163"/>
      <c r="G15" s="163"/>
      <c r="H15" s="163"/>
      <c r="I15" s="163"/>
      <c r="J15" s="163"/>
      <c r="K15" s="163"/>
      <c r="L15" s="165"/>
      <c r="M15" s="163"/>
      <c r="N15" s="170"/>
      <c r="O15" s="170"/>
      <c r="P15" s="170"/>
      <c r="Q15" s="170"/>
    </row>
    <row r="16" spans="1:48" s="3" customFormat="1" ht="15" customHeight="1" x14ac:dyDescent="0.2">
      <c r="D16" s="10"/>
      <c r="E16" s="4"/>
      <c r="L16" s="4"/>
      <c r="N16" s="170"/>
      <c r="O16" s="170"/>
      <c r="P16" s="170"/>
      <c r="Q16" s="170"/>
    </row>
    <row r="17" spans="2:17" s="3" customFormat="1" ht="15" customHeight="1" x14ac:dyDescent="0.2">
      <c r="D17" s="10"/>
      <c r="E17" s="4"/>
      <c r="L17" s="4"/>
      <c r="N17" s="170"/>
      <c r="O17" s="170"/>
      <c r="P17" s="170"/>
      <c r="Q17" s="170"/>
    </row>
    <row r="18" spans="2:17" s="3" customFormat="1" ht="15.75" x14ac:dyDescent="0.2">
      <c r="C18" s="96" t="s">
        <v>180</v>
      </c>
      <c r="D18" s="97"/>
      <c r="E18" s="151">
        <v>45657</v>
      </c>
      <c r="L18" s="114">
        <f ca="1">IF(F21-F20&gt;=0,F21-F20,"abgelaufen")</f>
        <v>362</v>
      </c>
      <c r="N18" s="170"/>
      <c r="O18" s="170"/>
      <c r="P18" s="170"/>
      <c r="Q18" s="170"/>
    </row>
    <row r="19" spans="2:17" s="3" customFormat="1" ht="15" x14ac:dyDescent="0.25">
      <c r="B19" s="98"/>
      <c r="C19" s="98"/>
      <c r="D19" s="99"/>
      <c r="E19" s="100"/>
      <c r="F19" s="100"/>
      <c r="L19" s="4"/>
      <c r="N19" s="170"/>
      <c r="O19" s="170"/>
      <c r="P19" s="170"/>
      <c r="Q19" s="170"/>
    </row>
    <row r="20" spans="2:17" s="3" customFormat="1" ht="15.75" hidden="1" x14ac:dyDescent="0.25">
      <c r="B20" s="98"/>
      <c r="C20" s="98"/>
      <c r="D20" s="99"/>
      <c r="E20" s="101">
        <f ca="1">TODAY()</f>
        <v>45295</v>
      </c>
      <c r="F20" s="102">
        <f ca="1">VALUE(E20)</f>
        <v>45295</v>
      </c>
      <c r="L20" s="4"/>
      <c r="N20" s="170"/>
      <c r="O20" s="170"/>
      <c r="P20" s="170"/>
      <c r="Q20" s="170"/>
    </row>
    <row r="21" spans="2:17" s="3" customFormat="1" ht="15" hidden="1" x14ac:dyDescent="0.2">
      <c r="B21" s="103"/>
      <c r="C21" s="103"/>
      <c r="D21" s="99"/>
      <c r="F21" s="102">
        <f>VALUE(E18)</f>
        <v>45657</v>
      </c>
      <c r="L21" s="4"/>
      <c r="N21" s="170"/>
      <c r="O21" s="170"/>
      <c r="P21" s="170"/>
      <c r="Q21" s="170"/>
    </row>
    <row r="22" spans="2:17" s="3" customFormat="1" x14ac:dyDescent="0.2">
      <c r="D22" s="10"/>
      <c r="E22" s="4"/>
      <c r="L22" s="4"/>
      <c r="N22" s="170"/>
      <c r="O22" s="170"/>
      <c r="P22" s="170"/>
      <c r="Q22" s="170"/>
    </row>
    <row r="23" spans="2:17" s="3" customFormat="1" x14ac:dyDescent="0.2">
      <c r="D23" s="10"/>
      <c r="E23" s="4"/>
      <c r="L23" s="4"/>
      <c r="N23" s="170"/>
      <c r="O23" s="170"/>
      <c r="P23" s="170"/>
      <c r="Q23" s="170"/>
    </row>
    <row r="24" spans="2:17" s="3" customFormat="1" x14ac:dyDescent="0.2">
      <c r="D24" s="10"/>
      <c r="E24" s="4"/>
      <c r="L24" s="4"/>
      <c r="N24" s="170"/>
      <c r="O24" s="170"/>
      <c r="P24" s="170"/>
      <c r="Q24" s="170"/>
    </row>
    <row r="25" spans="2:17" s="3" customFormat="1" x14ac:dyDescent="0.2">
      <c r="D25" s="10"/>
      <c r="E25" s="4"/>
      <c r="L25" s="4"/>
      <c r="N25" s="170"/>
      <c r="O25" s="170"/>
      <c r="P25" s="170"/>
      <c r="Q25" s="170"/>
    </row>
    <row r="26" spans="2:17" s="3" customFormat="1" x14ac:dyDescent="0.2">
      <c r="D26" s="10"/>
      <c r="E26" s="4"/>
      <c r="L26" s="4"/>
      <c r="N26" s="170"/>
      <c r="O26" s="170"/>
      <c r="P26" s="170"/>
      <c r="Q26" s="170"/>
    </row>
    <row r="27" spans="2:17" s="3" customFormat="1" x14ac:dyDescent="0.2">
      <c r="D27" s="10"/>
      <c r="E27" s="4"/>
      <c r="L27" s="4"/>
      <c r="N27" s="170"/>
      <c r="O27" s="170"/>
      <c r="P27" s="170"/>
      <c r="Q27" s="170"/>
    </row>
    <row r="28" spans="2:17" s="3" customFormat="1" x14ac:dyDescent="0.2">
      <c r="D28" s="10"/>
      <c r="E28" s="4"/>
      <c r="L28" s="4"/>
      <c r="N28" s="170"/>
      <c r="O28" s="170"/>
      <c r="P28" s="170"/>
      <c r="Q28" s="170"/>
    </row>
    <row r="29" spans="2:17" s="3" customFormat="1" x14ac:dyDescent="0.2">
      <c r="D29" s="10"/>
      <c r="E29" s="4"/>
      <c r="L29" s="4"/>
      <c r="N29" s="170"/>
      <c r="O29" s="170"/>
      <c r="P29" s="170"/>
      <c r="Q29" s="170"/>
    </row>
    <row r="30" spans="2:17" s="3" customFormat="1" x14ac:dyDescent="0.2">
      <c r="D30" s="10"/>
      <c r="E30" s="4"/>
      <c r="L30" s="4"/>
      <c r="N30" s="170"/>
      <c r="O30" s="170"/>
      <c r="P30" s="170"/>
      <c r="Q30" s="170"/>
    </row>
    <row r="31" spans="2:17" s="3" customFormat="1" x14ac:dyDescent="0.2">
      <c r="D31" s="10"/>
      <c r="E31" s="4"/>
      <c r="L31" s="4"/>
      <c r="N31" s="170"/>
      <c r="O31" s="170"/>
      <c r="P31" s="170"/>
      <c r="Q31" s="170"/>
    </row>
    <row r="32" spans="2:17" s="3" customFormat="1" x14ac:dyDescent="0.2">
      <c r="D32" s="10"/>
      <c r="E32" s="4"/>
      <c r="L32" s="4"/>
      <c r="N32" s="170"/>
      <c r="O32" s="170"/>
      <c r="P32" s="170"/>
      <c r="Q32" s="170"/>
    </row>
    <row r="33" spans="4:17" s="3" customFormat="1" x14ac:dyDescent="0.2">
      <c r="D33" s="10"/>
      <c r="E33" s="4"/>
      <c r="L33" s="4"/>
      <c r="N33" s="170"/>
      <c r="O33" s="170"/>
      <c r="P33" s="170"/>
      <c r="Q33" s="170"/>
    </row>
    <row r="34" spans="4:17" s="3" customFormat="1" x14ac:dyDescent="0.2">
      <c r="D34" s="10"/>
      <c r="E34" s="4"/>
      <c r="L34" s="4"/>
      <c r="N34" s="170"/>
      <c r="O34" s="170"/>
      <c r="P34" s="170"/>
      <c r="Q34" s="170"/>
    </row>
    <row r="35" spans="4:17" s="3" customFormat="1" x14ac:dyDescent="0.2">
      <c r="D35" s="10"/>
      <c r="E35" s="4"/>
      <c r="L35" s="4"/>
      <c r="N35" s="170"/>
      <c r="O35" s="170"/>
      <c r="P35" s="170"/>
      <c r="Q35" s="170"/>
    </row>
    <row r="36" spans="4:17" s="3" customFormat="1" x14ac:dyDescent="0.2">
      <c r="D36" s="10"/>
      <c r="E36" s="4"/>
      <c r="L36" s="4"/>
      <c r="N36" s="170"/>
      <c r="O36" s="170"/>
      <c r="P36" s="170"/>
      <c r="Q36" s="170"/>
    </row>
    <row r="37" spans="4:17" s="3" customFormat="1" x14ac:dyDescent="0.2">
      <c r="D37" s="10"/>
      <c r="E37" s="4"/>
      <c r="L37" s="4"/>
      <c r="N37" s="170"/>
      <c r="O37" s="170"/>
      <c r="P37" s="170"/>
      <c r="Q37" s="170"/>
    </row>
    <row r="38" spans="4:17" s="3" customFormat="1" x14ac:dyDescent="0.2">
      <c r="D38" s="10"/>
      <c r="E38" s="4"/>
      <c r="L38" s="4"/>
      <c r="N38" s="170"/>
      <c r="O38" s="170"/>
      <c r="P38" s="170"/>
      <c r="Q38" s="170"/>
    </row>
    <row r="39" spans="4:17" s="3" customFormat="1" x14ac:dyDescent="0.2">
      <c r="D39" s="10"/>
      <c r="E39" s="4"/>
      <c r="L39" s="4"/>
      <c r="N39" s="170"/>
      <c r="O39" s="170"/>
      <c r="P39" s="170"/>
      <c r="Q39" s="170"/>
    </row>
    <row r="40" spans="4:17" s="3" customFormat="1" x14ac:dyDescent="0.2">
      <c r="D40" s="10"/>
      <c r="E40" s="4"/>
      <c r="L40" s="4"/>
      <c r="N40" s="170"/>
      <c r="O40" s="170"/>
      <c r="P40" s="170"/>
      <c r="Q40" s="170"/>
    </row>
    <row r="41" spans="4:17" s="3" customFormat="1" x14ac:dyDescent="0.2">
      <c r="D41" s="10"/>
      <c r="E41" s="4"/>
      <c r="L41" s="4"/>
      <c r="N41" s="170"/>
      <c r="O41" s="170"/>
      <c r="P41" s="170"/>
      <c r="Q41" s="170"/>
    </row>
    <row r="42" spans="4:17" s="3" customFormat="1" x14ac:dyDescent="0.2">
      <c r="D42" s="10"/>
      <c r="E42" s="4"/>
      <c r="L42" s="4"/>
      <c r="N42" s="170"/>
      <c r="O42" s="170"/>
      <c r="P42" s="170"/>
      <c r="Q42" s="170"/>
    </row>
    <row r="43" spans="4:17" s="3" customFormat="1" x14ac:dyDescent="0.2">
      <c r="D43" s="10"/>
      <c r="E43" s="4"/>
      <c r="L43" s="4"/>
      <c r="N43" s="170"/>
      <c r="O43" s="170"/>
      <c r="P43" s="170"/>
      <c r="Q43" s="170"/>
    </row>
    <row r="44" spans="4:17" s="3" customFormat="1" x14ac:dyDescent="0.2">
      <c r="D44" s="10"/>
      <c r="E44" s="4"/>
      <c r="L44" s="4"/>
      <c r="N44" s="170"/>
      <c r="O44" s="170"/>
      <c r="P44" s="170"/>
      <c r="Q44" s="170"/>
    </row>
    <row r="45" spans="4:17" s="3" customFormat="1" x14ac:dyDescent="0.2">
      <c r="D45" s="10"/>
      <c r="E45" s="4"/>
      <c r="L45" s="4"/>
      <c r="N45" s="170"/>
      <c r="O45" s="170"/>
      <c r="P45" s="170"/>
      <c r="Q45" s="170"/>
    </row>
    <row r="46" spans="4:17" s="3" customFormat="1" x14ac:dyDescent="0.2">
      <c r="D46" s="10"/>
      <c r="E46" s="4"/>
      <c r="L46" s="4"/>
      <c r="N46" s="170"/>
      <c r="O46" s="170"/>
      <c r="P46" s="170"/>
      <c r="Q46" s="170"/>
    </row>
    <row r="47" spans="4:17" s="3" customFormat="1" x14ac:dyDescent="0.2">
      <c r="D47" s="10"/>
      <c r="E47" s="4"/>
      <c r="L47" s="4"/>
      <c r="N47" s="170"/>
      <c r="O47" s="170"/>
      <c r="P47" s="170"/>
      <c r="Q47" s="170"/>
    </row>
    <row r="48" spans="4:17" s="3" customFormat="1" x14ac:dyDescent="0.2">
      <c r="D48" s="10"/>
      <c r="E48" s="4"/>
      <c r="L48" s="4"/>
      <c r="N48" s="170"/>
      <c r="O48" s="170"/>
      <c r="P48" s="170"/>
      <c r="Q48" s="170"/>
    </row>
    <row r="49" spans="4:17" s="3" customFormat="1" x14ac:dyDescent="0.2">
      <c r="D49" s="10"/>
      <c r="E49" s="4"/>
      <c r="L49" s="4"/>
      <c r="N49" s="170"/>
      <c r="O49" s="170"/>
      <c r="P49" s="170"/>
      <c r="Q49" s="170"/>
    </row>
    <row r="50" spans="4:17" s="3" customFormat="1" x14ac:dyDescent="0.2">
      <c r="D50" s="10"/>
      <c r="E50" s="4"/>
      <c r="L50" s="4"/>
      <c r="N50" s="170"/>
      <c r="O50" s="170"/>
      <c r="P50" s="170"/>
      <c r="Q50" s="170"/>
    </row>
    <row r="51" spans="4:17" s="3" customFormat="1" x14ac:dyDescent="0.2">
      <c r="D51" s="10"/>
      <c r="E51" s="4"/>
      <c r="L51" s="4"/>
      <c r="N51" s="170"/>
      <c r="O51" s="170"/>
      <c r="P51" s="170"/>
      <c r="Q51" s="170"/>
    </row>
    <row r="52" spans="4:17" s="3" customFormat="1" x14ac:dyDescent="0.2">
      <c r="D52" s="10"/>
      <c r="E52" s="4"/>
      <c r="L52" s="4"/>
      <c r="N52" s="170"/>
      <c r="O52" s="170"/>
      <c r="P52" s="170"/>
      <c r="Q52" s="170"/>
    </row>
    <row r="53" spans="4:17" s="3" customFormat="1" x14ac:dyDescent="0.2">
      <c r="D53" s="10"/>
      <c r="E53" s="4"/>
      <c r="L53" s="4"/>
      <c r="N53" s="170"/>
      <c r="O53" s="170"/>
      <c r="P53" s="170"/>
      <c r="Q53" s="170"/>
    </row>
    <row r="54" spans="4:17" s="3" customFormat="1" x14ac:dyDescent="0.2">
      <c r="D54" s="10"/>
      <c r="E54" s="4"/>
      <c r="L54" s="4"/>
      <c r="N54" s="170"/>
      <c r="O54" s="170"/>
      <c r="P54" s="170"/>
      <c r="Q54" s="170"/>
    </row>
    <row r="55" spans="4:17" s="3" customFormat="1" x14ac:dyDescent="0.2">
      <c r="D55" s="10"/>
      <c r="E55" s="4"/>
      <c r="L55" s="4"/>
      <c r="N55" s="170"/>
      <c r="O55" s="170"/>
      <c r="P55" s="170"/>
      <c r="Q55" s="170"/>
    </row>
    <row r="56" spans="4:17" s="3" customFormat="1" x14ac:dyDescent="0.2">
      <c r="D56" s="10"/>
      <c r="E56" s="4"/>
      <c r="L56" s="4"/>
      <c r="N56" s="170"/>
      <c r="O56" s="170"/>
      <c r="P56" s="170"/>
      <c r="Q56" s="170"/>
    </row>
    <row r="57" spans="4:17" s="3" customFormat="1" x14ac:dyDescent="0.2">
      <c r="D57" s="10"/>
      <c r="E57" s="4"/>
      <c r="L57" s="4"/>
      <c r="N57" s="170"/>
      <c r="O57" s="170"/>
      <c r="P57" s="170"/>
      <c r="Q57" s="170"/>
    </row>
    <row r="58" spans="4:17" s="3" customFormat="1" x14ac:dyDescent="0.2">
      <c r="D58" s="10"/>
      <c r="E58" s="4"/>
      <c r="L58" s="4"/>
      <c r="N58" s="170"/>
      <c r="O58" s="170"/>
      <c r="P58" s="170"/>
      <c r="Q58" s="170"/>
    </row>
    <row r="59" spans="4:17" s="3" customFormat="1" x14ac:dyDescent="0.2">
      <c r="D59" s="10"/>
      <c r="E59" s="4"/>
      <c r="L59" s="4"/>
      <c r="N59" s="170"/>
      <c r="O59" s="170"/>
      <c r="P59" s="170"/>
      <c r="Q59" s="170"/>
    </row>
    <row r="60" spans="4:17" s="3" customFormat="1" x14ac:dyDescent="0.2">
      <c r="D60" s="10"/>
      <c r="E60" s="4"/>
      <c r="L60" s="4"/>
      <c r="N60" s="170"/>
      <c r="O60" s="170"/>
      <c r="P60" s="170"/>
      <c r="Q60" s="170"/>
    </row>
    <row r="61" spans="4:17" s="3" customFormat="1" x14ac:dyDescent="0.2">
      <c r="D61" s="10"/>
      <c r="E61" s="4"/>
      <c r="L61" s="4"/>
      <c r="N61" s="170"/>
      <c r="O61" s="170"/>
      <c r="P61" s="170"/>
      <c r="Q61" s="170"/>
    </row>
    <row r="62" spans="4:17" s="3" customFormat="1" x14ac:dyDescent="0.2">
      <c r="D62" s="10"/>
      <c r="E62" s="4"/>
      <c r="L62" s="4"/>
      <c r="N62" s="170"/>
      <c r="O62" s="170"/>
      <c r="P62" s="170"/>
      <c r="Q62" s="170"/>
    </row>
    <row r="63" spans="4:17" s="3" customFormat="1" x14ac:dyDescent="0.2">
      <c r="D63" s="10"/>
      <c r="E63" s="4"/>
      <c r="L63" s="4"/>
      <c r="N63" s="170"/>
      <c r="O63" s="170"/>
      <c r="P63" s="170"/>
      <c r="Q63" s="170"/>
    </row>
    <row r="64" spans="4:17" s="3" customFormat="1" x14ac:dyDescent="0.2">
      <c r="D64" s="10"/>
      <c r="E64" s="4"/>
      <c r="L64" s="4"/>
      <c r="N64" s="170"/>
      <c r="O64" s="170"/>
      <c r="P64" s="170"/>
      <c r="Q64" s="170"/>
    </row>
    <row r="65" spans="4:17" s="3" customFormat="1" x14ac:dyDescent="0.2">
      <c r="D65" s="10"/>
      <c r="E65" s="4"/>
      <c r="L65" s="4"/>
      <c r="N65" s="170"/>
      <c r="O65" s="170"/>
      <c r="P65" s="170"/>
      <c r="Q65" s="170"/>
    </row>
    <row r="66" spans="4:17" s="3" customFormat="1" x14ac:dyDescent="0.2">
      <c r="D66" s="10"/>
      <c r="E66" s="4"/>
      <c r="L66" s="4"/>
      <c r="N66" s="170"/>
      <c r="O66" s="170"/>
      <c r="P66" s="170"/>
      <c r="Q66" s="170"/>
    </row>
    <row r="67" spans="4:17" s="3" customFormat="1" x14ac:dyDescent="0.2">
      <c r="D67" s="10"/>
      <c r="E67" s="4"/>
      <c r="L67" s="4"/>
      <c r="N67" s="170"/>
      <c r="O67" s="170"/>
      <c r="P67" s="170"/>
      <c r="Q67" s="170"/>
    </row>
    <row r="68" spans="4:17" s="3" customFormat="1" x14ac:dyDescent="0.2">
      <c r="D68" s="10"/>
      <c r="E68" s="4"/>
      <c r="L68" s="4"/>
      <c r="N68" s="170"/>
      <c r="O68" s="170"/>
      <c r="P68" s="170"/>
      <c r="Q68" s="170"/>
    </row>
    <row r="69" spans="4:17" s="3" customFormat="1" x14ac:dyDescent="0.2">
      <c r="D69" s="10"/>
      <c r="E69" s="4"/>
      <c r="L69" s="4"/>
      <c r="N69" s="170"/>
      <c r="O69" s="170"/>
      <c r="P69" s="170"/>
      <c r="Q69" s="170"/>
    </row>
    <row r="70" spans="4:17" s="3" customFormat="1" x14ac:dyDescent="0.2">
      <c r="D70" s="10"/>
      <c r="E70" s="4"/>
      <c r="L70" s="4"/>
      <c r="N70" s="170"/>
      <c r="O70" s="170"/>
      <c r="P70" s="170"/>
      <c r="Q70" s="170"/>
    </row>
    <row r="71" spans="4:17" s="3" customFormat="1" x14ac:dyDescent="0.2">
      <c r="D71" s="10"/>
      <c r="E71" s="4"/>
      <c r="L71" s="4"/>
      <c r="N71" s="170"/>
      <c r="O71" s="170"/>
      <c r="P71" s="170"/>
      <c r="Q71" s="170"/>
    </row>
    <row r="72" spans="4:17" s="3" customFormat="1" x14ac:dyDescent="0.2">
      <c r="D72" s="10"/>
      <c r="E72" s="4"/>
      <c r="L72" s="4"/>
      <c r="N72" s="170"/>
      <c r="O72" s="170"/>
      <c r="P72" s="170"/>
      <c r="Q72" s="170"/>
    </row>
    <row r="73" spans="4:17" s="3" customFormat="1" x14ac:dyDescent="0.2">
      <c r="D73" s="10"/>
      <c r="E73" s="4"/>
      <c r="L73" s="4"/>
      <c r="N73" s="170"/>
      <c r="O73" s="170"/>
      <c r="P73" s="170"/>
      <c r="Q73" s="170"/>
    </row>
    <row r="74" spans="4:17" s="3" customFormat="1" x14ac:dyDescent="0.2">
      <c r="D74" s="10"/>
      <c r="E74" s="4"/>
      <c r="L74" s="4"/>
      <c r="N74" s="170"/>
      <c r="O74" s="170"/>
      <c r="P74" s="170"/>
      <c r="Q74" s="170"/>
    </row>
    <row r="75" spans="4:17" s="3" customFormat="1" x14ac:dyDescent="0.2">
      <c r="D75" s="10"/>
      <c r="E75" s="4"/>
      <c r="L75" s="4"/>
      <c r="N75" s="170"/>
      <c r="O75" s="170"/>
      <c r="P75" s="170"/>
      <c r="Q75" s="170"/>
    </row>
    <row r="76" spans="4:17" s="3" customFormat="1" x14ac:dyDescent="0.2">
      <c r="D76" s="10"/>
      <c r="E76" s="4"/>
      <c r="L76" s="4"/>
      <c r="N76" s="170"/>
      <c r="O76" s="170"/>
      <c r="P76" s="170"/>
      <c r="Q76" s="170"/>
    </row>
    <row r="77" spans="4:17" s="3" customFormat="1" x14ac:dyDescent="0.2">
      <c r="D77" s="10"/>
      <c r="E77" s="4"/>
      <c r="L77" s="4"/>
      <c r="N77" s="170"/>
      <c r="O77" s="170"/>
      <c r="P77" s="170"/>
      <c r="Q77" s="170"/>
    </row>
    <row r="78" spans="4:17" s="3" customFormat="1" x14ac:dyDescent="0.2">
      <c r="D78" s="10"/>
      <c r="E78" s="4"/>
      <c r="L78" s="4"/>
      <c r="N78" s="170"/>
      <c r="O78" s="170"/>
      <c r="P78" s="170"/>
      <c r="Q78" s="170"/>
    </row>
    <row r="79" spans="4:17" s="3" customFormat="1" x14ac:dyDescent="0.2">
      <c r="D79" s="10"/>
      <c r="E79" s="4"/>
      <c r="L79" s="4"/>
      <c r="N79" s="170"/>
      <c r="O79" s="170"/>
      <c r="P79" s="170"/>
      <c r="Q79" s="170"/>
    </row>
    <row r="80" spans="4:17" s="3" customFormat="1" x14ac:dyDescent="0.2">
      <c r="D80" s="10"/>
      <c r="E80" s="4"/>
      <c r="L80" s="4"/>
      <c r="N80" s="170"/>
      <c r="O80" s="170"/>
      <c r="P80" s="170"/>
      <c r="Q80" s="170"/>
    </row>
    <row r="81" spans="4:17" s="3" customFormat="1" x14ac:dyDescent="0.2">
      <c r="D81" s="10"/>
      <c r="E81" s="4"/>
      <c r="L81" s="4"/>
      <c r="N81" s="170"/>
      <c r="O81" s="170"/>
      <c r="P81" s="170"/>
      <c r="Q81" s="170"/>
    </row>
    <row r="82" spans="4:17" s="3" customFormat="1" x14ac:dyDescent="0.2">
      <c r="D82" s="10"/>
      <c r="E82" s="4"/>
      <c r="L82" s="4"/>
      <c r="N82" s="170"/>
      <c r="O82" s="170"/>
      <c r="P82" s="170"/>
      <c r="Q82" s="170"/>
    </row>
    <row r="83" spans="4:17" s="3" customFormat="1" x14ac:dyDescent="0.2">
      <c r="D83" s="10"/>
      <c r="E83" s="4"/>
      <c r="L83" s="4"/>
      <c r="N83" s="170"/>
      <c r="O83" s="170"/>
      <c r="P83" s="170"/>
      <c r="Q83" s="170"/>
    </row>
    <row r="84" spans="4:17" s="3" customFormat="1" x14ac:dyDescent="0.2">
      <c r="D84" s="10"/>
      <c r="E84" s="4"/>
      <c r="L84" s="4"/>
      <c r="N84" s="170"/>
      <c r="O84" s="170"/>
      <c r="P84" s="170"/>
      <c r="Q84" s="170"/>
    </row>
    <row r="85" spans="4:17" s="3" customFormat="1" x14ac:dyDescent="0.2">
      <c r="D85" s="10"/>
      <c r="E85" s="4"/>
      <c r="L85" s="4"/>
      <c r="N85" s="170"/>
      <c r="O85" s="170"/>
      <c r="P85" s="170"/>
      <c r="Q85" s="170"/>
    </row>
    <row r="86" spans="4:17" s="3" customFormat="1" x14ac:dyDescent="0.2">
      <c r="D86" s="10"/>
      <c r="E86" s="4"/>
      <c r="L86" s="4"/>
      <c r="N86" s="170"/>
      <c r="O86" s="170"/>
      <c r="P86" s="170"/>
      <c r="Q86" s="170"/>
    </row>
    <row r="87" spans="4:17" s="3" customFormat="1" x14ac:dyDescent="0.2">
      <c r="D87" s="10"/>
      <c r="E87" s="4"/>
      <c r="L87" s="4"/>
      <c r="N87" s="170"/>
      <c r="O87" s="170"/>
      <c r="P87" s="170"/>
      <c r="Q87" s="170"/>
    </row>
    <row r="88" spans="4:17" s="3" customFormat="1" x14ac:dyDescent="0.2">
      <c r="D88" s="10"/>
      <c r="E88" s="4"/>
      <c r="L88" s="4"/>
      <c r="N88" s="170"/>
      <c r="O88" s="170"/>
      <c r="P88" s="170"/>
      <c r="Q88" s="170"/>
    </row>
    <row r="89" spans="4:17" s="3" customFormat="1" x14ac:dyDescent="0.2">
      <c r="D89" s="10"/>
      <c r="E89" s="4"/>
      <c r="L89" s="4"/>
      <c r="N89" s="170"/>
      <c r="O89" s="170"/>
      <c r="P89" s="170"/>
      <c r="Q89" s="170"/>
    </row>
    <row r="90" spans="4:17" s="3" customFormat="1" x14ac:dyDescent="0.2">
      <c r="D90" s="10"/>
      <c r="E90" s="4"/>
      <c r="L90" s="4"/>
      <c r="N90" s="170"/>
      <c r="O90" s="170"/>
      <c r="P90" s="170"/>
      <c r="Q90" s="170"/>
    </row>
    <row r="91" spans="4:17" s="3" customFormat="1" x14ac:dyDescent="0.2">
      <c r="D91" s="10"/>
      <c r="E91" s="4"/>
      <c r="L91" s="4"/>
      <c r="N91" s="170"/>
      <c r="O91" s="170"/>
      <c r="P91" s="170"/>
      <c r="Q91" s="170"/>
    </row>
    <row r="92" spans="4:17" s="3" customFormat="1" x14ac:dyDescent="0.2">
      <c r="D92" s="10"/>
      <c r="E92" s="4"/>
      <c r="L92" s="4"/>
      <c r="N92" s="170"/>
      <c r="O92" s="170"/>
      <c r="P92" s="170"/>
      <c r="Q92" s="170"/>
    </row>
    <row r="93" spans="4:17" s="3" customFormat="1" x14ac:dyDescent="0.2">
      <c r="D93" s="10"/>
      <c r="E93" s="4"/>
      <c r="L93" s="4"/>
      <c r="N93" s="170"/>
      <c r="O93" s="170"/>
      <c r="P93" s="170"/>
      <c r="Q93" s="170"/>
    </row>
    <row r="94" spans="4:17" s="3" customFormat="1" x14ac:dyDescent="0.2">
      <c r="D94" s="10"/>
      <c r="E94" s="4"/>
      <c r="L94" s="4"/>
      <c r="N94" s="170"/>
      <c r="O94" s="170"/>
      <c r="P94" s="170"/>
      <c r="Q94" s="170"/>
    </row>
    <row r="95" spans="4:17" s="3" customFormat="1" x14ac:dyDescent="0.2">
      <c r="D95" s="10"/>
      <c r="E95" s="4"/>
      <c r="L95" s="4"/>
      <c r="N95" s="170"/>
      <c r="O95" s="170"/>
      <c r="P95" s="170"/>
      <c r="Q95" s="170"/>
    </row>
    <row r="96" spans="4:17" s="3" customFormat="1" x14ac:dyDescent="0.2">
      <c r="D96" s="10"/>
      <c r="E96" s="4"/>
      <c r="L96" s="4"/>
      <c r="N96" s="170"/>
      <c r="O96" s="170"/>
      <c r="P96" s="170"/>
      <c r="Q96" s="170"/>
    </row>
    <row r="97" spans="4:17" s="3" customFormat="1" x14ac:dyDescent="0.2">
      <c r="D97" s="10"/>
      <c r="E97" s="4"/>
      <c r="L97" s="4"/>
      <c r="N97" s="170"/>
      <c r="O97" s="170"/>
      <c r="P97" s="170"/>
      <c r="Q97" s="170"/>
    </row>
    <row r="98" spans="4:17" s="3" customFormat="1" x14ac:dyDescent="0.2">
      <c r="D98" s="10"/>
      <c r="E98" s="4"/>
      <c r="L98" s="4"/>
      <c r="N98" s="170"/>
      <c r="O98" s="170"/>
      <c r="P98" s="170"/>
      <c r="Q98" s="170"/>
    </row>
    <row r="99" spans="4:17" s="3" customFormat="1" x14ac:dyDescent="0.2">
      <c r="D99" s="10"/>
      <c r="E99" s="4"/>
      <c r="L99" s="4"/>
      <c r="N99" s="170"/>
      <c r="O99" s="170"/>
      <c r="P99" s="170"/>
      <c r="Q99" s="170"/>
    </row>
    <row r="100" spans="4:17" s="3" customFormat="1" x14ac:dyDescent="0.2">
      <c r="D100" s="10"/>
      <c r="E100" s="4"/>
      <c r="L100" s="4"/>
      <c r="N100" s="170"/>
      <c r="O100" s="170"/>
      <c r="P100" s="170"/>
      <c r="Q100" s="170"/>
    </row>
    <row r="101" spans="4:17" s="3" customFormat="1" x14ac:dyDescent="0.2">
      <c r="D101" s="10"/>
      <c r="E101" s="4"/>
      <c r="L101" s="4"/>
      <c r="N101" s="170"/>
      <c r="O101" s="170"/>
      <c r="P101" s="170"/>
      <c r="Q101" s="170"/>
    </row>
    <row r="102" spans="4:17" s="3" customFormat="1" x14ac:dyDescent="0.2">
      <c r="D102" s="10"/>
      <c r="E102" s="4"/>
      <c r="L102" s="4"/>
      <c r="N102" s="170"/>
      <c r="O102" s="170"/>
      <c r="P102" s="170"/>
      <c r="Q102" s="170"/>
    </row>
    <row r="103" spans="4:17" s="3" customFormat="1" x14ac:dyDescent="0.2">
      <c r="D103" s="10"/>
      <c r="E103" s="4"/>
      <c r="L103" s="4"/>
      <c r="N103" s="170"/>
      <c r="O103" s="170"/>
      <c r="P103" s="170"/>
      <c r="Q103" s="170"/>
    </row>
    <row r="104" spans="4:17" s="3" customFormat="1" x14ac:dyDescent="0.2">
      <c r="D104" s="10"/>
      <c r="E104" s="4"/>
      <c r="L104" s="4"/>
      <c r="N104" s="170"/>
      <c r="O104" s="170"/>
      <c r="P104" s="170"/>
      <c r="Q104" s="170"/>
    </row>
    <row r="105" spans="4:17" s="3" customFormat="1" x14ac:dyDescent="0.2">
      <c r="D105" s="10"/>
      <c r="E105" s="4"/>
      <c r="L105" s="4"/>
      <c r="N105" s="170"/>
      <c r="O105" s="170"/>
      <c r="P105" s="170"/>
      <c r="Q105" s="170"/>
    </row>
    <row r="106" spans="4:17" s="3" customFormat="1" x14ac:dyDescent="0.2">
      <c r="D106" s="10"/>
      <c r="E106" s="4"/>
      <c r="L106" s="4"/>
      <c r="N106" s="170"/>
      <c r="O106" s="170"/>
      <c r="P106" s="170"/>
      <c r="Q106" s="170"/>
    </row>
    <row r="107" spans="4:17" s="3" customFormat="1" x14ac:dyDescent="0.2">
      <c r="D107" s="10"/>
      <c r="E107" s="4"/>
      <c r="L107" s="4"/>
      <c r="N107" s="170"/>
      <c r="O107" s="170"/>
      <c r="P107" s="170"/>
      <c r="Q107" s="170"/>
    </row>
    <row r="108" spans="4:17" s="3" customFormat="1" x14ac:dyDescent="0.2">
      <c r="D108" s="10"/>
      <c r="E108" s="4"/>
      <c r="L108" s="4"/>
      <c r="N108" s="170"/>
      <c r="O108" s="170"/>
      <c r="P108" s="170"/>
      <c r="Q108" s="170"/>
    </row>
    <row r="109" spans="4:17" s="3" customFormat="1" x14ac:dyDescent="0.2">
      <c r="D109" s="10"/>
      <c r="E109" s="4"/>
      <c r="L109" s="4"/>
      <c r="N109" s="170"/>
      <c r="O109" s="170"/>
      <c r="P109" s="170"/>
      <c r="Q109" s="170"/>
    </row>
    <row r="110" spans="4:17" s="3" customFormat="1" x14ac:dyDescent="0.2">
      <c r="D110" s="10"/>
      <c r="E110" s="4"/>
      <c r="L110" s="4"/>
      <c r="N110" s="170"/>
      <c r="O110" s="170"/>
      <c r="P110" s="170"/>
      <c r="Q110" s="170"/>
    </row>
    <row r="111" spans="4:17" s="3" customFormat="1" x14ac:dyDescent="0.2">
      <c r="D111" s="10"/>
      <c r="E111" s="4"/>
      <c r="L111" s="4"/>
      <c r="N111" s="170"/>
      <c r="O111" s="170"/>
      <c r="P111" s="170"/>
      <c r="Q111" s="170"/>
    </row>
    <row r="112" spans="4:17" s="3" customFormat="1" x14ac:dyDescent="0.2">
      <c r="D112" s="10"/>
      <c r="E112" s="4"/>
      <c r="L112" s="4"/>
      <c r="N112" s="170"/>
      <c r="O112" s="170"/>
      <c r="P112" s="170"/>
      <c r="Q112" s="170"/>
    </row>
    <row r="113" spans="4:17" s="3" customFormat="1" x14ac:dyDescent="0.2">
      <c r="D113" s="10"/>
      <c r="E113" s="4"/>
      <c r="L113" s="4"/>
      <c r="N113" s="170"/>
      <c r="O113" s="170"/>
      <c r="P113" s="170"/>
      <c r="Q113" s="170"/>
    </row>
    <row r="114" spans="4:17" s="3" customFormat="1" x14ac:dyDescent="0.2">
      <c r="D114" s="10"/>
      <c r="E114" s="4"/>
      <c r="L114" s="4"/>
      <c r="N114" s="170"/>
      <c r="O114" s="170"/>
      <c r="P114" s="170"/>
      <c r="Q114" s="170"/>
    </row>
    <row r="115" spans="4:17" s="3" customFormat="1" x14ac:dyDescent="0.2">
      <c r="D115" s="10"/>
      <c r="E115" s="4"/>
      <c r="L115" s="4"/>
      <c r="N115" s="170"/>
      <c r="O115" s="170"/>
      <c r="P115" s="170"/>
      <c r="Q115" s="170"/>
    </row>
    <row r="116" spans="4:17" s="3" customFormat="1" x14ac:dyDescent="0.2">
      <c r="D116" s="10"/>
      <c r="E116" s="4"/>
      <c r="L116" s="4"/>
      <c r="N116" s="170"/>
      <c r="O116" s="170"/>
      <c r="P116" s="170"/>
      <c r="Q116" s="170"/>
    </row>
    <row r="117" spans="4:17" s="3" customFormat="1" x14ac:dyDescent="0.2">
      <c r="D117" s="10"/>
      <c r="E117" s="4"/>
      <c r="L117" s="4"/>
      <c r="N117" s="170"/>
      <c r="O117" s="170"/>
      <c r="P117" s="170"/>
      <c r="Q117" s="170"/>
    </row>
    <row r="118" spans="4:17" s="3" customFormat="1" x14ac:dyDescent="0.2">
      <c r="D118" s="10"/>
      <c r="E118" s="4"/>
      <c r="L118" s="4"/>
      <c r="N118" s="170"/>
      <c r="O118" s="170"/>
      <c r="P118" s="170"/>
      <c r="Q118" s="170"/>
    </row>
    <row r="119" spans="4:17" s="3" customFormat="1" x14ac:dyDescent="0.2">
      <c r="D119" s="10"/>
      <c r="E119" s="4"/>
      <c r="L119" s="4"/>
      <c r="N119" s="170"/>
      <c r="O119" s="170"/>
      <c r="P119" s="170"/>
      <c r="Q119" s="170"/>
    </row>
    <row r="120" spans="4:17" s="3" customFormat="1" x14ac:dyDescent="0.2">
      <c r="D120" s="10"/>
      <c r="E120" s="4"/>
      <c r="L120" s="4"/>
      <c r="N120" s="170"/>
      <c r="O120" s="170"/>
      <c r="P120" s="170"/>
      <c r="Q120" s="170"/>
    </row>
    <row r="121" spans="4:17" s="3" customFormat="1" x14ac:dyDescent="0.2">
      <c r="D121" s="10"/>
      <c r="E121" s="4"/>
      <c r="L121" s="4"/>
      <c r="N121" s="170"/>
      <c r="O121" s="170"/>
      <c r="P121" s="170"/>
      <c r="Q121" s="170"/>
    </row>
    <row r="122" spans="4:17" s="3" customFormat="1" x14ac:dyDescent="0.2">
      <c r="D122" s="10"/>
      <c r="E122" s="4"/>
      <c r="L122" s="4"/>
      <c r="N122" s="170"/>
      <c r="O122" s="170"/>
      <c r="P122" s="170"/>
      <c r="Q122" s="170"/>
    </row>
    <row r="123" spans="4:17" s="3" customFormat="1" x14ac:dyDescent="0.2">
      <c r="D123" s="10"/>
      <c r="E123" s="4"/>
      <c r="L123" s="4"/>
      <c r="N123" s="170"/>
      <c r="O123" s="170"/>
      <c r="P123" s="170"/>
      <c r="Q123" s="170"/>
    </row>
    <row r="124" spans="4:17" s="3" customFormat="1" x14ac:dyDescent="0.2">
      <c r="D124" s="10"/>
      <c r="E124" s="4"/>
      <c r="L124" s="4"/>
      <c r="N124" s="170"/>
      <c r="O124" s="170"/>
      <c r="P124" s="170"/>
      <c r="Q124" s="170"/>
    </row>
    <row r="125" spans="4:17" s="3" customFormat="1" x14ac:dyDescent="0.2">
      <c r="D125" s="10"/>
      <c r="E125" s="4"/>
      <c r="L125" s="4"/>
      <c r="N125" s="170"/>
      <c r="O125" s="170"/>
      <c r="P125" s="170"/>
      <c r="Q125" s="170"/>
    </row>
    <row r="126" spans="4:17" s="3" customFormat="1" x14ac:dyDescent="0.2">
      <c r="D126" s="10"/>
      <c r="E126" s="4"/>
      <c r="L126" s="4"/>
      <c r="N126" s="170"/>
      <c r="O126" s="170"/>
      <c r="P126" s="170"/>
      <c r="Q126" s="170"/>
    </row>
    <row r="127" spans="4:17" s="3" customFormat="1" x14ac:dyDescent="0.2">
      <c r="D127" s="10"/>
      <c r="E127" s="4"/>
      <c r="L127" s="4"/>
      <c r="N127" s="170"/>
      <c r="O127" s="170"/>
      <c r="P127" s="170"/>
      <c r="Q127" s="170"/>
    </row>
    <row r="128" spans="4:17" s="3" customFormat="1" x14ac:dyDescent="0.2">
      <c r="D128" s="10"/>
      <c r="E128" s="4"/>
      <c r="L128" s="4"/>
      <c r="N128" s="170"/>
      <c r="O128" s="170"/>
      <c r="P128" s="170"/>
      <c r="Q128" s="170"/>
    </row>
    <row r="129" spans="4:17" s="3" customFormat="1" x14ac:dyDescent="0.2">
      <c r="D129" s="10"/>
      <c r="E129" s="4"/>
      <c r="L129" s="4"/>
      <c r="N129" s="170"/>
      <c r="O129" s="170"/>
      <c r="P129" s="170"/>
      <c r="Q129" s="170"/>
    </row>
    <row r="130" spans="4:17" s="3" customFormat="1" x14ac:dyDescent="0.2">
      <c r="D130" s="10"/>
      <c r="E130" s="4"/>
      <c r="L130" s="4"/>
      <c r="N130" s="170"/>
      <c r="O130" s="170"/>
      <c r="P130" s="170"/>
      <c r="Q130" s="170"/>
    </row>
    <row r="131" spans="4:17" s="3" customFormat="1" x14ac:dyDescent="0.2">
      <c r="D131" s="10"/>
      <c r="E131" s="4"/>
      <c r="L131" s="4"/>
      <c r="N131" s="170"/>
      <c r="O131" s="170"/>
      <c r="P131" s="170"/>
      <c r="Q131" s="170"/>
    </row>
    <row r="132" spans="4:17" s="3" customFormat="1" x14ac:dyDescent="0.2">
      <c r="D132" s="10"/>
      <c r="E132" s="4"/>
      <c r="L132" s="4"/>
      <c r="N132" s="170"/>
      <c r="O132" s="170"/>
      <c r="P132" s="170"/>
      <c r="Q132" s="170"/>
    </row>
    <row r="133" spans="4:17" s="3" customFormat="1" x14ac:dyDescent="0.2">
      <c r="D133" s="10"/>
      <c r="E133" s="4"/>
      <c r="L133" s="4"/>
      <c r="N133" s="170"/>
      <c r="O133" s="170"/>
      <c r="P133" s="170"/>
      <c r="Q133" s="170"/>
    </row>
    <row r="134" spans="4:17" s="3" customFormat="1" x14ac:dyDescent="0.2">
      <c r="D134" s="10"/>
      <c r="E134" s="4"/>
      <c r="L134" s="4"/>
      <c r="N134" s="170"/>
      <c r="O134" s="170"/>
      <c r="P134" s="170"/>
      <c r="Q134" s="170"/>
    </row>
    <row r="135" spans="4:17" s="3" customFormat="1" x14ac:dyDescent="0.2">
      <c r="D135" s="10"/>
      <c r="E135" s="4"/>
      <c r="L135" s="4"/>
      <c r="N135" s="170"/>
      <c r="O135" s="170"/>
      <c r="P135" s="170"/>
      <c r="Q135" s="170"/>
    </row>
    <row r="136" spans="4:17" s="3" customFormat="1" x14ac:dyDescent="0.2">
      <c r="D136" s="10"/>
      <c r="E136" s="4"/>
      <c r="L136" s="4"/>
      <c r="N136" s="170"/>
      <c r="O136" s="170"/>
      <c r="P136" s="170"/>
      <c r="Q136" s="170"/>
    </row>
    <row r="137" spans="4:17" s="3" customFormat="1" x14ac:dyDescent="0.2">
      <c r="D137" s="10"/>
      <c r="E137" s="4"/>
      <c r="L137" s="4"/>
      <c r="N137" s="170"/>
      <c r="O137" s="170"/>
      <c r="P137" s="170"/>
      <c r="Q137" s="170"/>
    </row>
    <row r="138" spans="4:17" s="3" customFormat="1" x14ac:dyDescent="0.2">
      <c r="D138" s="10"/>
      <c r="E138" s="4"/>
      <c r="L138" s="4"/>
      <c r="N138" s="170"/>
      <c r="O138" s="170"/>
      <c r="P138" s="170"/>
      <c r="Q138" s="170"/>
    </row>
    <row r="139" spans="4:17" s="3" customFormat="1" x14ac:dyDescent="0.2">
      <c r="D139" s="10"/>
      <c r="E139" s="4"/>
      <c r="L139" s="4"/>
      <c r="N139" s="170"/>
      <c r="O139" s="170"/>
      <c r="P139" s="170"/>
      <c r="Q139" s="170"/>
    </row>
    <row r="140" spans="4:17" s="3" customFormat="1" x14ac:dyDescent="0.2">
      <c r="D140" s="10"/>
      <c r="E140" s="4"/>
      <c r="L140" s="4"/>
      <c r="N140" s="170"/>
      <c r="O140" s="170"/>
      <c r="P140" s="170"/>
      <c r="Q140" s="170"/>
    </row>
    <row r="141" spans="4:17" s="3" customFormat="1" x14ac:dyDescent="0.2">
      <c r="D141" s="10"/>
      <c r="E141" s="4"/>
      <c r="L141" s="4"/>
      <c r="N141" s="170"/>
      <c r="O141" s="170"/>
      <c r="P141" s="170"/>
      <c r="Q141" s="170"/>
    </row>
    <row r="142" spans="4:17" s="3" customFormat="1" x14ac:dyDescent="0.2">
      <c r="D142" s="10"/>
      <c r="E142" s="4"/>
      <c r="L142" s="4"/>
      <c r="N142" s="170"/>
      <c r="O142" s="170"/>
      <c r="P142" s="170"/>
      <c r="Q142" s="170"/>
    </row>
    <row r="143" spans="4:17" s="3" customFormat="1" x14ac:dyDescent="0.2">
      <c r="D143" s="10"/>
      <c r="E143" s="4"/>
      <c r="L143" s="4"/>
      <c r="N143" s="170"/>
      <c r="O143" s="170"/>
      <c r="P143" s="170"/>
      <c r="Q143" s="170"/>
    </row>
    <row r="144" spans="4:17" s="3" customFormat="1" x14ac:dyDescent="0.2">
      <c r="D144" s="10"/>
      <c r="E144" s="4"/>
      <c r="L144" s="4"/>
      <c r="N144" s="170"/>
      <c r="O144" s="170"/>
      <c r="P144" s="170"/>
      <c r="Q144" s="170"/>
    </row>
    <row r="145" spans="4:17" s="3" customFormat="1" x14ac:dyDescent="0.2">
      <c r="D145" s="10"/>
      <c r="E145" s="4"/>
      <c r="L145" s="4"/>
      <c r="N145" s="170"/>
      <c r="O145" s="170"/>
      <c r="P145" s="170"/>
      <c r="Q145" s="170"/>
    </row>
    <row r="146" spans="4:17" s="3" customFormat="1" x14ac:dyDescent="0.2">
      <c r="D146" s="10"/>
      <c r="E146" s="4"/>
      <c r="L146" s="4"/>
      <c r="N146" s="170"/>
      <c r="O146" s="170"/>
      <c r="P146" s="170"/>
      <c r="Q146" s="170"/>
    </row>
    <row r="147" spans="4:17" s="3" customFormat="1" x14ac:dyDescent="0.2">
      <c r="D147" s="10"/>
      <c r="E147" s="4"/>
      <c r="L147" s="4"/>
      <c r="N147" s="170"/>
      <c r="O147" s="170"/>
      <c r="P147" s="170"/>
      <c r="Q147" s="170"/>
    </row>
    <row r="148" spans="4:17" s="3" customFormat="1" x14ac:dyDescent="0.2">
      <c r="D148" s="10"/>
      <c r="E148" s="4"/>
      <c r="L148" s="4"/>
      <c r="N148" s="170"/>
      <c r="O148" s="170"/>
      <c r="P148" s="170"/>
      <c r="Q148" s="170"/>
    </row>
    <row r="149" spans="4:17" s="3" customFormat="1" x14ac:dyDescent="0.2">
      <c r="D149" s="10"/>
      <c r="E149" s="4"/>
      <c r="L149" s="4"/>
      <c r="N149" s="170"/>
      <c r="O149" s="170"/>
      <c r="P149" s="170"/>
      <c r="Q149" s="170"/>
    </row>
    <row r="150" spans="4:17" s="3" customFormat="1" x14ac:dyDescent="0.2">
      <c r="D150" s="10"/>
      <c r="E150" s="4"/>
      <c r="L150" s="4"/>
      <c r="N150" s="170"/>
      <c r="O150" s="170"/>
      <c r="P150" s="170"/>
      <c r="Q150" s="170"/>
    </row>
    <row r="151" spans="4:17" s="3" customFormat="1" x14ac:dyDescent="0.2">
      <c r="D151" s="10"/>
      <c r="E151" s="4"/>
      <c r="L151" s="4"/>
      <c r="N151" s="170"/>
      <c r="O151" s="170"/>
      <c r="P151" s="170"/>
      <c r="Q151" s="170"/>
    </row>
    <row r="152" spans="4:17" s="3" customFormat="1" x14ac:dyDescent="0.2">
      <c r="D152" s="10"/>
      <c r="E152" s="4"/>
      <c r="L152" s="4"/>
      <c r="N152" s="170"/>
      <c r="O152" s="170"/>
      <c r="P152" s="170"/>
      <c r="Q152" s="170"/>
    </row>
    <row r="153" spans="4:17" s="3" customFormat="1" x14ac:dyDescent="0.2">
      <c r="D153" s="10"/>
      <c r="E153" s="4"/>
      <c r="L153" s="4"/>
      <c r="N153" s="170"/>
      <c r="O153" s="170"/>
      <c r="P153" s="170"/>
      <c r="Q153" s="170"/>
    </row>
    <row r="154" spans="4:17" s="3" customFormat="1" x14ac:dyDescent="0.2">
      <c r="D154" s="10"/>
      <c r="E154" s="4"/>
      <c r="L154" s="4"/>
      <c r="N154" s="170"/>
      <c r="O154" s="170"/>
      <c r="P154" s="170"/>
      <c r="Q154" s="170"/>
    </row>
    <row r="155" spans="4:17" s="3" customFormat="1" x14ac:dyDescent="0.2">
      <c r="D155" s="10"/>
      <c r="E155" s="4"/>
      <c r="L155" s="4"/>
      <c r="N155" s="170"/>
      <c r="O155" s="170"/>
      <c r="P155" s="170"/>
      <c r="Q155" s="170"/>
    </row>
    <row r="156" spans="4:17" s="3" customFormat="1" x14ac:dyDescent="0.2">
      <c r="D156" s="10"/>
      <c r="E156" s="4"/>
      <c r="L156" s="4"/>
      <c r="N156" s="170"/>
      <c r="O156" s="170"/>
      <c r="P156" s="170"/>
      <c r="Q156" s="170"/>
    </row>
    <row r="157" spans="4:17" s="3" customFormat="1" x14ac:dyDescent="0.2">
      <c r="D157" s="10"/>
      <c r="E157" s="4"/>
      <c r="L157" s="4"/>
      <c r="N157" s="170"/>
      <c r="O157" s="170"/>
      <c r="P157" s="170"/>
      <c r="Q157" s="170"/>
    </row>
    <row r="158" spans="4:17" s="3" customFormat="1" x14ac:dyDescent="0.2">
      <c r="D158" s="10"/>
      <c r="E158" s="4"/>
      <c r="L158" s="4"/>
      <c r="N158" s="170"/>
      <c r="O158" s="170"/>
      <c r="P158" s="170"/>
      <c r="Q158" s="170"/>
    </row>
    <row r="159" spans="4:17" s="3" customFormat="1" x14ac:dyDescent="0.2">
      <c r="D159" s="10"/>
      <c r="E159" s="4"/>
      <c r="L159" s="4"/>
      <c r="N159" s="170"/>
      <c r="O159" s="170"/>
      <c r="P159" s="170"/>
      <c r="Q159" s="170"/>
    </row>
    <row r="160" spans="4:17" s="3" customFormat="1" x14ac:dyDescent="0.2">
      <c r="D160" s="10"/>
      <c r="E160" s="4"/>
      <c r="L160" s="4"/>
      <c r="N160" s="170"/>
      <c r="O160" s="170"/>
      <c r="P160" s="170"/>
      <c r="Q160" s="170"/>
    </row>
    <row r="161" spans="4:17" s="3" customFormat="1" x14ac:dyDescent="0.2">
      <c r="D161" s="10"/>
      <c r="E161" s="4"/>
      <c r="L161" s="4"/>
      <c r="N161" s="170"/>
      <c r="O161" s="170"/>
      <c r="P161" s="170"/>
      <c r="Q161" s="170"/>
    </row>
    <row r="162" spans="4:17" s="3" customFormat="1" x14ac:dyDescent="0.2">
      <c r="D162" s="10"/>
      <c r="E162" s="4"/>
      <c r="L162" s="4"/>
      <c r="N162" s="170"/>
      <c r="O162" s="170"/>
      <c r="P162" s="170"/>
      <c r="Q162" s="170"/>
    </row>
    <row r="163" spans="4:17" s="3" customFormat="1" x14ac:dyDescent="0.2">
      <c r="D163" s="10"/>
      <c r="E163" s="4"/>
      <c r="L163" s="4"/>
      <c r="N163" s="170"/>
      <c r="O163" s="170"/>
      <c r="P163" s="170"/>
      <c r="Q163" s="170"/>
    </row>
    <row r="164" spans="4:17" s="3" customFormat="1" x14ac:dyDescent="0.2">
      <c r="D164" s="10"/>
      <c r="E164" s="4"/>
      <c r="L164" s="4"/>
      <c r="N164" s="170"/>
      <c r="O164" s="170"/>
      <c r="P164" s="170"/>
      <c r="Q164" s="170"/>
    </row>
    <row r="165" spans="4:17" s="3" customFormat="1" x14ac:dyDescent="0.2">
      <c r="D165" s="10"/>
      <c r="E165" s="4"/>
      <c r="L165" s="4"/>
      <c r="N165" s="170"/>
      <c r="O165" s="170"/>
      <c r="P165" s="170"/>
      <c r="Q165" s="170"/>
    </row>
    <row r="166" spans="4:17" s="3" customFormat="1" x14ac:dyDescent="0.2">
      <c r="D166" s="10"/>
      <c r="E166" s="4"/>
      <c r="L166" s="4"/>
      <c r="N166" s="170"/>
      <c r="O166" s="170"/>
      <c r="P166" s="170"/>
      <c r="Q166" s="170"/>
    </row>
    <row r="167" spans="4:17" s="3" customFormat="1" x14ac:dyDescent="0.2">
      <c r="D167" s="10"/>
      <c r="E167" s="4"/>
      <c r="L167" s="4"/>
      <c r="N167" s="170"/>
      <c r="O167" s="170"/>
      <c r="P167" s="170"/>
      <c r="Q167" s="170"/>
    </row>
    <row r="168" spans="4:17" s="3" customFormat="1" x14ac:dyDescent="0.2">
      <c r="D168" s="10"/>
      <c r="E168" s="4"/>
      <c r="L168" s="4"/>
      <c r="N168" s="170"/>
      <c r="O168" s="170"/>
      <c r="P168" s="170"/>
      <c r="Q168" s="170"/>
    </row>
    <row r="169" spans="4:17" s="3" customFormat="1" x14ac:dyDescent="0.2">
      <c r="D169" s="10"/>
      <c r="E169" s="4"/>
      <c r="L169" s="4"/>
      <c r="N169" s="170"/>
      <c r="O169" s="170"/>
      <c r="P169" s="170"/>
      <c r="Q169" s="170"/>
    </row>
    <row r="170" spans="4:17" s="3" customFormat="1" x14ac:dyDescent="0.2">
      <c r="D170" s="10"/>
      <c r="E170" s="4"/>
      <c r="L170" s="4"/>
      <c r="N170" s="170"/>
      <c r="O170" s="170"/>
      <c r="P170" s="170"/>
      <c r="Q170" s="170"/>
    </row>
    <row r="171" spans="4:17" s="3" customFormat="1" x14ac:dyDescent="0.2">
      <c r="D171" s="10"/>
      <c r="E171" s="4"/>
      <c r="L171" s="4"/>
      <c r="N171" s="170"/>
      <c r="O171" s="170"/>
      <c r="P171" s="170"/>
      <c r="Q171" s="170"/>
    </row>
    <row r="172" spans="4:17" s="3" customFormat="1" x14ac:dyDescent="0.2">
      <c r="D172" s="10"/>
      <c r="E172" s="4"/>
      <c r="L172" s="4"/>
      <c r="N172" s="170"/>
      <c r="O172" s="170"/>
      <c r="P172" s="170"/>
      <c r="Q172" s="170"/>
    </row>
    <row r="173" spans="4:17" s="3" customFormat="1" x14ac:dyDescent="0.2">
      <c r="D173" s="10"/>
      <c r="E173" s="4"/>
      <c r="L173" s="4"/>
      <c r="N173" s="170"/>
      <c r="O173" s="170"/>
      <c r="P173" s="170"/>
      <c r="Q173" s="170"/>
    </row>
    <row r="174" spans="4:17" s="3" customFormat="1" x14ac:dyDescent="0.2">
      <c r="D174" s="10"/>
      <c r="E174" s="4"/>
      <c r="L174" s="4"/>
      <c r="N174" s="170"/>
      <c r="O174" s="170"/>
      <c r="P174" s="170"/>
      <c r="Q174" s="170"/>
    </row>
    <row r="175" spans="4:17" s="3" customFormat="1" x14ac:dyDescent="0.2">
      <c r="D175" s="10"/>
      <c r="E175" s="4"/>
      <c r="L175" s="4"/>
      <c r="N175" s="170"/>
      <c r="O175" s="170"/>
      <c r="P175" s="170"/>
      <c r="Q175" s="170"/>
    </row>
    <row r="176" spans="4:17" s="3" customFormat="1" x14ac:dyDescent="0.2">
      <c r="D176" s="10"/>
      <c r="E176" s="4"/>
      <c r="L176" s="4"/>
      <c r="N176" s="170"/>
      <c r="O176" s="170"/>
      <c r="P176" s="170"/>
      <c r="Q176" s="170"/>
    </row>
    <row r="177" spans="4:17" s="3" customFormat="1" x14ac:dyDescent="0.2">
      <c r="D177" s="10"/>
      <c r="E177" s="4"/>
      <c r="L177" s="4"/>
      <c r="N177" s="170"/>
      <c r="O177" s="170"/>
      <c r="P177" s="170"/>
      <c r="Q177" s="170"/>
    </row>
    <row r="178" spans="4:17" s="3" customFormat="1" x14ac:dyDescent="0.2">
      <c r="D178" s="10"/>
      <c r="E178" s="4"/>
      <c r="L178" s="4"/>
      <c r="N178" s="170"/>
      <c r="O178" s="170"/>
      <c r="P178" s="170"/>
      <c r="Q178" s="170"/>
    </row>
    <row r="179" spans="4:17" s="3" customFormat="1" x14ac:dyDescent="0.2">
      <c r="D179" s="10"/>
      <c r="E179" s="4"/>
      <c r="L179" s="4"/>
      <c r="N179" s="170"/>
      <c r="O179" s="170"/>
      <c r="P179" s="170"/>
      <c r="Q179" s="170"/>
    </row>
    <row r="180" spans="4:17" s="3" customFormat="1" x14ac:dyDescent="0.2">
      <c r="D180" s="10"/>
      <c r="E180" s="4"/>
      <c r="L180" s="4"/>
      <c r="N180" s="170"/>
      <c r="O180" s="170"/>
      <c r="P180" s="170"/>
      <c r="Q180" s="170"/>
    </row>
    <row r="181" spans="4:17" s="3" customFormat="1" x14ac:dyDescent="0.2">
      <c r="D181" s="10"/>
      <c r="E181" s="4"/>
      <c r="L181" s="4"/>
      <c r="N181" s="170"/>
      <c r="O181" s="170"/>
      <c r="P181" s="170"/>
      <c r="Q181" s="170"/>
    </row>
    <row r="182" spans="4:17" s="3" customFormat="1" x14ac:dyDescent="0.2">
      <c r="D182" s="10"/>
      <c r="E182" s="4"/>
      <c r="L182" s="4"/>
      <c r="N182" s="170"/>
      <c r="O182" s="170"/>
      <c r="P182" s="170"/>
      <c r="Q182" s="170"/>
    </row>
    <row r="183" spans="4:17" s="3" customFormat="1" x14ac:dyDescent="0.2">
      <c r="D183" s="10"/>
      <c r="E183" s="4"/>
      <c r="L183" s="4"/>
      <c r="N183" s="170"/>
      <c r="O183" s="170"/>
      <c r="P183" s="170"/>
      <c r="Q183" s="170"/>
    </row>
    <row r="184" spans="4:17" s="3" customFormat="1" x14ac:dyDescent="0.2">
      <c r="D184" s="10"/>
      <c r="E184" s="4"/>
      <c r="L184" s="4"/>
      <c r="N184" s="170"/>
      <c r="O184" s="170"/>
      <c r="P184" s="170"/>
      <c r="Q184" s="170"/>
    </row>
    <row r="185" spans="4:17" s="3" customFormat="1" x14ac:dyDescent="0.2">
      <c r="D185" s="10"/>
      <c r="E185" s="4"/>
      <c r="L185" s="4"/>
      <c r="N185" s="170"/>
      <c r="O185" s="170"/>
      <c r="P185" s="170"/>
      <c r="Q185" s="170"/>
    </row>
    <row r="186" spans="4:17" s="3" customFormat="1" x14ac:dyDescent="0.2">
      <c r="D186" s="10"/>
      <c r="E186" s="4"/>
      <c r="L186" s="4"/>
      <c r="N186" s="170"/>
      <c r="O186" s="170"/>
      <c r="P186" s="170"/>
      <c r="Q186" s="170"/>
    </row>
    <row r="187" spans="4:17" s="3" customFormat="1" x14ac:dyDescent="0.2">
      <c r="D187" s="10"/>
      <c r="E187" s="4"/>
      <c r="L187" s="4"/>
      <c r="N187" s="170"/>
      <c r="O187" s="170"/>
      <c r="P187" s="170"/>
      <c r="Q187" s="170"/>
    </row>
    <row r="188" spans="4:17" s="3" customFormat="1" x14ac:dyDescent="0.2">
      <c r="D188" s="10"/>
      <c r="E188" s="4"/>
      <c r="L188" s="4"/>
      <c r="N188" s="170"/>
      <c r="O188" s="170"/>
      <c r="P188" s="170"/>
      <c r="Q188" s="170"/>
    </row>
    <row r="189" spans="4:17" s="3" customFormat="1" x14ac:dyDescent="0.2">
      <c r="D189" s="10"/>
      <c r="E189" s="4"/>
      <c r="L189" s="4"/>
      <c r="N189" s="170"/>
      <c r="O189" s="170"/>
      <c r="P189" s="170"/>
      <c r="Q189" s="170"/>
    </row>
    <row r="190" spans="4:17" s="3" customFormat="1" x14ac:dyDescent="0.2">
      <c r="D190" s="10"/>
      <c r="E190" s="4"/>
      <c r="L190" s="4"/>
      <c r="N190" s="170"/>
      <c r="O190" s="170"/>
      <c r="P190" s="170"/>
      <c r="Q190" s="170"/>
    </row>
    <row r="191" spans="4:17" s="3" customFormat="1" x14ac:dyDescent="0.2">
      <c r="D191" s="10"/>
      <c r="E191" s="4"/>
      <c r="L191" s="4"/>
      <c r="N191" s="170"/>
      <c r="O191" s="170"/>
      <c r="P191" s="170"/>
      <c r="Q191" s="170"/>
    </row>
    <row r="192" spans="4:17" s="3" customFormat="1" x14ac:dyDescent="0.2">
      <c r="D192" s="10"/>
      <c r="E192" s="4"/>
      <c r="L192" s="4"/>
      <c r="N192" s="170"/>
      <c r="O192" s="170"/>
      <c r="P192" s="170"/>
      <c r="Q192" s="170"/>
    </row>
    <row r="193" spans="4:17" s="3" customFormat="1" x14ac:dyDescent="0.2">
      <c r="D193" s="10"/>
      <c r="E193" s="4"/>
      <c r="L193" s="4"/>
      <c r="N193" s="170"/>
      <c r="O193" s="170"/>
      <c r="P193" s="170"/>
      <c r="Q193" s="170"/>
    </row>
    <row r="194" spans="4:17" s="3" customFormat="1" x14ac:dyDescent="0.2">
      <c r="D194" s="10"/>
      <c r="E194" s="4"/>
      <c r="L194" s="4"/>
      <c r="N194" s="170"/>
      <c r="O194" s="170"/>
      <c r="P194" s="170"/>
      <c r="Q194" s="170"/>
    </row>
    <row r="195" spans="4:17" s="3" customFormat="1" x14ac:dyDescent="0.2">
      <c r="D195" s="10"/>
      <c r="E195" s="4"/>
      <c r="L195" s="4"/>
      <c r="N195" s="170"/>
      <c r="O195" s="170"/>
      <c r="P195" s="170"/>
      <c r="Q195" s="170"/>
    </row>
    <row r="196" spans="4:17" s="3" customFormat="1" x14ac:dyDescent="0.2">
      <c r="D196" s="10"/>
      <c r="E196" s="4"/>
      <c r="L196" s="4"/>
      <c r="N196" s="170"/>
      <c r="O196" s="170"/>
      <c r="P196" s="170"/>
      <c r="Q196" s="170"/>
    </row>
    <row r="197" spans="4:17" s="3" customFormat="1" x14ac:dyDescent="0.2">
      <c r="D197" s="10"/>
      <c r="E197" s="4"/>
      <c r="L197" s="4"/>
      <c r="N197" s="170"/>
      <c r="O197" s="170"/>
      <c r="P197" s="170"/>
      <c r="Q197" s="170"/>
    </row>
    <row r="198" spans="4:17" s="3" customFormat="1" x14ac:dyDescent="0.2">
      <c r="D198" s="10"/>
      <c r="E198" s="4"/>
      <c r="L198" s="4"/>
      <c r="N198" s="170"/>
      <c r="O198" s="170"/>
      <c r="P198" s="170"/>
      <c r="Q198" s="170"/>
    </row>
    <row r="199" spans="4:17" s="3" customFormat="1" x14ac:dyDescent="0.2">
      <c r="D199" s="10"/>
      <c r="E199" s="4"/>
      <c r="L199" s="4"/>
      <c r="N199" s="170"/>
      <c r="O199" s="170"/>
      <c r="P199" s="170"/>
      <c r="Q199" s="170"/>
    </row>
    <row r="200" spans="4:17" s="3" customFormat="1" x14ac:dyDescent="0.2">
      <c r="D200" s="10"/>
      <c r="E200" s="4"/>
      <c r="L200" s="4"/>
      <c r="N200" s="170"/>
      <c r="O200" s="170"/>
      <c r="P200" s="170"/>
      <c r="Q200" s="170"/>
    </row>
    <row r="201" spans="4:17" s="3" customFormat="1" x14ac:dyDescent="0.2">
      <c r="D201" s="10"/>
      <c r="E201" s="4"/>
      <c r="L201" s="4"/>
      <c r="N201" s="170"/>
      <c r="O201" s="170"/>
      <c r="P201" s="170"/>
      <c r="Q201" s="170"/>
    </row>
    <row r="202" spans="4:17" s="3" customFormat="1" x14ac:dyDescent="0.2">
      <c r="D202" s="10"/>
      <c r="E202" s="4"/>
      <c r="L202" s="4"/>
      <c r="N202" s="170"/>
      <c r="O202" s="170"/>
      <c r="P202" s="170"/>
      <c r="Q202" s="170"/>
    </row>
    <row r="203" spans="4:17" s="3" customFormat="1" x14ac:dyDescent="0.2">
      <c r="D203" s="10"/>
      <c r="E203" s="4"/>
      <c r="L203" s="4"/>
      <c r="N203" s="170"/>
      <c r="O203" s="170"/>
      <c r="P203" s="170"/>
      <c r="Q203" s="170"/>
    </row>
    <row r="204" spans="4:17" s="3" customFormat="1" x14ac:dyDescent="0.2">
      <c r="D204" s="10"/>
      <c r="E204" s="4"/>
      <c r="L204" s="4"/>
      <c r="N204" s="170"/>
      <c r="O204" s="170"/>
      <c r="P204" s="170"/>
      <c r="Q204" s="170"/>
    </row>
    <row r="205" spans="4:17" s="3" customFormat="1" x14ac:dyDescent="0.2">
      <c r="D205" s="10"/>
      <c r="E205" s="4"/>
      <c r="L205" s="4"/>
      <c r="N205" s="170"/>
      <c r="O205" s="170"/>
      <c r="P205" s="170"/>
      <c r="Q205" s="170"/>
    </row>
    <row r="206" spans="4:17" s="3" customFormat="1" x14ac:dyDescent="0.2">
      <c r="D206" s="10"/>
      <c r="E206" s="4"/>
      <c r="L206" s="4"/>
      <c r="N206" s="170"/>
      <c r="O206" s="170"/>
      <c r="P206" s="170"/>
      <c r="Q206" s="170"/>
    </row>
    <row r="207" spans="4:17" s="3" customFormat="1" x14ac:dyDescent="0.2">
      <c r="D207" s="10"/>
      <c r="E207" s="4"/>
      <c r="L207" s="4"/>
      <c r="N207" s="170"/>
      <c r="O207" s="170"/>
      <c r="P207" s="170"/>
      <c r="Q207" s="170"/>
    </row>
    <row r="208" spans="4:17" s="3" customFormat="1" x14ac:dyDescent="0.2">
      <c r="D208" s="10"/>
      <c r="E208" s="4"/>
      <c r="L208" s="4"/>
      <c r="N208" s="170"/>
      <c r="O208" s="170"/>
      <c r="P208" s="170"/>
      <c r="Q208" s="170"/>
    </row>
    <row r="209" spans="4:17" s="3" customFormat="1" x14ac:dyDescent="0.2">
      <c r="D209" s="10"/>
      <c r="E209" s="4"/>
      <c r="L209" s="4"/>
      <c r="N209" s="170"/>
      <c r="O209" s="170"/>
      <c r="P209" s="170"/>
      <c r="Q209" s="170"/>
    </row>
    <row r="210" spans="4:17" s="3" customFormat="1" x14ac:dyDescent="0.2">
      <c r="D210" s="10"/>
      <c r="E210" s="4"/>
      <c r="L210" s="4"/>
      <c r="N210" s="170"/>
      <c r="O210" s="170"/>
      <c r="P210" s="170"/>
      <c r="Q210" s="170"/>
    </row>
    <row r="211" spans="4:17" s="3" customFormat="1" x14ac:dyDescent="0.2">
      <c r="D211" s="10"/>
      <c r="E211" s="4"/>
      <c r="L211" s="4"/>
      <c r="N211" s="170"/>
      <c r="O211" s="170"/>
      <c r="P211" s="170"/>
      <c r="Q211" s="170"/>
    </row>
    <row r="212" spans="4:17" s="3" customFormat="1" x14ac:dyDescent="0.2">
      <c r="D212" s="10"/>
      <c r="E212" s="4"/>
      <c r="L212" s="4"/>
      <c r="N212" s="170"/>
      <c r="O212" s="170"/>
      <c r="P212" s="170"/>
      <c r="Q212" s="170"/>
    </row>
    <row r="213" spans="4:17" s="3" customFormat="1" x14ac:dyDescent="0.2">
      <c r="D213" s="10"/>
      <c r="E213" s="4"/>
      <c r="L213" s="4"/>
      <c r="N213" s="170"/>
      <c r="O213" s="170"/>
      <c r="P213" s="170"/>
      <c r="Q213" s="170"/>
    </row>
    <row r="214" spans="4:17" s="3" customFormat="1" x14ac:dyDescent="0.2">
      <c r="D214" s="10"/>
      <c r="E214" s="4"/>
      <c r="L214" s="4"/>
      <c r="N214" s="170"/>
      <c r="O214" s="170"/>
      <c r="P214" s="170"/>
      <c r="Q214" s="170"/>
    </row>
    <row r="215" spans="4:17" s="3" customFormat="1" x14ac:dyDescent="0.2">
      <c r="D215" s="10"/>
      <c r="E215" s="4"/>
      <c r="L215" s="4"/>
      <c r="N215" s="170"/>
      <c r="O215" s="170"/>
      <c r="P215" s="170"/>
      <c r="Q215" s="170"/>
    </row>
    <row r="216" spans="4:17" s="3" customFormat="1" x14ac:dyDescent="0.2">
      <c r="D216" s="10"/>
      <c r="E216" s="4"/>
      <c r="L216" s="4"/>
      <c r="N216" s="170"/>
      <c r="O216" s="170"/>
      <c r="P216" s="170"/>
      <c r="Q216" s="170"/>
    </row>
    <row r="217" spans="4:17" s="3" customFormat="1" x14ac:dyDescent="0.2">
      <c r="D217" s="10"/>
      <c r="E217" s="4"/>
      <c r="L217" s="4"/>
      <c r="N217" s="170"/>
      <c r="O217" s="170"/>
      <c r="P217" s="170"/>
      <c r="Q217" s="170"/>
    </row>
    <row r="218" spans="4:17" s="3" customFormat="1" x14ac:dyDescent="0.2">
      <c r="D218" s="10"/>
      <c r="E218" s="4"/>
      <c r="L218" s="4"/>
      <c r="N218" s="170"/>
      <c r="O218" s="170"/>
      <c r="P218" s="170"/>
      <c r="Q218" s="170"/>
    </row>
    <row r="219" spans="4:17" s="3" customFormat="1" x14ac:dyDescent="0.2">
      <c r="D219" s="10"/>
      <c r="E219" s="4"/>
      <c r="L219" s="4"/>
      <c r="N219" s="170"/>
      <c r="O219" s="170"/>
      <c r="P219" s="170"/>
      <c r="Q219" s="170"/>
    </row>
    <row r="220" spans="4:17" s="3" customFormat="1" x14ac:dyDescent="0.2">
      <c r="D220" s="10"/>
      <c r="E220" s="4"/>
      <c r="L220" s="4"/>
      <c r="N220" s="170"/>
      <c r="O220" s="170"/>
      <c r="P220" s="170"/>
      <c r="Q220" s="170"/>
    </row>
    <row r="221" spans="4:17" s="3" customFormat="1" x14ac:dyDescent="0.2">
      <c r="D221" s="10"/>
      <c r="E221" s="4"/>
      <c r="L221" s="4"/>
      <c r="N221" s="170"/>
      <c r="O221" s="170"/>
      <c r="P221" s="170"/>
      <c r="Q221" s="170"/>
    </row>
    <row r="222" spans="4:17" s="3" customFormat="1" x14ac:dyDescent="0.2">
      <c r="D222" s="10"/>
      <c r="E222" s="4"/>
      <c r="L222" s="4"/>
      <c r="N222" s="170"/>
      <c r="O222" s="170"/>
      <c r="P222" s="170"/>
      <c r="Q222" s="170"/>
    </row>
    <row r="223" spans="4:17" s="3" customFormat="1" x14ac:dyDescent="0.2">
      <c r="D223" s="10"/>
      <c r="E223" s="4"/>
      <c r="L223" s="4"/>
      <c r="N223" s="170"/>
      <c r="O223" s="170"/>
      <c r="P223" s="170"/>
      <c r="Q223" s="170"/>
    </row>
    <row r="224" spans="4:17" s="3" customFormat="1" x14ac:dyDescent="0.2">
      <c r="D224" s="10"/>
      <c r="E224" s="4"/>
      <c r="L224" s="4"/>
      <c r="N224" s="170"/>
      <c r="O224" s="170"/>
      <c r="P224" s="170"/>
      <c r="Q224" s="170"/>
    </row>
    <row r="225" spans="4:17" s="3" customFormat="1" x14ac:dyDescent="0.2">
      <c r="D225" s="10"/>
      <c r="E225" s="4"/>
      <c r="L225" s="4"/>
      <c r="N225" s="170"/>
      <c r="O225" s="170"/>
      <c r="P225" s="170"/>
      <c r="Q225" s="170"/>
    </row>
    <row r="226" spans="4:17" s="3" customFormat="1" x14ac:dyDescent="0.2">
      <c r="D226" s="10"/>
      <c r="E226" s="4"/>
      <c r="L226" s="4"/>
      <c r="N226" s="170"/>
      <c r="O226" s="170"/>
      <c r="P226" s="170"/>
      <c r="Q226" s="170"/>
    </row>
    <row r="227" spans="4:17" s="3" customFormat="1" x14ac:dyDescent="0.2">
      <c r="D227" s="10"/>
      <c r="E227" s="4"/>
      <c r="L227" s="4"/>
      <c r="N227" s="170"/>
      <c r="O227" s="170"/>
      <c r="P227" s="170"/>
      <c r="Q227" s="170"/>
    </row>
    <row r="228" spans="4:17" s="3" customFormat="1" x14ac:dyDescent="0.2">
      <c r="D228" s="10"/>
      <c r="E228" s="4"/>
      <c r="L228" s="4"/>
      <c r="N228" s="170"/>
      <c r="O228" s="170"/>
      <c r="P228" s="170"/>
      <c r="Q228" s="170"/>
    </row>
    <row r="229" spans="4:17" s="3" customFormat="1" x14ac:dyDescent="0.2">
      <c r="D229" s="10"/>
      <c r="E229" s="4"/>
      <c r="L229" s="4"/>
      <c r="N229" s="170"/>
      <c r="O229" s="170"/>
      <c r="P229" s="170"/>
      <c r="Q229" s="170"/>
    </row>
    <row r="230" spans="4:17" s="3" customFormat="1" x14ac:dyDescent="0.2">
      <c r="D230" s="10"/>
      <c r="E230" s="4"/>
      <c r="L230" s="4"/>
      <c r="N230" s="170"/>
      <c r="O230" s="170"/>
      <c r="P230" s="170"/>
      <c r="Q230" s="170"/>
    </row>
    <row r="231" spans="4:17" s="3" customFormat="1" x14ac:dyDescent="0.2">
      <c r="D231" s="10"/>
      <c r="E231" s="4"/>
      <c r="L231" s="4"/>
      <c r="N231" s="170"/>
      <c r="O231" s="170"/>
      <c r="P231" s="170"/>
      <c r="Q231" s="170"/>
    </row>
    <row r="232" spans="4:17" s="3" customFormat="1" x14ac:dyDescent="0.2">
      <c r="D232" s="10"/>
      <c r="E232" s="4"/>
      <c r="L232" s="4"/>
      <c r="N232" s="170"/>
      <c r="O232" s="170"/>
      <c r="P232" s="170"/>
      <c r="Q232" s="170"/>
    </row>
    <row r="233" spans="4:17" s="3" customFormat="1" x14ac:dyDescent="0.2">
      <c r="D233" s="10"/>
      <c r="E233" s="4"/>
      <c r="L233" s="4"/>
      <c r="N233" s="170"/>
      <c r="O233" s="170"/>
      <c r="P233" s="170"/>
      <c r="Q233" s="170"/>
    </row>
    <row r="234" spans="4:17" s="3" customFormat="1" x14ac:dyDescent="0.2">
      <c r="D234" s="10"/>
      <c r="E234" s="4"/>
      <c r="L234" s="4"/>
      <c r="N234" s="170"/>
      <c r="O234" s="170"/>
      <c r="P234" s="170"/>
      <c r="Q234" s="170"/>
    </row>
    <row r="235" spans="4:17" s="3" customFormat="1" x14ac:dyDescent="0.2">
      <c r="D235" s="10"/>
      <c r="E235" s="4"/>
      <c r="L235" s="4"/>
      <c r="N235" s="170"/>
      <c r="O235" s="170"/>
      <c r="P235" s="170"/>
      <c r="Q235" s="170"/>
    </row>
    <row r="236" spans="4:17" s="3" customFormat="1" x14ac:dyDescent="0.2">
      <c r="D236" s="10"/>
      <c r="E236" s="4"/>
      <c r="L236" s="4"/>
      <c r="N236" s="170"/>
      <c r="O236" s="170"/>
      <c r="P236" s="170"/>
      <c r="Q236" s="170"/>
    </row>
  </sheetData>
  <sheetProtection password="CF35" sheet="1" objects="1" scenarios="1" insertHyperlinks="0" selectLockedCells="1"/>
  <mergeCells count="16">
    <mergeCell ref="X5:X6"/>
    <mergeCell ref="I10:J10"/>
    <mergeCell ref="L13:M13"/>
    <mergeCell ref="L7:L8"/>
    <mergeCell ref="M7:M8"/>
    <mergeCell ref="L5:L6"/>
    <mergeCell ref="M5:M6"/>
    <mergeCell ref="X7:X8"/>
    <mergeCell ref="B11:B12"/>
    <mergeCell ref="G4:H4"/>
    <mergeCell ref="G10:H10"/>
    <mergeCell ref="L4:M4"/>
    <mergeCell ref="L9:L10"/>
    <mergeCell ref="M9:M10"/>
    <mergeCell ref="L11:L12"/>
    <mergeCell ref="M11:M12"/>
  </mergeCells>
  <phoneticPr fontId="2" type="noConversion"/>
  <conditionalFormatting sqref="P9 L13 L11:M11 B6:K12 L9:M9 L7:M7 B4:L5 M5">
    <cfRule type="expression" dxfId="16" priority="21" stopIfTrue="1">
      <formula>$F$20&gt;$F$21</formula>
    </cfRule>
  </conditionalFormatting>
  <conditionalFormatting sqref="M7">
    <cfRule type="expression" dxfId="15" priority="13" stopIfTrue="1">
      <formula>$F$20&gt;$F$21</formula>
    </cfRule>
  </conditionalFormatting>
  <conditionalFormatting sqref="M5">
    <cfRule type="expression" dxfId="14" priority="11" stopIfTrue="1">
      <formula>$F$20&gt;$F$21</formula>
    </cfRule>
  </conditionalFormatting>
  <conditionalFormatting sqref="M9">
    <cfRule type="expression" dxfId="13" priority="7" stopIfTrue="1">
      <formula>$F$20&gt;$F$21</formula>
    </cfRule>
  </conditionalFormatting>
  <conditionalFormatting sqref="M11">
    <cfRule type="expression" dxfId="12" priority="8" stopIfTrue="1">
      <formula>$F$20&gt;$F$21</formula>
    </cfRule>
  </conditionalFormatting>
  <conditionalFormatting sqref="B4:B5">
    <cfRule type="expression" dxfId="11" priority="5">
      <formula>$F$29&gt;$F$30</formula>
    </cfRule>
  </conditionalFormatting>
  <conditionalFormatting sqref="X5">
    <cfRule type="expression" dxfId="10" priority="4" stopIfTrue="1">
      <formula>$F$20&gt;$F$21</formula>
    </cfRule>
  </conditionalFormatting>
  <conditionalFormatting sqref="X5">
    <cfRule type="expression" dxfId="9" priority="3" stopIfTrue="1">
      <formula>$F$20&gt;$F$21</formula>
    </cfRule>
  </conditionalFormatting>
  <conditionalFormatting sqref="X7">
    <cfRule type="expression" dxfId="8" priority="2" stopIfTrue="1">
      <formula>$F$20&gt;$F$21</formula>
    </cfRule>
  </conditionalFormatting>
  <conditionalFormatting sqref="X7">
    <cfRule type="expression" dxfId="7" priority="1" stopIfTrue="1">
      <formula>$F$20&gt;$F$21</formula>
    </cfRule>
  </conditionalFormatting>
  <printOptions horizontalCentered="1"/>
  <pageMargins left="0.78740157480314965" right="0.78740157480314965" top="0.70866141732283472" bottom="0.55118110236220474" header="0.51181102362204722" footer="0.51181102362204722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19050</xdr:rowOff>
                  </from>
                  <to>
                    <xdr:col>4</xdr:col>
                    <xdr:colOff>1828800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1828800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1828800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1828800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1828800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19050</xdr:rowOff>
                  </from>
                  <to>
                    <xdr:col>4</xdr:col>
                    <xdr:colOff>1828800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4</xdr:col>
                    <xdr:colOff>1828800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Spinner 17">
              <controlPr defaultSize="0" autoPict="0">
                <anchor moveWithCells="1" sizeWithCells="1">
                  <from>
                    <xdr:col>9</xdr:col>
                    <xdr:colOff>9525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Spinner 18">
              <controlPr defaultSize="0" autoPict="0">
                <anchor moveWithCells="1" sizeWithCells="1">
                  <from>
                    <xdr:col>9</xdr:col>
                    <xdr:colOff>9525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Spinner 23">
              <controlPr defaultSize="0" autoPict="0">
                <anchor mov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7</xdr:col>
                    <xdr:colOff>190500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Spinner 24">
              <controlPr defaultSize="0" autoPict="0">
                <anchor moveWithCells="1">
                  <from>
                    <xdr:col>7</xdr:col>
                    <xdr:colOff>9525</xdr:colOff>
                    <xdr:row>5</xdr:row>
                    <xdr:rowOff>9525</xdr:rowOff>
                  </from>
                  <to>
                    <xdr:col>7</xdr:col>
                    <xdr:colOff>190500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Spinner 25">
              <controlPr defaultSize="0" autoPict="0">
                <anchor moveWithCells="1">
                  <from>
                    <xdr:col>7</xdr:col>
                    <xdr:colOff>9525</xdr:colOff>
                    <xdr:row>6</xdr:row>
                    <xdr:rowOff>9525</xdr:rowOff>
                  </from>
                  <to>
                    <xdr:col>7</xdr:col>
                    <xdr:colOff>190500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Spinner 26">
              <controlPr defaultSize="0" autoPict="0">
                <anchor moveWithCells="1">
                  <from>
                    <xdr:col>7</xdr:col>
                    <xdr:colOff>9525</xdr:colOff>
                    <xdr:row>7</xdr:row>
                    <xdr:rowOff>9525</xdr:rowOff>
                  </from>
                  <to>
                    <xdr:col>7</xdr:col>
                    <xdr:colOff>190500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Spinner 27">
              <controlPr defaultSize="0" autoPict="0">
                <anchor moveWithCells="1">
                  <from>
                    <xdr:col>7</xdr:col>
                    <xdr:colOff>9525</xdr:colOff>
                    <xdr:row>8</xdr:row>
                    <xdr:rowOff>9525</xdr:rowOff>
                  </from>
                  <to>
                    <xdr:col>7</xdr:col>
                    <xdr:colOff>190500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Spinner 28">
              <controlPr defaultSize="0" autoPict="0">
                <anchor mov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7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Spinner 29">
              <controlPr defaultSize="0" autoPict="0">
                <anchor mov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7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90" zoomScaleNormal="90" workbookViewId="0">
      <selection activeCell="C12" sqref="C12:D12"/>
    </sheetView>
  </sheetViews>
  <sheetFormatPr baseColWidth="10" defaultRowHeight="12.75" x14ac:dyDescent="0.2"/>
  <cols>
    <col min="1" max="1" width="13" style="26" customWidth="1"/>
    <col min="2" max="2" width="28.5703125" style="26" customWidth="1"/>
    <col min="3" max="3" width="14" style="26" customWidth="1"/>
    <col min="4" max="4" width="12.85546875" style="26" customWidth="1"/>
    <col min="5" max="5" width="11.140625" style="26" customWidth="1"/>
    <col min="6" max="9" width="20.7109375" style="26" customWidth="1"/>
    <col min="10" max="16384" width="11.42578125" style="26"/>
  </cols>
  <sheetData>
    <row r="1" spans="1:9" ht="17.25" customHeight="1" x14ac:dyDescent="0.2"/>
    <row r="2" spans="1:9" s="113" customFormat="1" ht="71.25" customHeight="1" x14ac:dyDescent="0.25">
      <c r="B2" s="129" t="s">
        <v>181</v>
      </c>
    </row>
    <row r="3" spans="1:9" ht="16.5" customHeight="1" x14ac:dyDescent="0.2"/>
    <row r="4" spans="1:9" ht="27" customHeight="1" x14ac:dyDescent="0.2">
      <c r="B4" s="202">
        <v>2</v>
      </c>
      <c r="C4" s="203"/>
      <c r="D4" s="204"/>
    </row>
    <row r="5" spans="1:9" ht="27" customHeight="1" x14ac:dyDescent="0.2">
      <c r="B5" s="132" t="s">
        <v>193</v>
      </c>
      <c r="C5" s="144" t="s">
        <v>34</v>
      </c>
      <c r="D5" s="144" t="s">
        <v>29</v>
      </c>
      <c r="F5" s="131" t="s">
        <v>190</v>
      </c>
      <c r="G5" s="145" t="s">
        <v>194</v>
      </c>
      <c r="H5" s="146"/>
      <c r="I5" s="147"/>
    </row>
    <row r="6" spans="1:9" ht="27" customHeight="1" x14ac:dyDescent="0.2">
      <c r="B6" s="140" t="s">
        <v>15</v>
      </c>
      <c r="C6" s="133">
        <f>Eingabemaske!C9</f>
        <v>11461.675035868006</v>
      </c>
      <c r="D6" s="134">
        <f>INDEX(Vergleich!C3:E3,1,MATCH(Betriebsvergleich!$B$4,Vergleich!$C$1:$E$1,0))</f>
        <v>8228</v>
      </c>
      <c r="E6" s="35"/>
      <c r="F6" s="120"/>
      <c r="G6" s="115"/>
      <c r="H6" s="120"/>
      <c r="I6" s="120"/>
    </row>
    <row r="7" spans="1:9" ht="27" customHeight="1" x14ac:dyDescent="0.2">
      <c r="B7" s="140" t="s">
        <v>19</v>
      </c>
      <c r="C7" s="135">
        <f>Eingabemaske!C5</f>
        <v>170</v>
      </c>
      <c r="D7" s="135">
        <f>INDEX(Vergleich!C4:E4,1,MATCH(Betriebsvergleich!$B$4,Vergleich!$C$1:$E$1,0))</f>
        <v>118</v>
      </c>
      <c r="E7" s="35"/>
      <c r="F7" s="121"/>
      <c r="G7" s="120"/>
      <c r="H7" s="121"/>
      <c r="I7" s="121"/>
    </row>
    <row r="8" spans="1:9" ht="27" customHeight="1" x14ac:dyDescent="0.2">
      <c r="B8" s="140" t="s">
        <v>187</v>
      </c>
      <c r="C8" s="136">
        <f>Eingabemaske!M5</f>
        <v>36.284460052677787</v>
      </c>
      <c r="D8" s="136">
        <f>INDEX(Vergleich!C5:E5,1,MATCH(Betriebsvergleich!$B$4,Vergleich!$C$1:$E$1,0))</f>
        <v>23.3</v>
      </c>
      <c r="E8" s="34"/>
      <c r="F8" s="121"/>
      <c r="G8" s="121"/>
      <c r="H8" s="121"/>
      <c r="I8" s="121"/>
    </row>
    <row r="9" spans="1:9" ht="27" customHeight="1" x14ac:dyDescent="0.2">
      <c r="B9" s="141" t="s">
        <v>23</v>
      </c>
      <c r="C9" s="133">
        <f>Eingabemaske!M9</f>
        <v>4049.9103299856515</v>
      </c>
      <c r="D9" s="137"/>
      <c r="E9" s="34"/>
      <c r="F9" s="121"/>
      <c r="G9" s="121"/>
      <c r="H9" s="121"/>
      <c r="I9" s="121"/>
    </row>
    <row r="10" spans="1:9" ht="27" customHeight="1" x14ac:dyDescent="0.2">
      <c r="B10" s="141" t="s">
        <v>26</v>
      </c>
      <c r="C10" s="133">
        <f>Eingabemaske!M11</f>
        <v>4049.9103299856515</v>
      </c>
      <c r="D10" s="133">
        <f>INDEX(Vergleich!C6:E6,1,MATCH(Betriebsvergleich!$B$4,Vergleich!$C$1:$E$1,0))</f>
        <v>3307</v>
      </c>
      <c r="E10" s="34"/>
      <c r="F10" s="121"/>
      <c r="G10" s="121"/>
      <c r="H10" s="121"/>
      <c r="I10" s="121"/>
    </row>
    <row r="11" spans="1:9" ht="27" customHeight="1" x14ac:dyDescent="0.2">
      <c r="B11" s="142" t="s">
        <v>192</v>
      </c>
      <c r="C11" s="138">
        <f>Eingabemaske!M7</f>
        <v>316.57205372800837</v>
      </c>
      <c r="D11" s="138">
        <f>INDEX(Vergleich!C7:E7,1,MATCH(Betriebsvergleich!$B$4,Vergleich!$C$1:$E$1,0))</f>
        <v>284</v>
      </c>
      <c r="E11" s="34"/>
      <c r="F11" s="121"/>
      <c r="G11" s="121"/>
      <c r="H11" s="121"/>
      <c r="I11" s="121"/>
    </row>
    <row r="12" spans="1:9" ht="27" customHeight="1" x14ac:dyDescent="0.2">
      <c r="B12" s="142" t="s">
        <v>185</v>
      </c>
      <c r="C12" s="197">
        <f>Eingabemaske!$M$13</f>
        <v>0</v>
      </c>
      <c r="D12" s="198"/>
      <c r="E12" s="34"/>
      <c r="F12" s="121"/>
      <c r="G12" s="121"/>
      <c r="H12" s="121"/>
      <c r="I12" s="121"/>
    </row>
    <row r="13" spans="1:9" ht="27" customHeight="1" x14ac:dyDescent="0.2">
      <c r="B13" s="142" t="s">
        <v>188</v>
      </c>
      <c r="C13" s="139">
        <f>C11*C12/1000</f>
        <v>0</v>
      </c>
      <c r="D13" s="139">
        <f>D11*C12/1000</f>
        <v>0</v>
      </c>
      <c r="E13" s="34"/>
      <c r="F13" s="122"/>
      <c r="G13" s="121"/>
      <c r="H13" s="122"/>
      <c r="I13" s="122"/>
    </row>
    <row r="14" spans="1:9" ht="27" customHeight="1" x14ac:dyDescent="0.2">
      <c r="B14" s="142" t="s">
        <v>191</v>
      </c>
      <c r="C14" s="200">
        <f>C13-D13</f>
        <v>0</v>
      </c>
      <c r="D14" s="201"/>
      <c r="E14" s="34"/>
      <c r="F14" s="121"/>
      <c r="G14" s="122"/>
      <c r="H14" s="121"/>
      <c r="I14" s="121"/>
    </row>
    <row r="15" spans="1:9" ht="27" customHeight="1" x14ac:dyDescent="0.2">
      <c r="A15" s="130">
        <f>ROUND(Eingabemaske!C5*Eingabemaske!C9/10000,0)</f>
        <v>195</v>
      </c>
      <c r="B15" s="143">
        <f>A15*10000</f>
        <v>1950000</v>
      </c>
      <c r="C15" s="199">
        <f>C14*A15*10000/100</f>
        <v>0</v>
      </c>
      <c r="D15" s="199"/>
      <c r="E15" s="35"/>
      <c r="F15" s="123"/>
      <c r="G15" s="123"/>
      <c r="H15" s="123"/>
      <c r="I15" s="123"/>
    </row>
    <row r="16" spans="1:9" ht="39" customHeight="1" x14ac:dyDescent="0.2">
      <c r="B16" s="116" t="s">
        <v>186</v>
      </c>
      <c r="C16" s="196" t="str">
        <f>IF(C15&lt;0,"geringere Kraftfutterkosten durch bessere Kraftfuttereffizienz","höhere Kraftfutterkosten durch geringere Kraftfuttereffizienz")</f>
        <v>höhere Kraftfutterkosten durch geringere Kraftfuttereffizienz</v>
      </c>
      <c r="D16" s="196"/>
      <c r="E16" s="35"/>
      <c r="F16" s="117" t="s">
        <v>31</v>
      </c>
      <c r="G16" s="117" t="s">
        <v>0</v>
      </c>
      <c r="H16" s="117" t="s">
        <v>11</v>
      </c>
      <c r="I16" s="118" t="s">
        <v>189</v>
      </c>
    </row>
    <row r="17" spans="2:9" ht="27" customHeight="1" x14ac:dyDescent="0.25">
      <c r="B17" s="128" t="s">
        <v>195</v>
      </c>
      <c r="E17" s="35"/>
      <c r="F17" s="113"/>
      <c r="G17" s="113"/>
      <c r="H17" s="113"/>
      <c r="I17" s="119"/>
    </row>
    <row r="18" spans="2:9" ht="21" customHeight="1" x14ac:dyDescent="0.2">
      <c r="C18" s="113"/>
      <c r="D18" s="113"/>
      <c r="E18" s="35"/>
      <c r="F18" s="113"/>
      <c r="G18" s="113"/>
      <c r="H18" s="113"/>
      <c r="I18" s="113"/>
    </row>
    <row r="19" spans="2:9" ht="21" customHeight="1" x14ac:dyDescent="0.2">
      <c r="C19" s="113"/>
      <c r="D19" s="113"/>
      <c r="E19" s="35"/>
      <c r="F19" s="113"/>
      <c r="G19" s="113"/>
      <c r="H19" s="113"/>
      <c r="I19" s="113"/>
    </row>
    <row r="20" spans="2:9" ht="21" customHeight="1" x14ac:dyDescent="0.2">
      <c r="B20" s="124"/>
      <c r="C20" s="113"/>
      <c r="D20" s="113"/>
      <c r="E20" s="35"/>
      <c r="F20" s="113"/>
      <c r="G20" s="113"/>
      <c r="H20" s="113"/>
      <c r="I20" s="113"/>
    </row>
    <row r="21" spans="2:9" ht="21" customHeight="1" x14ac:dyDescent="0.2">
      <c r="C21" s="113"/>
      <c r="D21" s="113"/>
      <c r="E21" s="35"/>
      <c r="F21" s="113"/>
      <c r="G21" s="113"/>
      <c r="H21" s="113"/>
      <c r="I21" s="113"/>
    </row>
    <row r="22" spans="2:9" ht="21" customHeight="1" x14ac:dyDescent="0.2">
      <c r="C22" s="113"/>
      <c r="D22" s="113"/>
      <c r="E22" s="35"/>
      <c r="F22" s="113"/>
      <c r="G22" s="113"/>
      <c r="H22" s="113"/>
      <c r="I22" s="113"/>
    </row>
    <row r="23" spans="2:9" ht="21" customHeight="1" x14ac:dyDescent="0.2">
      <c r="C23" s="113"/>
      <c r="D23" s="113"/>
      <c r="E23" s="35"/>
      <c r="F23" s="113"/>
      <c r="G23" s="113"/>
      <c r="H23" s="113"/>
      <c r="I23" s="113"/>
    </row>
    <row r="24" spans="2:9" ht="21" customHeight="1" x14ac:dyDescent="0.2">
      <c r="E24" s="35"/>
      <c r="F24" s="113"/>
      <c r="G24" s="113"/>
      <c r="H24" s="113"/>
      <c r="I24" s="113"/>
    </row>
    <row r="25" spans="2:9" ht="21" customHeight="1" x14ac:dyDescent="0.2">
      <c r="H25" s="36"/>
      <c r="I25" s="36"/>
    </row>
    <row r="26" spans="2:9" ht="21" customHeight="1" x14ac:dyDescent="0.2"/>
    <row r="27" spans="2:9" ht="21" customHeight="1" x14ac:dyDescent="0.2"/>
    <row r="28" spans="2:9" ht="21" customHeight="1" x14ac:dyDescent="0.2"/>
    <row r="29" spans="2:9" ht="21" customHeight="1" x14ac:dyDescent="0.2"/>
    <row r="30" spans="2:9" ht="21" customHeight="1" x14ac:dyDescent="0.2"/>
    <row r="31" spans="2:9" ht="21" customHeight="1" x14ac:dyDescent="0.2"/>
    <row r="32" spans="2:9" ht="21" customHeight="1" x14ac:dyDescent="0.2"/>
    <row r="33" ht="21" customHeight="1" x14ac:dyDescent="0.2"/>
    <row r="34" ht="21" customHeight="1" x14ac:dyDescent="0.2"/>
  </sheetData>
  <sheetProtection password="CF35" sheet="1" insertHyperlinks="0" selectLockedCells="1"/>
  <mergeCells count="5">
    <mergeCell ref="C16:D16"/>
    <mergeCell ref="C12:D12"/>
    <mergeCell ref="C15:D15"/>
    <mergeCell ref="C14:D14"/>
    <mergeCell ref="B4:D4"/>
  </mergeCells>
  <conditionalFormatting sqref="G6">
    <cfRule type="expression" dxfId="6" priority="30" stopIfTrue="1">
      <formula>$F$32&gt;$F$33</formula>
    </cfRule>
  </conditionalFormatting>
  <conditionalFormatting sqref="I16">
    <cfRule type="expression" dxfId="5" priority="13" stopIfTrue="1">
      <formula>$F$32&gt;$F$33</formula>
    </cfRule>
  </conditionalFormatting>
  <conditionalFormatting sqref="G7:G15">
    <cfRule type="expression" dxfId="4" priority="12" stopIfTrue="1">
      <formula>$F$32&gt;$F$33</formula>
    </cfRule>
  </conditionalFormatting>
  <conditionalFormatting sqref="H6:H14">
    <cfRule type="expression" dxfId="3" priority="11" stopIfTrue="1">
      <formula>$F$32&gt;$F$33</formula>
    </cfRule>
  </conditionalFormatting>
  <conditionalFormatting sqref="I6:I14">
    <cfRule type="expression" dxfId="2" priority="10" stopIfTrue="1">
      <formula>$F$32&gt;$F$33</formula>
    </cfRule>
  </conditionalFormatting>
  <conditionalFormatting sqref="C14:D15">
    <cfRule type="cellIs" dxfId="1" priority="7" stopIfTrue="1" operator="greaterThan">
      <formula>0</formula>
    </cfRule>
  </conditionalFormatting>
  <conditionalFormatting sqref="C16:D16">
    <cfRule type="expression" dxfId="0" priority="6" stopIfTrue="1">
      <formula>$C$15&gt;0</formula>
    </cfRule>
  </conditionalFormatting>
  <pageMargins left="0.70866141732283472" right="0.70866141732283472" top="0.78740157480314965" bottom="0.78740157480314965" header="0.31496062992125984" footer="0.31496062992125984"/>
  <pageSetup paperSize="9" scale="9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4977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3</xdr:col>
                    <xdr:colOff>838200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F30" sqref="F30"/>
    </sheetView>
  </sheetViews>
  <sheetFormatPr baseColWidth="10" defaultRowHeight="12.75" x14ac:dyDescent="0.2"/>
  <cols>
    <col min="1" max="1" width="6.28515625" customWidth="1"/>
    <col min="2" max="2" width="7.28515625" customWidth="1"/>
    <col min="3" max="3" width="43.28515625" customWidth="1"/>
    <col min="4" max="4" width="15.5703125" customWidth="1"/>
    <col min="5" max="5" width="11.42578125" customWidth="1"/>
    <col min="6" max="6" width="11.42578125" style="31" customWidth="1"/>
    <col min="7" max="26" width="11.42578125" customWidth="1"/>
  </cols>
  <sheetData>
    <row r="1" spans="1:26" s="29" customFormat="1" ht="15" customHeight="1" x14ac:dyDescent="0.2">
      <c r="B1" s="58"/>
      <c r="C1" s="62" t="s">
        <v>21</v>
      </c>
      <c r="D1" s="58"/>
      <c r="E1" s="58"/>
      <c r="F1" s="62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43" customFormat="1" ht="25.5" x14ac:dyDescent="0.2">
      <c r="B2" s="45" t="s">
        <v>44</v>
      </c>
      <c r="C2" s="38" t="s">
        <v>46</v>
      </c>
      <c r="D2" s="38" t="s">
        <v>45</v>
      </c>
      <c r="E2" s="38" t="s">
        <v>48</v>
      </c>
      <c r="F2" s="38" t="s">
        <v>49</v>
      </c>
      <c r="G2" s="38" t="s">
        <v>50</v>
      </c>
      <c r="H2" s="38" t="s">
        <v>52</v>
      </c>
      <c r="I2" s="38" t="s">
        <v>55</v>
      </c>
      <c r="J2" s="38" t="s">
        <v>56</v>
      </c>
      <c r="K2" s="38" t="s">
        <v>57</v>
      </c>
      <c r="L2" s="38" t="s">
        <v>58</v>
      </c>
      <c r="M2" s="38" t="s">
        <v>59</v>
      </c>
      <c r="N2" s="45" t="s">
        <v>61</v>
      </c>
      <c r="O2" s="38" t="s">
        <v>62</v>
      </c>
      <c r="P2" s="38" t="s">
        <v>64</v>
      </c>
      <c r="Q2" s="45" t="s">
        <v>65</v>
      </c>
      <c r="R2" s="45" t="s">
        <v>67</v>
      </c>
      <c r="S2" s="45" t="s">
        <v>68</v>
      </c>
      <c r="T2" s="45" t="s">
        <v>69</v>
      </c>
      <c r="U2" s="45" t="s">
        <v>70</v>
      </c>
      <c r="V2" s="38" t="s">
        <v>71</v>
      </c>
      <c r="W2" s="38" t="s">
        <v>72</v>
      </c>
      <c r="X2" s="38" t="s">
        <v>73</v>
      </c>
      <c r="Y2" s="38" t="s">
        <v>74</v>
      </c>
      <c r="Z2" s="38" t="s">
        <v>75</v>
      </c>
    </row>
    <row r="3" spans="1:26" s="29" customFormat="1" ht="21" customHeight="1" x14ac:dyDescent="0.2">
      <c r="A3" s="30">
        <v>1</v>
      </c>
      <c r="B3" s="61"/>
      <c r="C3" s="45" t="s">
        <v>176</v>
      </c>
      <c r="D3" s="47">
        <v>880</v>
      </c>
      <c r="E3" s="66">
        <v>10.130000000000001</v>
      </c>
      <c r="F3" s="77">
        <v>6.2</v>
      </c>
      <c r="G3" s="70"/>
      <c r="H3" s="70">
        <v>455</v>
      </c>
      <c r="I3" s="71">
        <v>25</v>
      </c>
      <c r="J3" s="70">
        <v>168</v>
      </c>
      <c r="K3" s="66">
        <v>13</v>
      </c>
      <c r="L3" s="70">
        <v>30</v>
      </c>
      <c r="M3" s="70">
        <v>120</v>
      </c>
      <c r="N3" s="74">
        <v>0.21</v>
      </c>
      <c r="O3" s="70"/>
      <c r="P3" s="70">
        <v>25</v>
      </c>
      <c r="Q3" s="70"/>
      <c r="R3" s="72"/>
      <c r="S3" s="70"/>
      <c r="T3" s="70"/>
      <c r="U3" s="70"/>
      <c r="V3" s="66">
        <v>15</v>
      </c>
      <c r="W3" s="66">
        <v>6</v>
      </c>
      <c r="X3" s="66">
        <v>3</v>
      </c>
      <c r="Y3" s="66">
        <v>1.8</v>
      </c>
      <c r="Z3" s="66">
        <v>9</v>
      </c>
    </row>
    <row r="4" spans="1:26" s="29" customFormat="1" ht="21" customHeight="1" x14ac:dyDescent="0.2">
      <c r="A4" s="30">
        <v>2</v>
      </c>
      <c r="B4" s="61"/>
      <c r="C4" s="45" t="s">
        <v>177</v>
      </c>
      <c r="D4" s="47">
        <v>880</v>
      </c>
      <c r="E4" s="66">
        <v>10.73</v>
      </c>
      <c r="F4" s="77">
        <v>6.7</v>
      </c>
      <c r="G4" s="70"/>
      <c r="H4" s="70">
        <v>140</v>
      </c>
      <c r="I4" s="71">
        <v>20</v>
      </c>
      <c r="J4" s="70">
        <v>142</v>
      </c>
      <c r="K4" s="66">
        <v>0</v>
      </c>
      <c r="L4" s="70">
        <v>40</v>
      </c>
      <c r="M4" s="70">
        <v>75</v>
      </c>
      <c r="N4" s="74">
        <v>0.11</v>
      </c>
      <c r="O4" s="70"/>
      <c r="P4" s="70">
        <v>60</v>
      </c>
      <c r="Q4" s="70"/>
      <c r="R4" s="72"/>
      <c r="S4" s="70"/>
      <c r="T4" s="70"/>
      <c r="U4" s="70"/>
      <c r="V4" s="66">
        <v>7</v>
      </c>
      <c r="W4" s="66">
        <v>4</v>
      </c>
      <c r="X4" s="66">
        <v>1.5</v>
      </c>
      <c r="Y4" s="66">
        <v>1.5</v>
      </c>
      <c r="Z4" s="66">
        <v>9</v>
      </c>
    </row>
    <row r="5" spans="1:26" s="29" customFormat="1" ht="21" customHeight="1" x14ac:dyDescent="0.2">
      <c r="A5" s="30">
        <v>3</v>
      </c>
      <c r="B5" s="61"/>
      <c r="C5" s="45" t="s">
        <v>178</v>
      </c>
      <c r="D5" s="47">
        <v>880</v>
      </c>
      <c r="E5" s="66">
        <v>11.43</v>
      </c>
      <c r="F5" s="77">
        <v>7.2</v>
      </c>
      <c r="G5" s="70"/>
      <c r="H5" s="70">
        <v>180</v>
      </c>
      <c r="I5" s="71">
        <v>35</v>
      </c>
      <c r="J5" s="70">
        <v>174</v>
      </c>
      <c r="K5" s="66">
        <v>1</v>
      </c>
      <c r="L5" s="70">
        <v>38</v>
      </c>
      <c r="M5" s="70">
        <v>75</v>
      </c>
      <c r="N5" s="74">
        <v>0.15</v>
      </c>
      <c r="O5" s="70"/>
      <c r="P5" s="70">
        <v>92</v>
      </c>
      <c r="Q5" s="70"/>
      <c r="R5" s="72"/>
      <c r="S5" s="70"/>
      <c r="T5" s="70"/>
      <c r="U5" s="70"/>
      <c r="V5" s="66">
        <v>7</v>
      </c>
      <c r="W5" s="66">
        <v>4</v>
      </c>
      <c r="X5" s="66">
        <v>2</v>
      </c>
      <c r="Y5" s="66">
        <v>2</v>
      </c>
      <c r="Z5" s="66">
        <v>10</v>
      </c>
    </row>
    <row r="6" spans="1:26" s="29" customFormat="1" ht="21" customHeight="1" x14ac:dyDescent="0.2">
      <c r="A6" s="30">
        <v>4</v>
      </c>
      <c r="B6" s="61" t="s">
        <v>79</v>
      </c>
      <c r="C6" s="45" t="s">
        <v>125</v>
      </c>
      <c r="D6" s="47">
        <v>880</v>
      </c>
      <c r="E6" s="66">
        <v>11.968</v>
      </c>
      <c r="F6" s="77">
        <v>7.5679999999999996</v>
      </c>
      <c r="G6" s="70">
        <v>34.32</v>
      </c>
      <c r="H6" s="70">
        <v>262.24</v>
      </c>
      <c r="I6" s="71">
        <v>15</v>
      </c>
      <c r="J6" s="70">
        <v>171.6</v>
      </c>
      <c r="K6" s="66">
        <v>14.52</v>
      </c>
      <c r="L6" s="70">
        <v>14.08</v>
      </c>
      <c r="M6" s="70">
        <v>78.319999999999993</v>
      </c>
      <c r="N6" s="74">
        <v>0.12</v>
      </c>
      <c r="O6" s="70">
        <v>371.36</v>
      </c>
      <c r="P6" s="70">
        <v>73.92</v>
      </c>
      <c r="Q6" s="70">
        <v>36.08</v>
      </c>
      <c r="R6" s="72">
        <v>333.52</v>
      </c>
      <c r="S6" s="70">
        <v>145.19999999999999</v>
      </c>
      <c r="T6" s="70">
        <v>422.4</v>
      </c>
      <c r="U6" s="70">
        <v>110</v>
      </c>
      <c r="V6" s="66">
        <v>1.232</v>
      </c>
      <c r="W6" s="66">
        <v>5.1040000000000001</v>
      </c>
      <c r="X6" s="66">
        <v>0.17599999999999999</v>
      </c>
      <c r="Y6" s="66">
        <v>1.056</v>
      </c>
      <c r="Z6" s="66">
        <v>12.32</v>
      </c>
    </row>
    <row r="7" spans="1:26" s="29" customFormat="1" ht="21" customHeight="1" x14ac:dyDescent="0.2">
      <c r="A7" s="30">
        <v>5</v>
      </c>
      <c r="B7" s="61" t="s">
        <v>79</v>
      </c>
      <c r="C7" s="45" t="s">
        <v>126</v>
      </c>
      <c r="D7" s="47">
        <v>600</v>
      </c>
      <c r="E7" s="66">
        <v>7.74</v>
      </c>
      <c r="F7" s="77">
        <v>4.8600000000000003</v>
      </c>
      <c r="G7" s="70">
        <v>12.6</v>
      </c>
      <c r="H7" s="70">
        <v>63</v>
      </c>
      <c r="I7" s="71">
        <v>35</v>
      </c>
      <c r="J7" s="70">
        <v>95.4</v>
      </c>
      <c r="K7" s="66">
        <v>-5.16</v>
      </c>
      <c r="L7" s="70">
        <v>25.8</v>
      </c>
      <c r="M7" s="70">
        <v>31.2</v>
      </c>
      <c r="N7" s="74">
        <v>0.5</v>
      </c>
      <c r="O7" s="70">
        <v>380.4</v>
      </c>
      <c r="P7" s="70">
        <v>101.4</v>
      </c>
      <c r="Q7" s="70">
        <v>2.4</v>
      </c>
      <c r="R7" s="72">
        <v>281.39999999999998</v>
      </c>
      <c r="S7" s="70">
        <v>99</v>
      </c>
      <c r="T7" s="70">
        <v>399</v>
      </c>
      <c r="U7" s="70">
        <v>36</v>
      </c>
      <c r="V7" s="66">
        <v>0.24</v>
      </c>
      <c r="W7" s="66">
        <v>1.92</v>
      </c>
      <c r="X7" s="66">
        <v>0.12</v>
      </c>
      <c r="Y7" s="66">
        <v>0.66</v>
      </c>
      <c r="Z7" s="66">
        <v>2.88</v>
      </c>
    </row>
    <row r="8" spans="1:26" s="29" customFormat="1" ht="21" customHeight="1" x14ac:dyDescent="0.2">
      <c r="A8" s="30">
        <v>6</v>
      </c>
      <c r="B8" s="61" t="s">
        <v>79</v>
      </c>
      <c r="C8" s="45" t="s">
        <v>127</v>
      </c>
      <c r="D8" s="47">
        <v>880</v>
      </c>
      <c r="E8" s="66">
        <v>11.88</v>
      </c>
      <c r="F8" s="77">
        <v>7.48</v>
      </c>
      <c r="G8" s="70">
        <v>29.92</v>
      </c>
      <c r="H8" s="70">
        <v>220.88</v>
      </c>
      <c r="I8" s="71">
        <v>15</v>
      </c>
      <c r="J8" s="70">
        <v>164.56</v>
      </c>
      <c r="K8" s="66">
        <v>8.9760000000000009</v>
      </c>
      <c r="L8" s="70">
        <v>13.2</v>
      </c>
      <c r="M8" s="70">
        <v>58.96</v>
      </c>
      <c r="N8" s="74">
        <v>0.08</v>
      </c>
      <c r="O8" s="70">
        <v>420.64</v>
      </c>
      <c r="P8" s="70">
        <v>101.2</v>
      </c>
      <c r="Q8" s="70">
        <v>53.68</v>
      </c>
      <c r="R8" s="72">
        <v>373.12</v>
      </c>
      <c r="S8" s="70">
        <v>105.6</v>
      </c>
      <c r="T8" s="70">
        <v>510.4</v>
      </c>
      <c r="U8" s="70">
        <v>70.400000000000006</v>
      </c>
      <c r="V8" s="66">
        <v>0.88</v>
      </c>
      <c r="W8" s="66">
        <v>4.1360000000000001</v>
      </c>
      <c r="X8" s="66">
        <v>0.17599999999999999</v>
      </c>
      <c r="Y8" s="66">
        <v>1.232</v>
      </c>
      <c r="Z8" s="66">
        <v>10.032</v>
      </c>
    </row>
    <row r="9" spans="1:26" s="29" customFormat="1" ht="21" customHeight="1" x14ac:dyDescent="0.2">
      <c r="A9" s="30">
        <v>7</v>
      </c>
      <c r="B9" s="61" t="s">
        <v>79</v>
      </c>
      <c r="C9" s="45" t="s">
        <v>128</v>
      </c>
      <c r="D9" s="47">
        <v>880</v>
      </c>
      <c r="E9" s="66">
        <v>11.263999999999999</v>
      </c>
      <c r="F9" s="77">
        <v>7.1280000000000001</v>
      </c>
      <c r="G9" s="70">
        <v>23.76</v>
      </c>
      <c r="H9" s="70">
        <v>109.12</v>
      </c>
      <c r="I9" s="71">
        <v>25</v>
      </c>
      <c r="J9" s="70">
        <v>144.32</v>
      </c>
      <c r="K9" s="66">
        <v>-5.6319999999999997</v>
      </c>
      <c r="L9" s="70">
        <v>23.76</v>
      </c>
      <c r="M9" s="70">
        <v>50.16</v>
      </c>
      <c r="N9" s="74">
        <v>-0.06</v>
      </c>
      <c r="O9" s="70">
        <v>527.12</v>
      </c>
      <c r="P9" s="70">
        <v>79.2</v>
      </c>
      <c r="Q9" s="70">
        <v>15.84</v>
      </c>
      <c r="R9" s="72">
        <v>463.76</v>
      </c>
      <c r="S9" s="70">
        <v>162.80000000000001</v>
      </c>
      <c r="T9" s="70">
        <v>563.20000000000005</v>
      </c>
      <c r="U9" s="70">
        <v>57.2</v>
      </c>
      <c r="V9" s="66">
        <v>0.61599999999999999</v>
      </c>
      <c r="W9" s="66">
        <v>3.4319999999999999</v>
      </c>
      <c r="X9" s="66">
        <v>0.17599999999999999</v>
      </c>
      <c r="Y9" s="66">
        <v>1.1439999999999999</v>
      </c>
      <c r="Z9" s="66">
        <v>4.4000000000000004</v>
      </c>
    </row>
    <row r="10" spans="1:26" s="29" customFormat="1" ht="21" customHeight="1" x14ac:dyDescent="0.2">
      <c r="A10" s="30">
        <v>8</v>
      </c>
      <c r="B10" s="61" t="s">
        <v>79</v>
      </c>
      <c r="C10" s="45" t="s">
        <v>129</v>
      </c>
      <c r="D10" s="47">
        <v>880</v>
      </c>
      <c r="E10" s="66">
        <v>10.119999999999999</v>
      </c>
      <c r="F10" s="77">
        <v>6.16</v>
      </c>
      <c r="G10" s="70">
        <v>29.04</v>
      </c>
      <c r="H10" s="70">
        <v>106.48</v>
      </c>
      <c r="I10" s="71">
        <v>15</v>
      </c>
      <c r="J10" s="70">
        <v>123.2</v>
      </c>
      <c r="K10" s="66">
        <v>-2.64</v>
      </c>
      <c r="L10" s="70">
        <v>46.64</v>
      </c>
      <c r="M10" s="70">
        <v>102.08</v>
      </c>
      <c r="N10" s="74">
        <v>0.04</v>
      </c>
      <c r="O10" s="70">
        <v>397.76</v>
      </c>
      <c r="P10" s="70">
        <v>39.6</v>
      </c>
      <c r="Q10" s="70">
        <v>14.08</v>
      </c>
      <c r="R10" s="72">
        <v>372.23999999999995</v>
      </c>
      <c r="S10" s="70">
        <v>281.60000000000002</v>
      </c>
      <c r="T10" s="70">
        <v>413.6</v>
      </c>
      <c r="U10" s="70">
        <v>140.80000000000001</v>
      </c>
      <c r="V10" s="66">
        <v>1.056</v>
      </c>
      <c r="W10" s="66">
        <v>3.2559999999999998</v>
      </c>
      <c r="X10" s="66">
        <v>0.17599999999999999</v>
      </c>
      <c r="Y10" s="66">
        <v>0.96800000000000008</v>
      </c>
      <c r="Z10" s="66">
        <v>4.1360000000000001</v>
      </c>
    </row>
    <row r="11" spans="1:26" s="29" customFormat="1" ht="21" customHeight="1" x14ac:dyDescent="0.2">
      <c r="A11" s="30">
        <v>9</v>
      </c>
      <c r="B11" s="61" t="s">
        <v>79</v>
      </c>
      <c r="C11" s="45" t="s">
        <v>130</v>
      </c>
      <c r="D11" s="47">
        <v>890</v>
      </c>
      <c r="E11" s="66">
        <v>10.68</v>
      </c>
      <c r="F11" s="77">
        <v>6.4969999999999999</v>
      </c>
      <c r="G11" s="70">
        <v>58.74</v>
      </c>
      <c r="H11" s="70">
        <v>342.65</v>
      </c>
      <c r="I11" s="71">
        <v>30</v>
      </c>
      <c r="J11" s="70">
        <v>206.48</v>
      </c>
      <c r="K11" s="66">
        <v>21.805</v>
      </c>
      <c r="L11" s="70">
        <v>24.03</v>
      </c>
      <c r="M11" s="70">
        <v>91.67</v>
      </c>
      <c r="N11" s="74">
        <v>0.35</v>
      </c>
      <c r="O11" s="70">
        <v>17.8</v>
      </c>
      <c r="P11" s="70">
        <v>1.78</v>
      </c>
      <c r="Q11" s="70">
        <v>40.049999999999997</v>
      </c>
      <c r="R11" s="72">
        <v>56.069999999999993</v>
      </c>
      <c r="S11" s="70">
        <v>275.89999999999998</v>
      </c>
      <c r="T11" s="70">
        <v>186.9</v>
      </c>
      <c r="U11" s="70">
        <v>164.65</v>
      </c>
      <c r="V11" s="66">
        <v>3.56</v>
      </c>
      <c r="W11" s="66">
        <v>8.6329999999999991</v>
      </c>
      <c r="X11" s="66">
        <v>0.89</v>
      </c>
      <c r="Y11" s="66">
        <v>5.0730000000000004</v>
      </c>
      <c r="Z11" s="66">
        <v>10.858000000000001</v>
      </c>
    </row>
    <row r="12" spans="1:26" s="29" customFormat="1" ht="21" customHeight="1" x14ac:dyDescent="0.2">
      <c r="A12" s="30">
        <v>10</v>
      </c>
      <c r="B12" s="61" t="s">
        <v>79</v>
      </c>
      <c r="C12" s="45" t="s">
        <v>131</v>
      </c>
      <c r="D12" s="47">
        <v>900</v>
      </c>
      <c r="E12" s="66">
        <v>11.7</v>
      </c>
      <c r="F12" s="77">
        <v>7.11</v>
      </c>
      <c r="G12" s="70">
        <v>57.6</v>
      </c>
      <c r="H12" s="70">
        <v>321.3</v>
      </c>
      <c r="I12" s="71">
        <v>35</v>
      </c>
      <c r="J12" s="70">
        <v>201.6</v>
      </c>
      <c r="K12" s="66">
        <v>19.170000000000002</v>
      </c>
      <c r="L12" s="70">
        <v>88.2</v>
      </c>
      <c r="M12" s="70">
        <v>90</v>
      </c>
      <c r="N12" s="74">
        <v>0.28999999999999998</v>
      </c>
      <c r="O12" s="70">
        <v>0</v>
      </c>
      <c r="P12" s="70">
        <v>0</v>
      </c>
      <c r="Q12" s="70">
        <v>40.5</v>
      </c>
      <c r="R12" s="72">
        <v>40.5</v>
      </c>
      <c r="S12" s="70" t="s">
        <v>81</v>
      </c>
      <c r="T12" s="70" t="s">
        <v>81</v>
      </c>
      <c r="U12" s="70" t="s">
        <v>81</v>
      </c>
      <c r="V12" s="66">
        <v>3.33</v>
      </c>
      <c r="W12" s="66">
        <v>7.9200000000000008</v>
      </c>
      <c r="X12" s="66">
        <v>0.9900000000000001</v>
      </c>
      <c r="Y12" s="66">
        <v>4.68</v>
      </c>
      <c r="Z12" s="66">
        <v>11.7</v>
      </c>
    </row>
    <row r="13" spans="1:26" s="29" customFormat="1" ht="21" customHeight="1" x14ac:dyDescent="0.2">
      <c r="A13" s="30">
        <v>11</v>
      </c>
      <c r="B13" s="61" t="s">
        <v>79</v>
      </c>
      <c r="C13" s="45" t="s">
        <v>132</v>
      </c>
      <c r="D13" s="47">
        <v>880</v>
      </c>
      <c r="E13" s="66">
        <v>11.704000000000001</v>
      </c>
      <c r="F13" s="77">
        <v>7.3920000000000003</v>
      </c>
      <c r="G13" s="70">
        <v>14.96</v>
      </c>
      <c r="H13" s="70">
        <v>93.28</v>
      </c>
      <c r="I13" s="71">
        <v>50</v>
      </c>
      <c r="J13" s="70">
        <v>144.32</v>
      </c>
      <c r="K13" s="66">
        <v>-8.1840000000000011</v>
      </c>
      <c r="L13" s="70">
        <v>39.6</v>
      </c>
      <c r="M13" s="70">
        <v>22.88</v>
      </c>
      <c r="N13" s="74">
        <v>0.22</v>
      </c>
      <c r="O13" s="70">
        <v>610.72</v>
      </c>
      <c r="P13" s="70">
        <v>256.08</v>
      </c>
      <c r="Q13" s="70">
        <v>16.72</v>
      </c>
      <c r="R13" s="72">
        <v>371.36</v>
      </c>
      <c r="S13" s="70">
        <v>101.2</v>
      </c>
      <c r="T13" s="70">
        <v>633.6</v>
      </c>
      <c r="U13" s="70">
        <v>26.4</v>
      </c>
      <c r="V13" s="66">
        <v>0.44</v>
      </c>
      <c r="W13" s="66">
        <v>2.8159999999999998</v>
      </c>
      <c r="X13" s="66">
        <v>0.17599999999999999</v>
      </c>
      <c r="Y13" s="66">
        <v>0.96800000000000008</v>
      </c>
      <c r="Z13" s="66">
        <v>2.992</v>
      </c>
    </row>
    <row r="14" spans="1:26" s="29" customFormat="1" ht="21" customHeight="1" x14ac:dyDescent="0.2">
      <c r="A14" s="30">
        <v>12</v>
      </c>
      <c r="B14" s="61" t="s">
        <v>79</v>
      </c>
      <c r="C14" s="45" t="s">
        <v>133</v>
      </c>
      <c r="D14" s="47">
        <v>890</v>
      </c>
      <c r="E14" s="66">
        <v>11.125</v>
      </c>
      <c r="F14" s="77">
        <v>6.8529999999999998</v>
      </c>
      <c r="G14" s="70">
        <v>53.4</v>
      </c>
      <c r="H14" s="70">
        <v>229.62</v>
      </c>
      <c r="I14" s="71">
        <v>25</v>
      </c>
      <c r="J14" s="70">
        <v>168.21</v>
      </c>
      <c r="K14" s="66">
        <v>9.7899999999999991</v>
      </c>
      <c r="L14" s="70">
        <v>36.49</v>
      </c>
      <c r="M14" s="70">
        <v>80.099999999999994</v>
      </c>
      <c r="N14" s="74">
        <v>0.27</v>
      </c>
      <c r="O14" s="70">
        <v>178.89</v>
      </c>
      <c r="P14" s="70">
        <v>37.380000000000003</v>
      </c>
      <c r="Q14" s="70">
        <v>20.47</v>
      </c>
      <c r="R14" s="72">
        <v>161.97999999999999</v>
      </c>
      <c r="S14" s="70">
        <v>342.65</v>
      </c>
      <c r="T14" s="70">
        <v>226.95</v>
      </c>
      <c r="U14" s="70">
        <v>102.35</v>
      </c>
      <c r="V14" s="66">
        <v>1.0680000000000001</v>
      </c>
      <c r="W14" s="66">
        <v>8.0990000000000002</v>
      </c>
      <c r="X14" s="66">
        <v>2.1360000000000001</v>
      </c>
      <c r="Y14" s="66">
        <v>3.827</v>
      </c>
      <c r="Z14" s="66">
        <v>12.282</v>
      </c>
    </row>
    <row r="15" spans="1:26" s="29" customFormat="1" ht="21" customHeight="1" x14ac:dyDescent="0.2">
      <c r="A15" s="30">
        <v>13</v>
      </c>
      <c r="B15" s="61" t="s">
        <v>79</v>
      </c>
      <c r="C15" s="45" t="s">
        <v>134</v>
      </c>
      <c r="D15" s="47">
        <v>770</v>
      </c>
      <c r="E15" s="66">
        <v>9.4710000000000001</v>
      </c>
      <c r="F15" s="77">
        <v>6.0830000000000002</v>
      </c>
      <c r="G15" s="70">
        <v>80.849999999999994</v>
      </c>
      <c r="H15" s="70">
        <v>104.72</v>
      </c>
      <c r="I15" s="71">
        <v>20</v>
      </c>
      <c r="J15" s="70">
        <v>123.2</v>
      </c>
      <c r="K15" s="66">
        <v>-2.9260000000000002</v>
      </c>
      <c r="L15" s="70">
        <v>1.54</v>
      </c>
      <c r="M15" s="70">
        <v>0</v>
      </c>
      <c r="N15" s="74">
        <v>0.45</v>
      </c>
      <c r="O15" s="70">
        <v>0</v>
      </c>
      <c r="P15" s="70">
        <v>0</v>
      </c>
      <c r="Q15" s="70">
        <v>484.33</v>
      </c>
      <c r="R15" s="72">
        <v>484.33</v>
      </c>
      <c r="S15" s="70">
        <v>0</v>
      </c>
      <c r="T15" s="70">
        <v>577.5</v>
      </c>
      <c r="U15" s="70">
        <v>0</v>
      </c>
      <c r="V15" s="66">
        <v>1.6940000000000002</v>
      </c>
      <c r="W15" s="66">
        <v>0.23100000000000001</v>
      </c>
      <c r="X15" s="66">
        <v>6.7760000000000007</v>
      </c>
      <c r="Y15" s="66">
        <v>0.23100000000000001</v>
      </c>
      <c r="Z15" s="66">
        <v>37.191000000000003</v>
      </c>
    </row>
    <row r="16" spans="1:26" s="29" customFormat="1" ht="21" customHeight="1" x14ac:dyDescent="0.2">
      <c r="A16" s="30">
        <v>14</v>
      </c>
      <c r="B16" s="61" t="s">
        <v>79</v>
      </c>
      <c r="C16" s="45" t="s">
        <v>6</v>
      </c>
      <c r="D16" s="47">
        <v>910</v>
      </c>
      <c r="E16" s="66">
        <v>10.829000000000001</v>
      </c>
      <c r="F16" s="77">
        <v>6.8250000000000002</v>
      </c>
      <c r="G16" s="70">
        <v>77.349999999999994</v>
      </c>
      <c r="H16" s="70">
        <v>113.75</v>
      </c>
      <c r="I16" s="71">
        <v>30</v>
      </c>
      <c r="J16" s="70">
        <v>147.41999999999999</v>
      </c>
      <c r="K16" s="66">
        <v>-5.3689999999999998</v>
      </c>
      <c r="L16" s="70">
        <v>7.28</v>
      </c>
      <c r="M16" s="70">
        <v>130.13</v>
      </c>
      <c r="N16" s="74">
        <v>0.16</v>
      </c>
      <c r="O16" s="70">
        <v>0</v>
      </c>
      <c r="P16" s="70">
        <v>0</v>
      </c>
      <c r="Q16" s="70">
        <v>222.95</v>
      </c>
      <c r="R16" s="72">
        <v>222.95</v>
      </c>
      <c r="S16" s="70">
        <v>295.75</v>
      </c>
      <c r="T16" s="70">
        <v>414.05</v>
      </c>
      <c r="U16" s="70">
        <v>163.80000000000001</v>
      </c>
      <c r="V16" s="66">
        <v>7.0979999999999999</v>
      </c>
      <c r="W16" s="66">
        <v>0.72799999999999998</v>
      </c>
      <c r="X16" s="66">
        <v>1.911</v>
      </c>
      <c r="Y16" s="66">
        <v>1.365</v>
      </c>
      <c r="Z16" s="66">
        <v>18.109000000000002</v>
      </c>
    </row>
    <row r="17" spans="1:26" s="29" customFormat="1" ht="21" customHeight="1" x14ac:dyDescent="0.2">
      <c r="A17" s="30">
        <v>15</v>
      </c>
      <c r="B17" s="61" t="s">
        <v>79</v>
      </c>
      <c r="C17" s="45" t="s">
        <v>137</v>
      </c>
      <c r="D17" s="47">
        <v>890</v>
      </c>
      <c r="E17" s="66">
        <v>10.502000000000001</v>
      </c>
      <c r="F17" s="77">
        <v>6.4080000000000004</v>
      </c>
      <c r="G17" s="70">
        <v>67.64</v>
      </c>
      <c r="H17" s="70">
        <v>348.88</v>
      </c>
      <c r="I17" s="71">
        <v>30</v>
      </c>
      <c r="J17" s="70">
        <v>206.48</v>
      </c>
      <c r="K17" s="66">
        <v>22.873000000000001</v>
      </c>
      <c r="L17" s="70">
        <v>31.15</v>
      </c>
      <c r="M17" s="70">
        <v>127.27</v>
      </c>
      <c r="N17" s="74">
        <v>0.33</v>
      </c>
      <c r="O17" s="70">
        <v>10.68</v>
      </c>
      <c r="P17" s="70">
        <v>0.89</v>
      </c>
      <c r="Q17" s="70">
        <v>87.22</v>
      </c>
      <c r="R17" s="72">
        <v>97.009999999999991</v>
      </c>
      <c r="S17" s="70">
        <v>262.55</v>
      </c>
      <c r="T17" s="70">
        <v>178</v>
      </c>
      <c r="U17" s="70">
        <v>209.15</v>
      </c>
      <c r="V17" s="66">
        <v>8.01</v>
      </c>
      <c r="W17" s="66">
        <v>12.46</v>
      </c>
      <c r="X17" s="66">
        <v>0.44500000000000001</v>
      </c>
      <c r="Y17" s="66">
        <v>5.0730000000000004</v>
      </c>
      <c r="Z17" s="66">
        <v>13.884</v>
      </c>
    </row>
    <row r="18" spans="1:26" s="29" customFormat="1" ht="21" customHeight="1" x14ac:dyDescent="0.2">
      <c r="A18" s="30">
        <v>16</v>
      </c>
      <c r="B18" s="61" t="s">
        <v>79</v>
      </c>
      <c r="C18" s="45" t="s">
        <v>136</v>
      </c>
      <c r="D18" s="47">
        <v>880</v>
      </c>
      <c r="E18" s="66">
        <v>15.488000000000001</v>
      </c>
      <c r="F18" s="77">
        <v>9.68</v>
      </c>
      <c r="G18" s="70">
        <v>39.6</v>
      </c>
      <c r="H18" s="70">
        <v>199.76</v>
      </c>
      <c r="I18" s="71">
        <v>20</v>
      </c>
      <c r="J18" s="70">
        <v>88</v>
      </c>
      <c r="K18" s="66">
        <v>17.864000000000001</v>
      </c>
      <c r="L18" s="70">
        <v>390.72</v>
      </c>
      <c r="M18" s="70">
        <v>66</v>
      </c>
      <c r="N18" s="74">
        <v>0.3</v>
      </c>
      <c r="O18" s="70">
        <v>33.44</v>
      </c>
      <c r="P18" s="70">
        <v>3.52</v>
      </c>
      <c r="Q18" s="70">
        <v>45.76</v>
      </c>
      <c r="R18" s="72">
        <v>75.679999999999993</v>
      </c>
      <c r="S18" s="70">
        <v>158.4</v>
      </c>
      <c r="T18" s="70">
        <v>61.6</v>
      </c>
      <c r="U18" s="70">
        <v>105.6</v>
      </c>
      <c r="V18" s="66">
        <v>4.4000000000000004</v>
      </c>
      <c r="W18" s="66">
        <v>6.6</v>
      </c>
      <c r="X18" s="66">
        <v>0.44</v>
      </c>
      <c r="Y18" s="66">
        <v>2.64</v>
      </c>
      <c r="Z18" s="66">
        <v>8.0079999999999991</v>
      </c>
    </row>
    <row r="19" spans="1:26" s="29" customFormat="1" ht="21" customHeight="1" x14ac:dyDescent="0.2">
      <c r="A19" s="30">
        <v>17</v>
      </c>
      <c r="B19" s="61" t="s">
        <v>79</v>
      </c>
      <c r="C19" s="45" t="s">
        <v>141</v>
      </c>
      <c r="D19" s="47">
        <v>880</v>
      </c>
      <c r="E19" s="66">
        <v>11.704000000000001</v>
      </c>
      <c r="F19" s="77">
        <v>7.48</v>
      </c>
      <c r="G19" s="70">
        <v>18.48</v>
      </c>
      <c r="H19" s="70">
        <v>98.56</v>
      </c>
      <c r="I19" s="71">
        <v>15</v>
      </c>
      <c r="J19" s="70">
        <v>146.96</v>
      </c>
      <c r="K19" s="66">
        <v>-7.7440000000000007</v>
      </c>
      <c r="L19" s="70">
        <v>15.84</v>
      </c>
      <c r="M19" s="70">
        <v>23.76</v>
      </c>
      <c r="N19" s="74">
        <v>-0.17</v>
      </c>
      <c r="O19" s="70">
        <v>556.16</v>
      </c>
      <c r="P19" s="70">
        <v>83.6</v>
      </c>
      <c r="Q19" s="70">
        <v>59.84</v>
      </c>
      <c r="R19" s="72">
        <v>532.4</v>
      </c>
      <c r="S19" s="70">
        <v>114.4</v>
      </c>
      <c r="T19" s="70">
        <v>633.6</v>
      </c>
      <c r="U19" s="70">
        <v>35.200000000000003</v>
      </c>
      <c r="V19" s="66">
        <v>0.52800000000000002</v>
      </c>
      <c r="W19" s="66">
        <v>3.08</v>
      </c>
      <c r="X19" s="66">
        <v>8.7999999999999995E-2</v>
      </c>
      <c r="Y19" s="66">
        <v>1.056</v>
      </c>
      <c r="Z19" s="66">
        <v>4.9279999999999999</v>
      </c>
    </row>
    <row r="20" spans="1:26" s="29" customFormat="1" ht="21" customHeight="1" x14ac:dyDescent="0.2">
      <c r="A20" s="30">
        <v>18</v>
      </c>
      <c r="B20" s="61" t="s">
        <v>79</v>
      </c>
      <c r="C20" s="45" t="s">
        <v>143</v>
      </c>
      <c r="D20" s="47">
        <v>880</v>
      </c>
      <c r="E20" s="66">
        <v>12.055999999999999</v>
      </c>
      <c r="F20" s="77">
        <v>7.5679999999999996</v>
      </c>
      <c r="G20" s="70">
        <v>58.96</v>
      </c>
      <c r="H20" s="70">
        <v>448.8</v>
      </c>
      <c r="I20" s="71">
        <v>30</v>
      </c>
      <c r="J20" s="70">
        <v>253.44</v>
      </c>
      <c r="K20" s="66">
        <v>31.327999999999999</v>
      </c>
      <c r="L20" s="70">
        <v>13.2</v>
      </c>
      <c r="M20" s="70">
        <v>58.96</v>
      </c>
      <c r="N20" s="74">
        <v>0.2</v>
      </c>
      <c r="O20" s="70">
        <v>60.72</v>
      </c>
      <c r="P20" s="70">
        <v>6.16</v>
      </c>
      <c r="Q20" s="70">
        <v>95.04</v>
      </c>
      <c r="R20" s="72">
        <v>149.60000000000002</v>
      </c>
      <c r="S20" s="70">
        <v>132</v>
      </c>
      <c r="T20" s="70">
        <v>228.8</v>
      </c>
      <c r="U20" s="70">
        <v>79.2</v>
      </c>
      <c r="V20" s="66">
        <v>2.992</v>
      </c>
      <c r="W20" s="66">
        <v>6.4240000000000004</v>
      </c>
      <c r="X20" s="66">
        <v>0.17599999999999999</v>
      </c>
      <c r="Y20" s="66">
        <v>2.8159999999999998</v>
      </c>
      <c r="Z20" s="66">
        <v>21.472000000000001</v>
      </c>
    </row>
    <row r="21" spans="1:26" s="29" customFormat="1" ht="21" customHeight="1" x14ac:dyDescent="0.2">
      <c r="A21" s="30">
        <v>19</v>
      </c>
      <c r="B21" s="61" t="s">
        <v>79</v>
      </c>
      <c r="C21" s="45" t="s">
        <v>144</v>
      </c>
      <c r="D21" s="47">
        <v>890</v>
      </c>
      <c r="E21" s="66">
        <v>12.193</v>
      </c>
      <c r="F21" s="77">
        <v>7.6539999999999999</v>
      </c>
      <c r="G21" s="70">
        <v>51.62</v>
      </c>
      <c r="H21" s="70">
        <v>451.23</v>
      </c>
      <c r="I21" s="71">
        <v>65</v>
      </c>
      <c r="J21" s="70">
        <v>388.04</v>
      </c>
      <c r="K21" s="66">
        <v>10.146000000000001</v>
      </c>
      <c r="L21" s="70">
        <v>10.68</v>
      </c>
      <c r="M21" s="70">
        <v>47.17</v>
      </c>
      <c r="N21" s="74">
        <v>0.23</v>
      </c>
      <c r="O21" s="70">
        <v>19.579999999999998</v>
      </c>
      <c r="P21" s="70">
        <v>1.78</v>
      </c>
      <c r="Q21" s="70">
        <v>91.67</v>
      </c>
      <c r="R21" s="72">
        <v>109.47</v>
      </c>
      <c r="S21" s="70">
        <v>133.5</v>
      </c>
      <c r="T21" s="70">
        <v>240.3</v>
      </c>
      <c r="U21" s="70">
        <v>80.099999999999994</v>
      </c>
      <c r="V21" s="66">
        <v>3.0259999999999998</v>
      </c>
      <c r="W21" s="66">
        <v>6.4969999999999999</v>
      </c>
      <c r="X21" s="66">
        <v>0.17799999999999999</v>
      </c>
      <c r="Y21" s="66">
        <v>2.8479999999999999</v>
      </c>
      <c r="Z21" s="66">
        <v>20.381</v>
      </c>
    </row>
    <row r="22" spans="1:26" s="29" customFormat="1" ht="21" customHeight="1" x14ac:dyDescent="0.2">
      <c r="A22" s="30">
        <v>20</v>
      </c>
      <c r="B22" s="61" t="s">
        <v>79</v>
      </c>
      <c r="C22" s="45" t="s">
        <v>142</v>
      </c>
      <c r="D22" s="47">
        <v>880</v>
      </c>
      <c r="E22" s="66">
        <v>11.88</v>
      </c>
      <c r="F22" s="77">
        <v>7.3920000000000003</v>
      </c>
      <c r="G22" s="70">
        <v>60.72</v>
      </c>
      <c r="H22" s="70">
        <v>426.8</v>
      </c>
      <c r="I22" s="71">
        <v>30</v>
      </c>
      <c r="J22" s="70">
        <v>245.52</v>
      </c>
      <c r="K22" s="66">
        <v>29.04</v>
      </c>
      <c r="L22" s="70">
        <v>14.96</v>
      </c>
      <c r="M22" s="70">
        <v>81.84</v>
      </c>
      <c r="N22" s="74">
        <v>0.23</v>
      </c>
      <c r="O22" s="70">
        <v>57.2</v>
      </c>
      <c r="P22" s="70">
        <v>6.16</v>
      </c>
      <c r="Q22" s="70">
        <v>93.28</v>
      </c>
      <c r="R22" s="72">
        <v>144.32</v>
      </c>
      <c r="S22" s="70">
        <v>202.4</v>
      </c>
      <c r="T22" s="70">
        <v>176</v>
      </c>
      <c r="U22" s="70">
        <v>110</v>
      </c>
      <c r="V22" s="66">
        <v>3.3439999999999999</v>
      </c>
      <c r="W22" s="66">
        <v>6.3360000000000003</v>
      </c>
      <c r="X22" s="66">
        <v>0.26400000000000001</v>
      </c>
      <c r="Y22" s="66">
        <v>3.08</v>
      </c>
      <c r="Z22" s="66">
        <v>20.943999999999999</v>
      </c>
    </row>
    <row r="23" spans="1:26" s="29" customFormat="1" ht="21" customHeight="1" x14ac:dyDescent="0.2">
      <c r="A23" s="30">
        <v>21</v>
      </c>
      <c r="B23" s="61" t="s">
        <v>79</v>
      </c>
      <c r="C23" s="45" t="s">
        <v>145</v>
      </c>
      <c r="D23" s="47">
        <v>880</v>
      </c>
      <c r="E23" s="66">
        <v>11.528</v>
      </c>
      <c r="F23" s="77">
        <v>7.3040000000000012</v>
      </c>
      <c r="G23" s="70">
        <v>19.36</v>
      </c>
      <c r="H23" s="70">
        <v>127.6</v>
      </c>
      <c r="I23" s="71">
        <v>15</v>
      </c>
      <c r="J23" s="70">
        <v>149.6</v>
      </c>
      <c r="K23" s="66">
        <v>-3.52</v>
      </c>
      <c r="L23" s="70">
        <v>15.84</v>
      </c>
      <c r="M23" s="70">
        <v>24.64</v>
      </c>
      <c r="N23" s="74">
        <v>-0.14000000000000001</v>
      </c>
      <c r="O23" s="70">
        <v>563.20000000000005</v>
      </c>
      <c r="P23" s="70">
        <v>84.48</v>
      </c>
      <c r="Q23" s="70">
        <v>35.200000000000003</v>
      </c>
      <c r="R23" s="72">
        <v>513.92000000000007</v>
      </c>
      <c r="S23" s="70">
        <v>105.6</v>
      </c>
      <c r="T23" s="70">
        <v>611.6</v>
      </c>
      <c r="U23" s="70">
        <v>30.8</v>
      </c>
      <c r="V23" s="66">
        <v>0.44</v>
      </c>
      <c r="W23" s="66">
        <v>3.7839999999999998</v>
      </c>
      <c r="X23" s="66">
        <v>8.7999999999999995E-2</v>
      </c>
      <c r="Y23" s="66">
        <v>0.96800000000000008</v>
      </c>
      <c r="Z23" s="66">
        <v>4.6639999999999997</v>
      </c>
    </row>
    <row r="24" spans="1:26" s="29" customFormat="1" ht="21" customHeight="1" x14ac:dyDescent="0.2">
      <c r="A24" s="30">
        <v>22</v>
      </c>
      <c r="B24" s="61" t="s">
        <v>79</v>
      </c>
      <c r="C24" s="45" t="s">
        <v>146</v>
      </c>
      <c r="D24" s="47">
        <v>880</v>
      </c>
      <c r="E24" s="66">
        <v>11.792</v>
      </c>
      <c r="F24" s="77">
        <v>7.48</v>
      </c>
      <c r="G24" s="70">
        <v>16.72</v>
      </c>
      <c r="H24" s="70">
        <v>121.44</v>
      </c>
      <c r="I24" s="71">
        <v>20</v>
      </c>
      <c r="J24" s="70">
        <v>151.36000000000001</v>
      </c>
      <c r="K24" s="66">
        <v>-4.7519999999999998</v>
      </c>
      <c r="L24" s="70">
        <v>17.600000000000001</v>
      </c>
      <c r="M24" s="70">
        <v>25.52</v>
      </c>
      <c r="N24" s="74">
        <v>-0.15</v>
      </c>
      <c r="O24" s="70">
        <v>582.55999999999995</v>
      </c>
      <c r="P24" s="70">
        <v>87.12</v>
      </c>
      <c r="Q24" s="70">
        <v>29.04</v>
      </c>
      <c r="R24" s="72">
        <v>524.4799999999999</v>
      </c>
      <c r="S24" s="70">
        <v>105.6</v>
      </c>
      <c r="T24" s="70">
        <v>620.4</v>
      </c>
      <c r="U24" s="70">
        <v>26.4</v>
      </c>
      <c r="V24" s="66">
        <v>0.44</v>
      </c>
      <c r="W24" s="66">
        <v>3.3439999999999999</v>
      </c>
      <c r="X24" s="66">
        <v>8.7999999999999995E-2</v>
      </c>
      <c r="Y24" s="66">
        <v>1.1439999999999999</v>
      </c>
      <c r="Z24" s="66">
        <v>4.4000000000000004</v>
      </c>
    </row>
    <row r="25" spans="1:26" s="29" customFormat="1" ht="21" customHeight="1" x14ac:dyDescent="0.2">
      <c r="A25" s="30">
        <v>23</v>
      </c>
      <c r="B25" s="61" t="s">
        <v>139</v>
      </c>
      <c r="C25" s="45" t="s">
        <v>138</v>
      </c>
      <c r="D25" s="28">
        <v>1000</v>
      </c>
      <c r="E25" s="39">
        <v>30</v>
      </c>
      <c r="F25" s="65">
        <v>19.3</v>
      </c>
      <c r="G25" s="28">
        <v>1</v>
      </c>
      <c r="H25" s="28">
        <v>0</v>
      </c>
      <c r="I25" s="28">
        <v>0</v>
      </c>
      <c r="J25" s="28">
        <v>0</v>
      </c>
      <c r="K25" s="39">
        <v>0</v>
      </c>
      <c r="L25" s="28">
        <v>999</v>
      </c>
      <c r="M25" s="28">
        <v>0</v>
      </c>
      <c r="N25" s="48">
        <v>0</v>
      </c>
      <c r="O25" s="28">
        <v>0</v>
      </c>
      <c r="P25" s="28">
        <v>0</v>
      </c>
      <c r="Q25" s="28">
        <v>0</v>
      </c>
      <c r="R25" s="47">
        <v>0</v>
      </c>
      <c r="S25" s="46">
        <v>0</v>
      </c>
      <c r="T25" s="46">
        <v>0</v>
      </c>
      <c r="U25" s="46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</row>
    <row r="26" spans="1:26" s="29" customFormat="1" ht="21" customHeight="1" x14ac:dyDescent="0.2">
      <c r="A26" s="30">
        <v>24</v>
      </c>
      <c r="B26" s="61" t="s">
        <v>139</v>
      </c>
      <c r="C26" s="45" t="s">
        <v>140</v>
      </c>
      <c r="D26" s="28">
        <v>1000</v>
      </c>
      <c r="E26" s="39">
        <v>30.6</v>
      </c>
      <c r="F26" s="65">
        <v>19.8</v>
      </c>
      <c r="G26" s="28">
        <v>1</v>
      </c>
      <c r="H26" s="28">
        <v>0</v>
      </c>
      <c r="I26" s="28">
        <v>0</v>
      </c>
      <c r="J26" s="28">
        <v>0</v>
      </c>
      <c r="K26" s="39">
        <v>0</v>
      </c>
      <c r="L26" s="28">
        <v>999</v>
      </c>
      <c r="M26" s="28">
        <v>0</v>
      </c>
      <c r="N26" s="48">
        <v>0</v>
      </c>
      <c r="O26" s="28">
        <v>0</v>
      </c>
      <c r="P26" s="28">
        <v>0</v>
      </c>
      <c r="Q26" s="28">
        <v>0</v>
      </c>
      <c r="R26" s="47">
        <v>0</v>
      </c>
      <c r="S26" s="46">
        <v>0</v>
      </c>
      <c r="T26" s="46">
        <v>0</v>
      </c>
      <c r="U26" s="46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</row>
    <row r="27" spans="1:26" s="94" customFormat="1" ht="22.5" x14ac:dyDescent="0.2">
      <c r="B27" s="92"/>
      <c r="C27" s="93" t="s">
        <v>149</v>
      </c>
      <c r="D27" s="93" t="s">
        <v>150</v>
      </c>
      <c r="E27" s="93" t="s">
        <v>152</v>
      </c>
      <c r="F27" s="93" t="s">
        <v>151</v>
      </c>
      <c r="G27" s="93" t="s">
        <v>154</v>
      </c>
      <c r="H27" s="93" t="s">
        <v>155</v>
      </c>
      <c r="I27" s="93" t="s">
        <v>54</v>
      </c>
      <c r="J27" s="93" t="s">
        <v>153</v>
      </c>
      <c r="K27" s="92" t="s">
        <v>158</v>
      </c>
      <c r="L27" s="93" t="s">
        <v>156</v>
      </c>
      <c r="M27" s="93" t="s">
        <v>157</v>
      </c>
      <c r="N27" s="93" t="s">
        <v>61</v>
      </c>
      <c r="O27" s="93" t="s">
        <v>159</v>
      </c>
      <c r="P27" s="93" t="s">
        <v>160</v>
      </c>
      <c r="Q27" s="92" t="s">
        <v>161</v>
      </c>
      <c r="R27" s="95" t="s">
        <v>162</v>
      </c>
      <c r="S27" s="92" t="s">
        <v>68</v>
      </c>
      <c r="T27" s="92" t="s">
        <v>69</v>
      </c>
      <c r="U27" s="92" t="s">
        <v>70</v>
      </c>
      <c r="V27" s="93" t="s">
        <v>163</v>
      </c>
      <c r="W27" s="93" t="s">
        <v>164</v>
      </c>
      <c r="X27" s="93" t="s">
        <v>166</v>
      </c>
      <c r="Y27" s="93" t="s">
        <v>165</v>
      </c>
      <c r="Z27" s="93" t="s">
        <v>167</v>
      </c>
    </row>
    <row r="36" spans="3:4" ht="25.5" hidden="1" x14ac:dyDescent="0.2">
      <c r="C36" s="14" t="s">
        <v>21</v>
      </c>
      <c r="D36" s="14" t="s">
        <v>12</v>
      </c>
    </row>
    <row r="37" spans="3:4" hidden="1" x14ac:dyDescent="0.2">
      <c r="C37" s="6" t="s">
        <v>6</v>
      </c>
      <c r="D37" s="7">
        <v>6.6</v>
      </c>
    </row>
    <row r="38" spans="3:4" hidden="1" x14ac:dyDescent="0.2">
      <c r="C38" s="6" t="s">
        <v>5</v>
      </c>
      <c r="D38" s="7">
        <f>6.7</f>
        <v>6.7</v>
      </c>
    </row>
    <row r="39" spans="3:4" hidden="1" x14ac:dyDescent="0.2">
      <c r="C39" s="6" t="s">
        <v>10</v>
      </c>
      <c r="D39" s="7">
        <v>6.7</v>
      </c>
    </row>
    <row r="40" spans="3:4" hidden="1" x14ac:dyDescent="0.2">
      <c r="C40" s="6" t="s">
        <v>1</v>
      </c>
      <c r="D40" s="7">
        <f>8.63*0.88</f>
        <v>7.5944000000000011</v>
      </c>
    </row>
    <row r="41" spans="3:4" hidden="1" x14ac:dyDescent="0.2">
      <c r="C41" s="6" t="s">
        <v>2</v>
      </c>
      <c r="D41" s="7">
        <f>7.3*0.89</f>
        <v>6.4969999999999999</v>
      </c>
    </row>
    <row r="42" spans="3:4" hidden="1" x14ac:dyDescent="0.2">
      <c r="C42" s="6" t="s">
        <v>8</v>
      </c>
      <c r="D42" s="7">
        <f>8.3*0.88</f>
        <v>7.3040000000000003</v>
      </c>
    </row>
    <row r="43" spans="3:4" hidden="1" x14ac:dyDescent="0.2">
      <c r="C43" s="6" t="s">
        <v>9</v>
      </c>
      <c r="D43" s="7">
        <f>8.39*0.88</f>
        <v>7.3832000000000004</v>
      </c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workbookViewId="0">
      <pane xSplit="3" ySplit="9" topLeftCell="D10" activePane="bottomRight" state="frozen"/>
      <selection pane="topRight" activeCell="C1" sqref="C1"/>
      <selection pane="bottomLeft" activeCell="A12" sqref="A12"/>
      <selection pane="bottomRight" activeCell="C33" sqref="C33"/>
    </sheetView>
  </sheetViews>
  <sheetFormatPr baseColWidth="10" defaultRowHeight="12.75" x14ac:dyDescent="0.2"/>
  <cols>
    <col min="1" max="1" width="6.7109375" customWidth="1"/>
    <col min="3" max="3" width="50.28515625" customWidth="1"/>
    <col min="4" max="4" width="16" customWidth="1"/>
  </cols>
  <sheetData>
    <row r="2" spans="1:28" ht="25.5" x14ac:dyDescent="0.2">
      <c r="C2" s="14" t="s">
        <v>22</v>
      </c>
      <c r="D2" s="15" t="s">
        <v>13</v>
      </c>
      <c r="E2" s="14" t="s">
        <v>36</v>
      </c>
      <c r="F2" s="14" t="s">
        <v>37</v>
      </c>
      <c r="G2" s="18" t="s">
        <v>27</v>
      </c>
    </row>
    <row r="3" spans="1:28" x14ac:dyDescent="0.2">
      <c r="C3" s="6" t="s">
        <v>38</v>
      </c>
      <c r="D3" s="7">
        <f>6.44*0.24</f>
        <v>1.5456000000000001</v>
      </c>
      <c r="E3" s="21">
        <v>10</v>
      </c>
      <c r="F3" s="21">
        <v>10</v>
      </c>
      <c r="G3" s="17"/>
    </row>
    <row r="4" spans="1:28" x14ac:dyDescent="0.2">
      <c r="C4" s="6" t="s">
        <v>39</v>
      </c>
      <c r="D4" s="7"/>
      <c r="E4" s="21">
        <v>15</v>
      </c>
      <c r="F4" s="21">
        <v>10</v>
      </c>
      <c r="G4" s="17"/>
    </row>
    <row r="5" spans="1:28" x14ac:dyDescent="0.2">
      <c r="C5" s="6" t="s">
        <v>7</v>
      </c>
      <c r="D5" s="7">
        <f>6.44*0.24</f>
        <v>1.5456000000000001</v>
      </c>
      <c r="E5" s="21">
        <v>20</v>
      </c>
      <c r="F5" s="21">
        <v>10</v>
      </c>
      <c r="G5" s="17"/>
    </row>
    <row r="6" spans="1:28" x14ac:dyDescent="0.2">
      <c r="C6" s="6" t="s">
        <v>3</v>
      </c>
      <c r="D6" s="7">
        <v>9.8000000000000007</v>
      </c>
      <c r="E6" s="9"/>
      <c r="F6" s="9"/>
      <c r="G6" s="9"/>
    </row>
    <row r="7" spans="1:28" x14ac:dyDescent="0.2">
      <c r="C7" s="6" t="s">
        <v>4</v>
      </c>
      <c r="D7" s="7">
        <v>7.65</v>
      </c>
      <c r="E7" s="9"/>
      <c r="F7" s="9"/>
      <c r="G7" s="9"/>
    </row>
    <row r="8" spans="1:28" x14ac:dyDescent="0.2">
      <c r="C8" s="6" t="s">
        <v>14</v>
      </c>
      <c r="D8" s="7">
        <v>24.5</v>
      </c>
      <c r="E8" s="8"/>
      <c r="F8" s="8"/>
      <c r="G8" s="8"/>
    </row>
    <row r="9" spans="1:28" x14ac:dyDescent="0.2">
      <c r="C9" s="63"/>
      <c r="D9" s="64"/>
      <c r="E9" s="16"/>
      <c r="F9" s="16"/>
      <c r="G9" s="16"/>
    </row>
    <row r="11" spans="1:28" s="29" customFormat="1" ht="15" hidden="1" customHeight="1" x14ac:dyDescent="0.2">
      <c r="B11" s="68"/>
      <c r="C11" s="69" t="s">
        <v>147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8" s="29" customFormat="1" ht="25.5" hidden="1" x14ac:dyDescent="0.2">
      <c r="B12" s="45" t="s">
        <v>44</v>
      </c>
      <c r="C12" s="38" t="s">
        <v>46</v>
      </c>
      <c r="D12" s="38" t="s">
        <v>45</v>
      </c>
      <c r="E12" s="38" t="s">
        <v>48</v>
      </c>
      <c r="F12" s="38" t="s">
        <v>49</v>
      </c>
      <c r="G12" s="38" t="s">
        <v>50</v>
      </c>
      <c r="H12" s="38" t="s">
        <v>52</v>
      </c>
      <c r="I12" s="38" t="s">
        <v>55</v>
      </c>
      <c r="J12" s="38" t="s">
        <v>56</v>
      </c>
      <c r="K12" s="38" t="s">
        <v>57</v>
      </c>
      <c r="L12" s="38" t="s">
        <v>58</v>
      </c>
      <c r="M12" s="38" t="s">
        <v>59</v>
      </c>
      <c r="N12" s="45" t="s">
        <v>61</v>
      </c>
      <c r="O12" s="38" t="s">
        <v>62</v>
      </c>
      <c r="P12" s="38" t="s">
        <v>64</v>
      </c>
      <c r="Q12" s="45" t="s">
        <v>65</v>
      </c>
      <c r="R12" s="45" t="s">
        <v>67</v>
      </c>
      <c r="S12" s="45" t="s">
        <v>68</v>
      </c>
      <c r="T12" s="45" t="s">
        <v>69</v>
      </c>
      <c r="U12" s="45" t="s">
        <v>70</v>
      </c>
      <c r="V12" s="38" t="s">
        <v>71</v>
      </c>
      <c r="W12" s="38" t="s">
        <v>72</v>
      </c>
      <c r="X12" s="38" t="s">
        <v>73</v>
      </c>
      <c r="Y12" s="38" t="s">
        <v>74</v>
      </c>
      <c r="Z12" s="38" t="s">
        <v>75</v>
      </c>
      <c r="AA12" s="14" t="s">
        <v>36</v>
      </c>
      <c r="AB12" s="14" t="s">
        <v>37</v>
      </c>
    </row>
    <row r="13" spans="1:28" s="29" customFormat="1" ht="21" hidden="1" customHeight="1" x14ac:dyDescent="0.2">
      <c r="A13" s="30">
        <v>1</v>
      </c>
      <c r="B13" s="67" t="s">
        <v>79</v>
      </c>
      <c r="C13" s="45" t="s">
        <v>117</v>
      </c>
      <c r="D13" s="47">
        <v>240</v>
      </c>
      <c r="E13" s="66">
        <v>2.76</v>
      </c>
      <c r="F13" s="77">
        <v>1.6559999999999999</v>
      </c>
      <c r="G13" s="70">
        <v>12</v>
      </c>
      <c r="H13" s="70">
        <v>58.8</v>
      </c>
      <c r="I13" s="71">
        <v>40</v>
      </c>
      <c r="J13" s="70">
        <v>44.16</v>
      </c>
      <c r="K13" s="66">
        <v>2.3519999999999999</v>
      </c>
      <c r="L13" s="70">
        <v>24</v>
      </c>
      <c r="M13" s="70">
        <v>45.6</v>
      </c>
      <c r="N13" s="74">
        <v>1</v>
      </c>
      <c r="O13" s="70">
        <v>4.8</v>
      </c>
      <c r="P13" s="70">
        <v>0.48</v>
      </c>
      <c r="Q13" s="70">
        <v>7.2</v>
      </c>
      <c r="R13" s="72">
        <v>11.52</v>
      </c>
      <c r="S13" s="70">
        <v>136.80000000000001</v>
      </c>
      <c r="T13" s="70">
        <v>7.92</v>
      </c>
      <c r="U13" s="70">
        <v>61.2</v>
      </c>
      <c r="V13" s="66">
        <v>0.81599999999999995</v>
      </c>
      <c r="W13" s="66">
        <v>1.44</v>
      </c>
      <c r="X13" s="66">
        <v>7.1999999999999995E-2</v>
      </c>
      <c r="Y13" s="66">
        <v>0.504</v>
      </c>
      <c r="Z13" s="66">
        <v>0.24</v>
      </c>
      <c r="AA13" s="78">
        <v>20</v>
      </c>
      <c r="AB13" s="76">
        <v>10</v>
      </c>
    </row>
    <row r="14" spans="1:28" s="29" customFormat="1" ht="21" hidden="1" customHeight="1" x14ac:dyDescent="0.2">
      <c r="A14" s="30">
        <v>2</v>
      </c>
      <c r="B14" s="67" t="s">
        <v>79</v>
      </c>
      <c r="C14" s="38" t="s">
        <v>148</v>
      </c>
      <c r="D14" s="47">
        <v>280</v>
      </c>
      <c r="E14" s="66">
        <v>3.1640000000000001</v>
      </c>
      <c r="F14" s="77">
        <v>1.8759999999999999</v>
      </c>
      <c r="G14" s="70">
        <v>14</v>
      </c>
      <c r="H14" s="70">
        <v>68.599999999999994</v>
      </c>
      <c r="I14" s="71">
        <v>40</v>
      </c>
      <c r="J14" s="70">
        <v>50.4</v>
      </c>
      <c r="K14" s="66">
        <v>2.9119999999999999</v>
      </c>
      <c r="L14" s="70">
        <v>30.8</v>
      </c>
      <c r="M14" s="70">
        <v>53.2</v>
      </c>
      <c r="N14" s="74">
        <v>0.85</v>
      </c>
      <c r="O14" s="70">
        <v>2.8</v>
      </c>
      <c r="P14" s="70">
        <v>0.28000000000000003</v>
      </c>
      <c r="Q14" s="70">
        <v>1.4</v>
      </c>
      <c r="R14" s="72">
        <v>3.9199999999999995</v>
      </c>
      <c r="S14" s="70">
        <v>159.6</v>
      </c>
      <c r="T14" s="70">
        <v>7</v>
      </c>
      <c r="U14" s="70">
        <v>71.400000000000006</v>
      </c>
      <c r="V14" s="66">
        <v>0.95199999999999996</v>
      </c>
      <c r="W14" s="66">
        <v>1.68</v>
      </c>
      <c r="X14" s="66">
        <v>8.4000000000000005E-2</v>
      </c>
      <c r="Y14" s="66">
        <v>0.58799999999999997</v>
      </c>
      <c r="Z14" s="66">
        <v>0.28000000000000003</v>
      </c>
      <c r="AA14" s="78">
        <v>20</v>
      </c>
      <c r="AB14" s="76">
        <v>10</v>
      </c>
    </row>
    <row r="15" spans="1:28" s="29" customFormat="1" ht="21" hidden="1" customHeight="1" x14ac:dyDescent="0.2">
      <c r="A15" s="30">
        <v>3</v>
      </c>
      <c r="B15" s="67" t="s">
        <v>79</v>
      </c>
      <c r="C15" s="45" t="s">
        <v>118</v>
      </c>
      <c r="D15" s="47">
        <v>150</v>
      </c>
      <c r="E15" s="66">
        <v>1.8</v>
      </c>
      <c r="F15" s="77">
        <v>1.1399999999999999</v>
      </c>
      <c r="G15" s="70">
        <v>12.45</v>
      </c>
      <c r="H15" s="70">
        <v>11.55</v>
      </c>
      <c r="I15" s="71">
        <v>20</v>
      </c>
      <c r="J15" s="70">
        <v>22.35</v>
      </c>
      <c r="K15" s="66">
        <v>-1.7250000000000001</v>
      </c>
      <c r="L15" s="70">
        <v>1.05</v>
      </c>
      <c r="M15" s="70">
        <v>9.4499999999999993</v>
      </c>
      <c r="N15" s="74">
        <v>1.05</v>
      </c>
      <c r="O15" s="70">
        <v>0</v>
      </c>
      <c r="P15" s="70">
        <v>0</v>
      </c>
      <c r="Q15" s="70">
        <v>92.1</v>
      </c>
      <c r="R15" s="72">
        <v>92.1</v>
      </c>
      <c r="S15" s="70">
        <v>18.75</v>
      </c>
      <c r="T15" s="70">
        <v>106.5</v>
      </c>
      <c r="U15" s="70">
        <v>15</v>
      </c>
      <c r="V15" s="66">
        <v>0.3</v>
      </c>
      <c r="W15" s="66">
        <v>0.40500000000000003</v>
      </c>
      <c r="X15" s="66">
        <v>0.495</v>
      </c>
      <c r="Y15" s="66">
        <v>0.315</v>
      </c>
      <c r="Z15" s="66">
        <v>4.0949999999999998</v>
      </c>
      <c r="AA15" s="79">
        <v>10</v>
      </c>
      <c r="AB15" s="76">
        <v>10</v>
      </c>
    </row>
    <row r="16" spans="1:28" s="29" customFormat="1" ht="21" hidden="1" customHeight="1" x14ac:dyDescent="0.2">
      <c r="A16" s="30">
        <v>4</v>
      </c>
      <c r="B16" s="67" t="s">
        <v>79</v>
      </c>
      <c r="C16" s="45" t="s">
        <v>119</v>
      </c>
      <c r="D16" s="47">
        <v>220</v>
      </c>
      <c r="E16" s="66">
        <v>2.8820000000000001</v>
      </c>
      <c r="F16" s="77">
        <v>1.8480000000000001</v>
      </c>
      <c r="G16" s="70">
        <v>12.98</v>
      </c>
      <c r="H16" s="70">
        <v>21.12</v>
      </c>
      <c r="I16" s="71">
        <v>20</v>
      </c>
      <c r="J16" s="70">
        <v>35.64</v>
      </c>
      <c r="K16" s="66">
        <v>-2.3319999999999999</v>
      </c>
      <c r="L16" s="70">
        <v>0.88</v>
      </c>
      <c r="M16" s="70">
        <v>5.94</v>
      </c>
      <c r="N16" s="74">
        <v>0.7</v>
      </c>
      <c r="O16" s="70">
        <v>156.19999999999999</v>
      </c>
      <c r="P16" s="70">
        <v>46.86</v>
      </c>
      <c r="Q16" s="70">
        <v>6.82</v>
      </c>
      <c r="R16" s="72">
        <v>116.16</v>
      </c>
      <c r="S16" s="70">
        <v>16.5</v>
      </c>
      <c r="T16" s="70">
        <v>168.3</v>
      </c>
      <c r="U16" s="70">
        <v>9.9</v>
      </c>
      <c r="V16" s="66">
        <v>8.7999999999999995E-2</v>
      </c>
      <c r="W16" s="66">
        <v>0.59399999999999997</v>
      </c>
      <c r="X16" s="66">
        <v>6.6000000000000003E-2</v>
      </c>
      <c r="Y16" s="66">
        <v>0.19800000000000001</v>
      </c>
      <c r="Z16" s="66">
        <v>4.7080000000000002</v>
      </c>
      <c r="AA16" s="79">
        <v>10</v>
      </c>
      <c r="AB16" s="76">
        <v>10</v>
      </c>
    </row>
    <row r="17" spans="1:28" s="29" customFormat="1" ht="21" hidden="1" customHeight="1" x14ac:dyDescent="0.2">
      <c r="A17" s="30">
        <v>5</v>
      </c>
      <c r="B17" s="67" t="s">
        <v>79</v>
      </c>
      <c r="C17" s="45" t="s">
        <v>120</v>
      </c>
      <c r="D17" s="47">
        <v>150</v>
      </c>
      <c r="E17" s="66">
        <v>1.845</v>
      </c>
      <c r="F17" s="77">
        <v>1.155</v>
      </c>
      <c r="G17" s="70">
        <v>6</v>
      </c>
      <c r="H17" s="70">
        <v>10.5</v>
      </c>
      <c r="I17" s="71">
        <v>25</v>
      </c>
      <c r="J17" s="70">
        <v>22.5</v>
      </c>
      <c r="K17" s="66">
        <v>-1.92</v>
      </c>
      <c r="L17" s="70">
        <v>0.3</v>
      </c>
      <c r="M17" s="70">
        <v>31.5</v>
      </c>
      <c r="N17" s="74">
        <v>0.8</v>
      </c>
      <c r="O17" s="70">
        <v>57</v>
      </c>
      <c r="P17" s="70">
        <v>14.25</v>
      </c>
      <c r="Q17" s="70">
        <v>2.4</v>
      </c>
      <c r="R17" s="72">
        <v>45.15</v>
      </c>
      <c r="S17" s="70">
        <v>54.75</v>
      </c>
      <c r="T17" s="70">
        <v>78.75</v>
      </c>
      <c r="U17" s="70">
        <v>47.25</v>
      </c>
      <c r="V17" s="66">
        <v>0.28499999999999998</v>
      </c>
      <c r="W17" s="66">
        <v>0.19500000000000001</v>
      </c>
      <c r="X17" s="66">
        <v>1.4999999999999999E-2</v>
      </c>
      <c r="Y17" s="66">
        <v>0.18</v>
      </c>
      <c r="Z17" s="66">
        <v>1.98</v>
      </c>
      <c r="AA17" s="78">
        <v>15</v>
      </c>
      <c r="AB17" s="76">
        <v>10</v>
      </c>
    </row>
    <row r="18" spans="1:28" s="29" customFormat="1" ht="21" hidden="1" customHeight="1" x14ac:dyDescent="0.2">
      <c r="A18" s="30">
        <v>6</v>
      </c>
      <c r="B18" s="67" t="s">
        <v>79</v>
      </c>
      <c r="C18" s="45" t="s">
        <v>121</v>
      </c>
      <c r="D18" s="47">
        <v>220</v>
      </c>
      <c r="E18" s="66">
        <v>2.6179999999999999</v>
      </c>
      <c r="F18" s="77">
        <v>1.6279999999999999</v>
      </c>
      <c r="G18" s="70">
        <v>15.62</v>
      </c>
      <c r="H18" s="70">
        <v>24.42</v>
      </c>
      <c r="I18" s="71">
        <v>30</v>
      </c>
      <c r="J18" s="70">
        <v>34.54</v>
      </c>
      <c r="K18" s="66">
        <v>-1.6279999999999999</v>
      </c>
      <c r="L18" s="70">
        <v>2.42</v>
      </c>
      <c r="M18" s="70">
        <v>45.76</v>
      </c>
      <c r="N18" s="74">
        <v>1.05</v>
      </c>
      <c r="O18" s="70">
        <v>0</v>
      </c>
      <c r="P18" s="70">
        <v>0</v>
      </c>
      <c r="Q18" s="70">
        <v>6.82</v>
      </c>
      <c r="R18" s="72">
        <v>6.82</v>
      </c>
      <c r="S18" s="70">
        <v>92.4</v>
      </c>
      <c r="T18" s="70">
        <v>84.7</v>
      </c>
      <c r="U18" s="70">
        <v>60.5</v>
      </c>
      <c r="V18" s="66">
        <v>2.992</v>
      </c>
      <c r="W18" s="66">
        <v>0.308</v>
      </c>
      <c r="X18" s="66">
        <v>0.19800000000000001</v>
      </c>
      <c r="Y18" s="66">
        <v>0.50599999999999989</v>
      </c>
      <c r="Z18" s="66">
        <v>0.90199999999999991</v>
      </c>
      <c r="AA18" s="78">
        <v>10</v>
      </c>
      <c r="AB18" s="76">
        <v>10</v>
      </c>
    </row>
    <row r="19" spans="1:28" s="29" customFormat="1" ht="21" hidden="1" customHeight="1" x14ac:dyDescent="0.2">
      <c r="A19" s="30">
        <v>7</v>
      </c>
      <c r="B19" s="67" t="s">
        <v>79</v>
      </c>
      <c r="C19" s="45" t="s">
        <v>122</v>
      </c>
      <c r="D19" s="47">
        <v>60</v>
      </c>
      <c r="E19" s="66">
        <v>0.72</v>
      </c>
      <c r="F19" s="77">
        <v>0.45</v>
      </c>
      <c r="G19" s="70">
        <v>7.98</v>
      </c>
      <c r="H19" s="70">
        <v>18.420000000000002</v>
      </c>
      <c r="I19" s="71">
        <v>30</v>
      </c>
      <c r="J19" s="70">
        <v>12.54</v>
      </c>
      <c r="K19" s="66">
        <v>0.94199999999999995</v>
      </c>
      <c r="L19" s="70">
        <v>1.02</v>
      </c>
      <c r="M19" s="70">
        <v>4.32</v>
      </c>
      <c r="N19" s="74">
        <v>0</v>
      </c>
      <c r="O19" s="70">
        <v>0.96</v>
      </c>
      <c r="P19" s="70">
        <v>0.18</v>
      </c>
      <c r="Q19" s="70">
        <v>0</v>
      </c>
      <c r="R19" s="72">
        <v>0.78</v>
      </c>
      <c r="S19" s="70" t="s">
        <v>81</v>
      </c>
      <c r="T19" s="70" t="s">
        <v>81</v>
      </c>
      <c r="U19" s="70" t="s">
        <v>81</v>
      </c>
      <c r="V19" s="66">
        <v>0.192</v>
      </c>
      <c r="W19" s="66">
        <v>0.39</v>
      </c>
      <c r="X19" s="66">
        <v>1.7999999999999999E-2</v>
      </c>
      <c r="Y19" s="66">
        <v>0.10199999999999999</v>
      </c>
      <c r="Z19" s="66">
        <v>2.7</v>
      </c>
      <c r="AA19" s="79">
        <v>10</v>
      </c>
      <c r="AB19" s="76">
        <v>10</v>
      </c>
    </row>
    <row r="20" spans="1:28" s="29" customFormat="1" ht="21" hidden="1" customHeight="1" x14ac:dyDescent="0.2">
      <c r="A20" s="30">
        <v>8</v>
      </c>
      <c r="B20" s="67" t="s">
        <v>79</v>
      </c>
      <c r="C20" s="45" t="s">
        <v>123</v>
      </c>
      <c r="D20" s="47">
        <v>60</v>
      </c>
      <c r="E20" s="66">
        <v>0.77400000000000002</v>
      </c>
      <c r="F20" s="77">
        <v>0.47399999999999998</v>
      </c>
      <c r="G20" s="70">
        <v>3.6</v>
      </c>
      <c r="H20" s="70">
        <v>21.6</v>
      </c>
      <c r="I20" s="71">
        <v>35</v>
      </c>
      <c r="J20" s="70">
        <v>14.22</v>
      </c>
      <c r="K20" s="66">
        <v>1.1819999999999999</v>
      </c>
      <c r="L20" s="70">
        <v>4.26</v>
      </c>
      <c r="M20" s="70">
        <v>6.12</v>
      </c>
      <c r="N20" s="74">
        <v>0</v>
      </c>
      <c r="O20" s="70">
        <v>1.56</v>
      </c>
      <c r="P20" s="70">
        <v>0</v>
      </c>
      <c r="Q20" s="70">
        <v>8.8800000000000008</v>
      </c>
      <c r="R20" s="72">
        <v>10.440000000000001</v>
      </c>
      <c r="S20" s="70" t="s">
        <v>81</v>
      </c>
      <c r="T20" s="70" t="s">
        <v>81</v>
      </c>
      <c r="U20" s="70" t="s">
        <v>81</v>
      </c>
      <c r="V20" s="66">
        <v>0.21</v>
      </c>
      <c r="W20" s="66">
        <v>0.318</v>
      </c>
      <c r="X20" s="66">
        <v>4.2000000000000003E-2</v>
      </c>
      <c r="Y20" s="66">
        <v>0.13800000000000001</v>
      </c>
      <c r="Z20" s="66">
        <v>0.42</v>
      </c>
      <c r="AA20" s="79">
        <v>10</v>
      </c>
      <c r="AB20" s="76">
        <v>10</v>
      </c>
    </row>
    <row r="21" spans="1:28" s="29" customFormat="1" ht="21" hidden="1" customHeight="1" x14ac:dyDescent="0.2">
      <c r="A21" s="30">
        <v>9</v>
      </c>
      <c r="B21" s="67" t="s">
        <v>79</v>
      </c>
      <c r="C21" s="45" t="s">
        <v>124</v>
      </c>
      <c r="D21" s="47">
        <v>230</v>
      </c>
      <c r="E21" s="66">
        <v>2.8980000000000001</v>
      </c>
      <c r="F21" s="77">
        <v>1.84</v>
      </c>
      <c r="G21" s="70">
        <v>18.399999999999999</v>
      </c>
      <c r="H21" s="70">
        <v>13.8</v>
      </c>
      <c r="I21" s="71">
        <v>20</v>
      </c>
      <c r="J21" s="70">
        <v>33.81</v>
      </c>
      <c r="K21" s="66">
        <v>-3.1970000000000001</v>
      </c>
      <c r="L21" s="70">
        <v>0.92</v>
      </c>
      <c r="M21" s="70">
        <v>11.96</v>
      </c>
      <c r="N21" s="74">
        <v>0.8</v>
      </c>
      <c r="O21" s="70">
        <v>0</v>
      </c>
      <c r="P21" s="70">
        <v>0</v>
      </c>
      <c r="Q21" s="70">
        <v>160.08000000000001</v>
      </c>
      <c r="R21" s="72">
        <v>160.08000000000001</v>
      </c>
      <c r="S21" s="70" t="s">
        <v>81</v>
      </c>
      <c r="T21" s="70" t="s">
        <v>81</v>
      </c>
      <c r="U21" s="70" t="s">
        <v>81</v>
      </c>
      <c r="V21" s="66">
        <v>0.55200000000000005</v>
      </c>
      <c r="W21" s="66">
        <v>0.39100000000000001</v>
      </c>
      <c r="X21" s="66">
        <v>0.161</v>
      </c>
      <c r="Y21" s="66">
        <v>0.39100000000000001</v>
      </c>
      <c r="Z21" s="66">
        <v>2.0699999999999998</v>
      </c>
      <c r="AA21" s="79">
        <v>10</v>
      </c>
      <c r="AB21" s="76">
        <v>10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C1:E65536"/>
    </sheetView>
  </sheetViews>
  <sheetFormatPr baseColWidth="10" defaultRowHeight="12.75" x14ac:dyDescent="0.2"/>
  <cols>
    <col min="1" max="1" width="4.42578125" customWidth="1"/>
    <col min="2" max="2" width="39.7109375" bestFit="1" customWidth="1"/>
    <col min="3" max="5" width="21.7109375" hidden="1" customWidth="1"/>
  </cols>
  <sheetData>
    <row r="1" spans="1:5" x14ac:dyDescent="0.2">
      <c r="C1" s="30">
        <v>1</v>
      </c>
      <c r="D1" s="30">
        <v>2</v>
      </c>
      <c r="E1" s="30">
        <v>3</v>
      </c>
    </row>
    <row r="2" spans="1:5" s="37" customFormat="1" ht="29.25" customHeight="1" x14ac:dyDescent="0.2">
      <c r="C2" s="38" t="s">
        <v>196</v>
      </c>
      <c r="D2" s="38" t="s">
        <v>197</v>
      </c>
      <c r="E2" s="38" t="s">
        <v>198</v>
      </c>
    </row>
    <row r="3" spans="1:5" ht="19.5" customHeight="1" x14ac:dyDescent="0.2">
      <c r="B3" s="24" t="s">
        <v>15</v>
      </c>
      <c r="C3" s="28">
        <v>8725</v>
      </c>
      <c r="D3" s="28">
        <v>8228</v>
      </c>
      <c r="E3" s="28">
        <v>7540</v>
      </c>
    </row>
    <row r="4" spans="1:5" ht="19.5" customHeight="1" x14ac:dyDescent="0.2">
      <c r="B4" s="24" t="s">
        <v>19</v>
      </c>
      <c r="C4" s="28">
        <v>146</v>
      </c>
      <c r="D4" s="28">
        <v>118</v>
      </c>
      <c r="E4" s="28">
        <v>93.5</v>
      </c>
    </row>
    <row r="5" spans="1:5" ht="19.5" customHeight="1" x14ac:dyDescent="0.2">
      <c r="B5" s="24" t="s">
        <v>28</v>
      </c>
      <c r="C5" s="28">
        <v>23.5</v>
      </c>
      <c r="D5" s="28">
        <v>23.3</v>
      </c>
      <c r="E5" s="28">
        <v>22.3</v>
      </c>
    </row>
    <row r="6" spans="1:5" ht="19.5" customHeight="1" x14ac:dyDescent="0.2">
      <c r="B6" s="25" t="s">
        <v>26</v>
      </c>
      <c r="C6" s="28">
        <v>3746</v>
      </c>
      <c r="D6" s="28">
        <v>3307</v>
      </c>
      <c r="E6" s="28">
        <v>2831</v>
      </c>
    </row>
    <row r="7" spans="1:5" ht="19.5" customHeight="1" x14ac:dyDescent="0.2">
      <c r="B7" s="25" t="s">
        <v>25</v>
      </c>
      <c r="C7" s="28">
        <v>269</v>
      </c>
      <c r="D7" s="28">
        <v>284</v>
      </c>
      <c r="E7" s="28">
        <v>296</v>
      </c>
    </row>
    <row r="14" spans="1:5" x14ac:dyDescent="0.2">
      <c r="B14" s="32" t="s">
        <v>35</v>
      </c>
    </row>
    <row r="15" spans="1:5" x14ac:dyDescent="0.2">
      <c r="A15" s="33">
        <v>1</v>
      </c>
      <c r="B15" s="38" t="s">
        <v>196</v>
      </c>
    </row>
    <row r="16" spans="1:5" x14ac:dyDescent="0.2">
      <c r="A16" s="33">
        <v>2</v>
      </c>
      <c r="B16" s="38" t="s">
        <v>197</v>
      </c>
    </row>
    <row r="17" spans="1:2" x14ac:dyDescent="0.2">
      <c r="A17" s="33">
        <v>3</v>
      </c>
      <c r="B17" s="38" t="s">
        <v>198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baseColWidth="10" defaultRowHeight="12.75" x14ac:dyDescent="0.2"/>
  <cols>
    <col min="1" max="1" width="11.42578125" style="30"/>
    <col min="2" max="2" width="50.42578125" style="44" customWidth="1"/>
    <col min="3" max="5" width="5.7109375" style="29" customWidth="1"/>
    <col min="6" max="6" width="9.28515625" style="29" hidden="1" customWidth="1"/>
    <col min="7" max="7" width="6.85546875" style="29" hidden="1" customWidth="1"/>
    <col min="8" max="8" width="5.7109375" style="29" hidden="1" customWidth="1"/>
    <col min="9" max="9" width="9" style="29" hidden="1" customWidth="1"/>
    <col min="10" max="11" width="5.7109375" style="29" hidden="1" customWidth="1"/>
    <col min="12" max="12" width="8.28515625" style="29" hidden="1" customWidth="1"/>
    <col min="13" max="13" width="5.7109375" style="29" hidden="1" customWidth="1"/>
    <col min="14" max="14" width="6.42578125" style="29" hidden="1" customWidth="1"/>
    <col min="15" max="16" width="7.85546875" style="29" hidden="1" customWidth="1"/>
    <col min="17" max="17" width="0" style="29" hidden="1" customWidth="1"/>
    <col min="18" max="25" width="5.7109375" style="29" hidden="1" customWidth="1"/>
    <col min="26" max="16384" width="11.42578125" style="29"/>
  </cols>
  <sheetData>
    <row r="1" spans="1:25" ht="15.75" x14ac:dyDescent="0.2">
      <c r="A1" s="40" t="s">
        <v>40</v>
      </c>
      <c r="B1" s="41" t="s">
        <v>42</v>
      </c>
      <c r="E1" s="42" t="s">
        <v>41</v>
      </c>
    </row>
    <row r="3" spans="1:25" ht="15.75" x14ac:dyDescent="0.2">
      <c r="B3" s="41" t="s">
        <v>43</v>
      </c>
    </row>
    <row r="5" spans="1:25" s="30" customFormat="1" x14ac:dyDescent="0.2">
      <c r="B5" s="43"/>
      <c r="F5" s="40" t="s">
        <v>51</v>
      </c>
      <c r="G5" s="40" t="s">
        <v>53</v>
      </c>
      <c r="K5" s="40" t="s">
        <v>32</v>
      </c>
      <c r="L5" s="40" t="s">
        <v>60</v>
      </c>
      <c r="M5" s="40"/>
      <c r="N5" s="40" t="s">
        <v>63</v>
      </c>
      <c r="P5" s="40" t="s">
        <v>66</v>
      </c>
    </row>
    <row r="6" spans="1:25" ht="15" customHeight="1" x14ac:dyDescent="0.2">
      <c r="A6" s="53"/>
      <c r="B6" s="54" t="s">
        <v>47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5" customHeight="1" x14ac:dyDescent="0.2">
      <c r="A7" s="53"/>
      <c r="B7" s="5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s="43" customFormat="1" ht="25.5" x14ac:dyDescent="0.2">
      <c r="A8" s="45" t="s">
        <v>44</v>
      </c>
      <c r="B8" s="38" t="s">
        <v>46</v>
      </c>
      <c r="C8" s="38" t="s">
        <v>45</v>
      </c>
      <c r="D8" s="38" t="s">
        <v>48</v>
      </c>
      <c r="E8" s="38" t="s">
        <v>49</v>
      </c>
      <c r="F8" s="38" t="s">
        <v>50</v>
      </c>
      <c r="G8" s="38" t="s">
        <v>52</v>
      </c>
      <c r="H8" s="38" t="s">
        <v>55</v>
      </c>
      <c r="I8" s="38" t="s">
        <v>56</v>
      </c>
      <c r="J8" s="38" t="s">
        <v>57</v>
      </c>
      <c r="K8" s="38" t="s">
        <v>58</v>
      </c>
      <c r="L8" s="38" t="s">
        <v>59</v>
      </c>
      <c r="M8" s="45" t="s">
        <v>61</v>
      </c>
      <c r="N8" s="38" t="s">
        <v>62</v>
      </c>
      <c r="O8" s="38" t="s">
        <v>64</v>
      </c>
      <c r="P8" s="45" t="s">
        <v>65</v>
      </c>
      <c r="Q8" s="45" t="s">
        <v>67</v>
      </c>
      <c r="R8" s="45" t="s">
        <v>68</v>
      </c>
      <c r="S8" s="45" t="s">
        <v>69</v>
      </c>
      <c r="T8" s="45" t="s">
        <v>70</v>
      </c>
      <c r="U8" s="38" t="s">
        <v>71</v>
      </c>
      <c r="V8" s="38" t="s">
        <v>72</v>
      </c>
      <c r="W8" s="38" t="s">
        <v>73</v>
      </c>
      <c r="X8" s="38" t="s">
        <v>74</v>
      </c>
      <c r="Y8" s="38" t="s">
        <v>75</v>
      </c>
    </row>
    <row r="9" spans="1:25" ht="21" customHeight="1" x14ac:dyDescent="0.2">
      <c r="A9" s="55" t="s">
        <v>78</v>
      </c>
      <c r="B9" s="45" t="s">
        <v>82</v>
      </c>
      <c r="C9" s="28">
        <v>1000</v>
      </c>
      <c r="D9" s="39">
        <v>10.5</v>
      </c>
      <c r="E9" s="39">
        <v>6.3</v>
      </c>
      <c r="F9" s="28">
        <v>160</v>
      </c>
      <c r="G9" s="28">
        <v>200</v>
      </c>
      <c r="H9" s="28">
        <v>10</v>
      </c>
      <c r="I9" s="28">
        <v>139</v>
      </c>
      <c r="J9" s="39">
        <v>9.8000000000000007</v>
      </c>
      <c r="K9" s="28">
        <v>40</v>
      </c>
      <c r="L9" s="28">
        <v>220</v>
      </c>
      <c r="M9" s="48">
        <v>1.8</v>
      </c>
      <c r="N9" s="28">
        <v>0</v>
      </c>
      <c r="O9" s="28">
        <v>0</v>
      </c>
      <c r="P9" s="28">
        <v>100</v>
      </c>
      <c r="Q9" s="47">
        <v>100</v>
      </c>
      <c r="R9" s="46">
        <v>570</v>
      </c>
      <c r="S9" s="46">
        <v>30</v>
      </c>
      <c r="T9" s="46">
        <v>290</v>
      </c>
      <c r="U9" s="39">
        <v>6.4</v>
      </c>
      <c r="V9" s="39">
        <v>3.5</v>
      </c>
      <c r="W9" s="39">
        <v>0.9</v>
      </c>
      <c r="X9" s="39">
        <v>1.4</v>
      </c>
      <c r="Y9" s="39">
        <v>30</v>
      </c>
    </row>
    <row r="10" spans="1:25" ht="21" customHeight="1" x14ac:dyDescent="0.2">
      <c r="A10" s="55" t="s">
        <v>78</v>
      </c>
      <c r="B10" s="45" t="s">
        <v>80</v>
      </c>
      <c r="C10" s="28">
        <v>1000</v>
      </c>
      <c r="D10" s="39">
        <v>11.5</v>
      </c>
      <c r="E10" s="39">
        <v>7</v>
      </c>
      <c r="F10" s="28">
        <v>110</v>
      </c>
      <c r="G10" s="28">
        <v>190</v>
      </c>
      <c r="H10" s="28">
        <v>15</v>
      </c>
      <c r="I10" s="28">
        <v>155</v>
      </c>
      <c r="J10" s="39">
        <v>5.6</v>
      </c>
      <c r="K10" s="28">
        <v>35</v>
      </c>
      <c r="L10" s="28">
        <v>186</v>
      </c>
      <c r="M10" s="48">
        <v>1.46</v>
      </c>
      <c r="N10" s="28">
        <v>0</v>
      </c>
      <c r="O10" s="28">
        <v>0</v>
      </c>
      <c r="P10" s="28">
        <v>158</v>
      </c>
      <c r="Q10" s="47">
        <v>158</v>
      </c>
      <c r="R10" s="46" t="s">
        <v>81</v>
      </c>
      <c r="S10" s="46" t="s">
        <v>81</v>
      </c>
      <c r="T10" s="46" t="s">
        <v>81</v>
      </c>
      <c r="U10" s="39">
        <v>6</v>
      </c>
      <c r="V10" s="39">
        <v>4.2</v>
      </c>
      <c r="W10" s="39">
        <v>0.9</v>
      </c>
      <c r="X10" s="39">
        <v>1.7</v>
      </c>
      <c r="Y10" s="39">
        <v>33</v>
      </c>
    </row>
    <row r="11" spans="1:25" ht="21" customHeight="1" x14ac:dyDescent="0.2">
      <c r="A11" s="55" t="s">
        <v>78</v>
      </c>
      <c r="B11" s="45" t="s">
        <v>83</v>
      </c>
      <c r="C11" s="28">
        <v>1000</v>
      </c>
      <c r="D11" s="39">
        <v>10.9</v>
      </c>
      <c r="E11" s="39">
        <v>6.6</v>
      </c>
      <c r="F11" s="28">
        <v>120</v>
      </c>
      <c r="G11" s="28">
        <v>150</v>
      </c>
      <c r="H11" s="28">
        <v>15</v>
      </c>
      <c r="I11" s="28">
        <v>142</v>
      </c>
      <c r="J11" s="39">
        <v>1.3</v>
      </c>
      <c r="K11" s="28">
        <v>30</v>
      </c>
      <c r="L11" s="28">
        <v>220</v>
      </c>
      <c r="M11" s="48">
        <v>2.5499999999999998</v>
      </c>
      <c r="N11" s="28">
        <v>0</v>
      </c>
      <c r="O11" s="28">
        <v>0</v>
      </c>
      <c r="P11" s="28">
        <v>80</v>
      </c>
      <c r="Q11" s="47">
        <v>80</v>
      </c>
      <c r="R11" s="46" t="s">
        <v>81</v>
      </c>
      <c r="S11" s="46" t="s">
        <v>81</v>
      </c>
      <c r="T11" s="46" t="s">
        <v>81</v>
      </c>
      <c r="U11" s="39">
        <v>5.9</v>
      </c>
      <c r="V11" s="39">
        <v>3.8</v>
      </c>
      <c r="W11" s="39">
        <v>0.9</v>
      </c>
      <c r="X11" s="39">
        <v>1.7</v>
      </c>
      <c r="Y11" s="39">
        <v>33</v>
      </c>
    </row>
    <row r="12" spans="1:25" ht="21" customHeight="1" x14ac:dyDescent="0.2">
      <c r="A12" s="55" t="s">
        <v>78</v>
      </c>
      <c r="B12" s="45" t="s">
        <v>84</v>
      </c>
      <c r="C12" s="28">
        <v>1000</v>
      </c>
      <c r="D12" s="39">
        <v>10</v>
      </c>
      <c r="E12" s="39">
        <v>6</v>
      </c>
      <c r="F12" s="28">
        <v>135</v>
      </c>
      <c r="G12" s="28">
        <v>145</v>
      </c>
      <c r="H12" s="28">
        <v>15</v>
      </c>
      <c r="I12" s="28">
        <v>131</v>
      </c>
      <c r="J12" s="39">
        <v>2.2000000000000002</v>
      </c>
      <c r="K12" s="28">
        <v>30</v>
      </c>
      <c r="L12" s="28">
        <v>27</v>
      </c>
      <c r="M12" s="48">
        <v>3.18</v>
      </c>
      <c r="N12" s="28">
        <v>0</v>
      </c>
      <c r="O12" s="28">
        <v>0</v>
      </c>
      <c r="P12" s="28">
        <v>50</v>
      </c>
      <c r="Q12" s="47">
        <v>50</v>
      </c>
      <c r="R12" s="46" t="s">
        <v>81</v>
      </c>
      <c r="S12" s="46" t="s">
        <v>81</v>
      </c>
      <c r="T12" s="46" t="s">
        <v>81</v>
      </c>
      <c r="U12" s="39">
        <v>5.7</v>
      </c>
      <c r="V12" s="39">
        <v>3.6</v>
      </c>
      <c r="W12" s="39">
        <v>0.9</v>
      </c>
      <c r="X12" s="39">
        <v>1.7</v>
      </c>
      <c r="Y12" s="39">
        <v>30</v>
      </c>
    </row>
    <row r="13" spans="1:25" ht="21" customHeight="1" x14ac:dyDescent="0.2">
      <c r="A13" s="55" t="s">
        <v>78</v>
      </c>
      <c r="B13" s="45" t="s">
        <v>85</v>
      </c>
      <c r="C13" s="28">
        <v>1000</v>
      </c>
      <c r="D13" s="39">
        <v>11.3</v>
      </c>
      <c r="E13" s="39">
        <v>7</v>
      </c>
      <c r="F13" s="28">
        <v>147</v>
      </c>
      <c r="G13" s="28">
        <v>194</v>
      </c>
      <c r="H13" s="28">
        <v>15</v>
      </c>
      <c r="I13" s="28">
        <v>157</v>
      </c>
      <c r="J13" s="39">
        <v>5.9</v>
      </c>
      <c r="K13" s="28">
        <v>37</v>
      </c>
      <c r="L13" s="28">
        <v>133</v>
      </c>
      <c r="M13" s="48">
        <v>0.93</v>
      </c>
      <c r="N13" s="28">
        <v>0</v>
      </c>
      <c r="O13" s="28">
        <v>0</v>
      </c>
      <c r="P13" s="28">
        <v>111</v>
      </c>
      <c r="Q13" s="47">
        <v>111</v>
      </c>
      <c r="R13" s="46" t="s">
        <v>81</v>
      </c>
      <c r="S13" s="46" t="s">
        <v>81</v>
      </c>
      <c r="T13" s="46" t="s">
        <v>81</v>
      </c>
      <c r="U13" s="39">
        <v>13.8</v>
      </c>
      <c r="V13" s="39">
        <v>3.5</v>
      </c>
      <c r="W13" s="39">
        <v>1.7</v>
      </c>
      <c r="X13" s="39">
        <v>1.5</v>
      </c>
      <c r="Y13" s="39">
        <v>38</v>
      </c>
    </row>
    <row r="14" spans="1:25" ht="21" customHeight="1" x14ac:dyDescent="0.2">
      <c r="A14" s="55" t="s">
        <v>78</v>
      </c>
      <c r="B14" s="45" t="s">
        <v>86</v>
      </c>
      <c r="C14" s="28">
        <v>1000</v>
      </c>
      <c r="D14" s="39">
        <v>9.6</v>
      </c>
      <c r="E14" s="39">
        <v>5.7</v>
      </c>
      <c r="F14" s="28">
        <v>59</v>
      </c>
      <c r="G14" s="28">
        <v>97</v>
      </c>
      <c r="H14" s="28">
        <v>20</v>
      </c>
      <c r="I14" s="28">
        <v>124</v>
      </c>
      <c r="J14" s="39">
        <v>-4.3</v>
      </c>
      <c r="K14" s="28">
        <v>21</v>
      </c>
      <c r="L14" s="28">
        <v>227</v>
      </c>
      <c r="M14" s="48">
        <v>1.94</v>
      </c>
      <c r="N14" s="28">
        <v>268</v>
      </c>
      <c r="O14" s="28">
        <v>27</v>
      </c>
      <c r="P14" s="28">
        <v>10</v>
      </c>
      <c r="Q14" s="47">
        <v>251</v>
      </c>
      <c r="R14" s="46">
        <v>510</v>
      </c>
      <c r="S14" s="46">
        <v>315</v>
      </c>
      <c r="T14" s="46">
        <v>295</v>
      </c>
      <c r="U14" s="39">
        <v>2.9</v>
      </c>
      <c r="V14" s="39">
        <v>3.1</v>
      </c>
      <c r="W14" s="39">
        <v>0.4</v>
      </c>
      <c r="X14" s="39">
        <v>1.1000000000000001</v>
      </c>
      <c r="Y14" s="39">
        <v>9</v>
      </c>
    </row>
    <row r="15" spans="1:25" ht="21" customHeight="1" x14ac:dyDescent="0.2">
      <c r="A15" s="55" t="s">
        <v>78</v>
      </c>
      <c r="B15" s="45" t="s">
        <v>87</v>
      </c>
      <c r="C15" s="28">
        <v>1000</v>
      </c>
      <c r="D15" s="39">
        <v>9.3000000000000007</v>
      </c>
      <c r="E15" s="39">
        <v>5.5</v>
      </c>
      <c r="F15" s="28">
        <v>60</v>
      </c>
      <c r="G15" s="28">
        <v>93</v>
      </c>
      <c r="H15" s="28">
        <v>15</v>
      </c>
      <c r="I15" s="28">
        <v>118</v>
      </c>
      <c r="J15" s="39">
        <v>-4</v>
      </c>
      <c r="K15" s="28">
        <v>19</v>
      </c>
      <c r="L15" s="28">
        <v>227</v>
      </c>
      <c r="M15" s="48">
        <v>1.94</v>
      </c>
      <c r="N15" s="28">
        <v>279</v>
      </c>
      <c r="O15" s="28">
        <v>28</v>
      </c>
      <c r="P15" s="28">
        <v>10</v>
      </c>
      <c r="Q15" s="47">
        <v>261</v>
      </c>
      <c r="R15" s="46">
        <v>485</v>
      </c>
      <c r="S15" s="46">
        <v>345</v>
      </c>
      <c r="T15" s="46">
        <v>290</v>
      </c>
      <c r="U15" s="39">
        <v>2.6</v>
      </c>
      <c r="V15" s="39">
        <v>2.7</v>
      </c>
      <c r="W15" s="39">
        <v>0.2</v>
      </c>
      <c r="X15" s="39">
        <v>1.1000000000000001</v>
      </c>
      <c r="Y15" s="39">
        <v>9</v>
      </c>
    </row>
    <row r="16" spans="1:25" ht="21" customHeight="1" x14ac:dyDescent="0.2">
      <c r="A16" s="55" t="s">
        <v>78</v>
      </c>
      <c r="B16" s="45" t="s">
        <v>88</v>
      </c>
      <c r="C16" s="28">
        <v>1000</v>
      </c>
      <c r="D16" s="39">
        <v>10.7</v>
      </c>
      <c r="E16" s="39">
        <v>6.5</v>
      </c>
      <c r="F16" s="28">
        <v>110</v>
      </c>
      <c r="G16" s="28">
        <v>180</v>
      </c>
      <c r="H16" s="28">
        <v>10</v>
      </c>
      <c r="I16" s="28">
        <v>139</v>
      </c>
      <c r="J16" s="39">
        <v>6.6</v>
      </c>
      <c r="K16" s="28">
        <v>40</v>
      </c>
      <c r="L16" s="28">
        <v>230</v>
      </c>
      <c r="M16" s="48">
        <v>2.68</v>
      </c>
      <c r="N16" s="28">
        <v>0</v>
      </c>
      <c r="O16" s="28">
        <v>0</v>
      </c>
      <c r="P16" s="28">
        <v>60</v>
      </c>
      <c r="Q16" s="47">
        <v>60</v>
      </c>
      <c r="R16" s="46">
        <v>420</v>
      </c>
      <c r="S16" s="46">
        <v>250</v>
      </c>
      <c r="T16" s="46">
        <v>260</v>
      </c>
      <c r="U16" s="39">
        <v>6.2</v>
      </c>
      <c r="V16" s="39">
        <v>4</v>
      </c>
      <c r="W16" s="39">
        <v>1.5</v>
      </c>
      <c r="X16" s="39">
        <v>2</v>
      </c>
      <c r="Y16" s="39">
        <v>31</v>
      </c>
    </row>
    <row r="17" spans="1:25" ht="21" customHeight="1" x14ac:dyDescent="0.2">
      <c r="A17" s="55" t="s">
        <v>78</v>
      </c>
      <c r="B17" s="45" t="s">
        <v>89</v>
      </c>
      <c r="C17" s="28">
        <v>1000</v>
      </c>
      <c r="D17" s="39">
        <v>10.199999999999999</v>
      </c>
      <c r="E17" s="39">
        <v>6.1</v>
      </c>
      <c r="F17" s="28">
        <v>110</v>
      </c>
      <c r="G17" s="28">
        <v>165</v>
      </c>
      <c r="H17" s="28">
        <v>15</v>
      </c>
      <c r="I17" s="28">
        <v>137</v>
      </c>
      <c r="J17" s="39">
        <v>4.5</v>
      </c>
      <c r="K17" s="28">
        <v>35</v>
      </c>
      <c r="L17" s="28">
        <v>260</v>
      </c>
      <c r="M17" s="48">
        <v>3.05</v>
      </c>
      <c r="N17" s="28">
        <v>0</v>
      </c>
      <c r="O17" s="28">
        <v>0</v>
      </c>
      <c r="P17" s="28">
        <v>40</v>
      </c>
      <c r="Q17" s="47">
        <v>40</v>
      </c>
      <c r="R17" s="46">
        <v>495</v>
      </c>
      <c r="S17" s="46">
        <v>195</v>
      </c>
      <c r="T17" s="46">
        <v>290</v>
      </c>
      <c r="U17" s="39">
        <v>5.9</v>
      </c>
      <c r="V17" s="39">
        <v>3.8</v>
      </c>
      <c r="W17" s="39">
        <v>1.5</v>
      </c>
      <c r="X17" s="39">
        <v>2</v>
      </c>
      <c r="Y17" s="39">
        <v>29</v>
      </c>
    </row>
    <row r="18" spans="1:25" ht="21" customHeight="1" x14ac:dyDescent="0.2">
      <c r="A18" s="55" t="s">
        <v>78</v>
      </c>
      <c r="B18" s="45" t="s">
        <v>90</v>
      </c>
      <c r="C18" s="28">
        <v>1000</v>
      </c>
      <c r="D18" s="39">
        <v>9.5</v>
      </c>
      <c r="E18" s="39">
        <v>5.6</v>
      </c>
      <c r="F18" s="28">
        <v>120</v>
      </c>
      <c r="G18" s="28">
        <v>150</v>
      </c>
      <c r="H18" s="28">
        <v>15</v>
      </c>
      <c r="I18" s="28">
        <v>127</v>
      </c>
      <c r="J18" s="39">
        <v>3.7</v>
      </c>
      <c r="K18" s="28">
        <v>30</v>
      </c>
      <c r="L18" s="28">
        <v>300</v>
      </c>
      <c r="M18" s="48">
        <v>3.55</v>
      </c>
      <c r="N18" s="28">
        <v>0</v>
      </c>
      <c r="O18" s="28">
        <v>0</v>
      </c>
      <c r="P18" s="28">
        <v>20</v>
      </c>
      <c r="Q18" s="47">
        <v>20</v>
      </c>
      <c r="R18" s="46">
        <v>570</v>
      </c>
      <c r="S18" s="46">
        <v>130</v>
      </c>
      <c r="T18" s="46">
        <v>330</v>
      </c>
      <c r="U18" s="39">
        <v>5.7</v>
      </c>
      <c r="V18" s="39">
        <v>3.6</v>
      </c>
      <c r="W18" s="39">
        <v>1.5</v>
      </c>
      <c r="X18" s="39">
        <v>2</v>
      </c>
      <c r="Y18" s="39">
        <v>27</v>
      </c>
    </row>
    <row r="19" spans="1:25" ht="21" customHeight="1" x14ac:dyDescent="0.2">
      <c r="A19" s="55" t="s">
        <v>78</v>
      </c>
      <c r="B19" s="45" t="s">
        <v>91</v>
      </c>
      <c r="C19" s="28">
        <v>1000</v>
      </c>
      <c r="D19" s="39">
        <v>10.1</v>
      </c>
      <c r="E19" s="39">
        <v>6.1</v>
      </c>
      <c r="F19" s="28">
        <v>110</v>
      </c>
      <c r="G19" s="28">
        <v>180</v>
      </c>
      <c r="H19" s="28">
        <v>10</v>
      </c>
      <c r="I19" s="28">
        <v>132</v>
      </c>
      <c r="J19" s="39">
        <v>7.7</v>
      </c>
      <c r="K19" s="28">
        <v>40</v>
      </c>
      <c r="L19" s="28">
        <v>230</v>
      </c>
      <c r="M19" s="48">
        <v>2.68</v>
      </c>
      <c r="N19" s="28">
        <v>0</v>
      </c>
      <c r="O19" s="28">
        <v>0</v>
      </c>
      <c r="P19" s="28">
        <v>60</v>
      </c>
      <c r="Q19" s="47">
        <v>60</v>
      </c>
      <c r="R19" s="46">
        <v>430</v>
      </c>
      <c r="S19" s="46">
        <v>240</v>
      </c>
      <c r="T19" s="46">
        <v>270</v>
      </c>
      <c r="U19" s="39">
        <v>7</v>
      </c>
      <c r="V19" s="39">
        <v>3.9</v>
      </c>
      <c r="W19" s="39">
        <v>1.5</v>
      </c>
      <c r="X19" s="39">
        <v>2.2999999999999998</v>
      </c>
      <c r="Y19" s="39">
        <v>29</v>
      </c>
    </row>
    <row r="20" spans="1:25" ht="21" customHeight="1" x14ac:dyDescent="0.2">
      <c r="A20" s="55" t="s">
        <v>78</v>
      </c>
      <c r="B20" s="45" t="s">
        <v>92</v>
      </c>
      <c r="C20" s="28">
        <v>1000</v>
      </c>
      <c r="D20" s="39">
        <v>9.6999999999999993</v>
      </c>
      <c r="E20" s="39">
        <v>5.7</v>
      </c>
      <c r="F20" s="28">
        <v>110</v>
      </c>
      <c r="G20" s="28">
        <v>165</v>
      </c>
      <c r="H20" s="28">
        <v>15</v>
      </c>
      <c r="I20" s="28">
        <v>131</v>
      </c>
      <c r="J20" s="39">
        <v>5.4</v>
      </c>
      <c r="K20" s="28">
        <v>35</v>
      </c>
      <c r="L20" s="28">
        <v>260</v>
      </c>
      <c r="M20" s="48">
        <v>3.05</v>
      </c>
      <c r="N20" s="28">
        <v>0</v>
      </c>
      <c r="O20" s="28">
        <v>0</v>
      </c>
      <c r="P20" s="28">
        <v>40</v>
      </c>
      <c r="Q20" s="47">
        <v>40</v>
      </c>
      <c r="R20" s="46">
        <v>505</v>
      </c>
      <c r="S20" s="46">
        <v>185</v>
      </c>
      <c r="T20" s="46">
        <v>300</v>
      </c>
      <c r="U20" s="39">
        <v>6.7</v>
      </c>
      <c r="V20" s="39">
        <v>3.7</v>
      </c>
      <c r="W20" s="39">
        <v>1.5</v>
      </c>
      <c r="X20" s="39">
        <v>2.2999999999999998</v>
      </c>
      <c r="Y20" s="39">
        <v>27</v>
      </c>
    </row>
    <row r="21" spans="1:25" ht="21" customHeight="1" x14ac:dyDescent="0.2">
      <c r="A21" s="55" t="s">
        <v>78</v>
      </c>
      <c r="B21" s="45" t="s">
        <v>93</v>
      </c>
      <c r="C21" s="28">
        <v>1000</v>
      </c>
      <c r="D21" s="39">
        <v>9</v>
      </c>
      <c r="E21" s="39">
        <v>5.3</v>
      </c>
      <c r="F21" s="28">
        <v>120</v>
      </c>
      <c r="G21" s="28">
        <v>150</v>
      </c>
      <c r="H21" s="28">
        <v>15</v>
      </c>
      <c r="I21" s="28">
        <v>121</v>
      </c>
      <c r="J21" s="39">
        <v>4.5999999999999996</v>
      </c>
      <c r="K21" s="28">
        <v>30</v>
      </c>
      <c r="L21" s="28">
        <v>300</v>
      </c>
      <c r="M21" s="48">
        <v>3.55</v>
      </c>
      <c r="N21" s="28">
        <v>0</v>
      </c>
      <c r="O21" s="28">
        <v>0</v>
      </c>
      <c r="P21" s="28">
        <v>20</v>
      </c>
      <c r="Q21" s="47">
        <v>20</v>
      </c>
      <c r="R21" s="46">
        <v>580</v>
      </c>
      <c r="S21" s="46">
        <v>120</v>
      </c>
      <c r="T21" s="46">
        <v>340</v>
      </c>
      <c r="U21" s="39">
        <v>6.4</v>
      </c>
      <c r="V21" s="39">
        <v>3.5</v>
      </c>
      <c r="W21" s="39">
        <v>1.5</v>
      </c>
      <c r="X21" s="39">
        <v>2.2999999999999998</v>
      </c>
      <c r="Y21" s="39">
        <v>25</v>
      </c>
    </row>
    <row r="22" spans="1:25" ht="21" customHeight="1" x14ac:dyDescent="0.2">
      <c r="A22" s="55" t="s">
        <v>78</v>
      </c>
      <c r="B22" s="45" t="s">
        <v>94</v>
      </c>
      <c r="C22" s="28">
        <v>1000</v>
      </c>
      <c r="D22" s="39">
        <v>8.1999999999999993</v>
      </c>
      <c r="E22" s="39">
        <v>4.9000000000000004</v>
      </c>
      <c r="F22" s="28">
        <v>120</v>
      </c>
      <c r="G22" s="28">
        <v>100</v>
      </c>
      <c r="H22" s="28">
        <v>15</v>
      </c>
      <c r="I22" s="28">
        <v>105</v>
      </c>
      <c r="J22" s="39">
        <v>-0.8</v>
      </c>
      <c r="K22" s="28">
        <v>20</v>
      </c>
      <c r="L22" s="28">
        <v>310</v>
      </c>
      <c r="M22" s="48">
        <v>3.68</v>
      </c>
      <c r="N22" s="28">
        <v>0</v>
      </c>
      <c r="O22" s="28">
        <v>0</v>
      </c>
      <c r="P22" s="28">
        <v>20</v>
      </c>
      <c r="Q22" s="47">
        <v>20</v>
      </c>
      <c r="R22" s="46">
        <v>590</v>
      </c>
      <c r="S22" s="46">
        <v>170</v>
      </c>
      <c r="T22" s="46">
        <v>370</v>
      </c>
      <c r="U22" s="39">
        <v>5.5</v>
      </c>
      <c r="V22" s="39">
        <v>3</v>
      </c>
      <c r="W22" s="39">
        <v>1</v>
      </c>
      <c r="X22" s="39">
        <v>2</v>
      </c>
      <c r="Y22" s="39">
        <v>20</v>
      </c>
    </row>
    <row r="23" spans="1:25" ht="21" customHeight="1" x14ac:dyDescent="0.2">
      <c r="A23" s="55" t="s">
        <v>78</v>
      </c>
      <c r="B23" s="45" t="s">
        <v>95</v>
      </c>
      <c r="C23" s="28">
        <v>1000</v>
      </c>
      <c r="D23" s="39">
        <v>10.8</v>
      </c>
      <c r="E23" s="39">
        <v>6.5</v>
      </c>
      <c r="F23" s="28">
        <v>45</v>
      </c>
      <c r="G23" s="28">
        <v>85</v>
      </c>
      <c r="H23" s="28">
        <v>25</v>
      </c>
      <c r="I23" s="28">
        <v>132</v>
      </c>
      <c r="J23" s="39">
        <v>-7.5</v>
      </c>
      <c r="K23" s="28">
        <v>28</v>
      </c>
      <c r="L23" s="28">
        <v>200</v>
      </c>
      <c r="M23" s="48">
        <v>1.65</v>
      </c>
      <c r="N23" s="28">
        <v>225</v>
      </c>
      <c r="O23" s="28">
        <v>52</v>
      </c>
      <c r="P23" s="28">
        <v>125</v>
      </c>
      <c r="Q23" s="47">
        <v>298</v>
      </c>
      <c r="R23" s="46">
        <v>405</v>
      </c>
      <c r="S23" s="46">
        <v>440</v>
      </c>
      <c r="T23" s="46">
        <v>235</v>
      </c>
      <c r="U23" s="39">
        <v>2.5</v>
      </c>
      <c r="V23" s="39">
        <v>2.4</v>
      </c>
      <c r="W23" s="39">
        <v>0.1</v>
      </c>
      <c r="X23" s="39">
        <v>1.2</v>
      </c>
      <c r="Y23" s="39">
        <v>14</v>
      </c>
    </row>
    <row r="24" spans="1:25" ht="21" customHeight="1" x14ac:dyDescent="0.2">
      <c r="A24" s="55" t="s">
        <v>78</v>
      </c>
      <c r="B24" s="45" t="s">
        <v>96</v>
      </c>
      <c r="C24" s="28">
        <v>1000</v>
      </c>
      <c r="D24" s="39">
        <v>9.9</v>
      </c>
      <c r="E24" s="39">
        <v>5.9</v>
      </c>
      <c r="F24" s="28">
        <v>80</v>
      </c>
      <c r="G24" s="28">
        <v>140</v>
      </c>
      <c r="H24" s="28">
        <v>20</v>
      </c>
      <c r="I24" s="28">
        <v>133</v>
      </c>
      <c r="J24" s="39">
        <v>1.1000000000000001</v>
      </c>
      <c r="K24" s="28">
        <v>25</v>
      </c>
      <c r="L24" s="28">
        <v>260</v>
      </c>
      <c r="M24" s="48">
        <v>3.23</v>
      </c>
      <c r="N24" s="28">
        <v>0</v>
      </c>
      <c r="O24" s="28">
        <v>0</v>
      </c>
      <c r="P24" s="28">
        <v>80</v>
      </c>
      <c r="Q24" s="47">
        <v>80</v>
      </c>
      <c r="R24" s="46">
        <v>500</v>
      </c>
      <c r="S24" s="46">
        <v>255</v>
      </c>
      <c r="T24" s="46">
        <v>300</v>
      </c>
      <c r="U24" s="39">
        <v>5.2</v>
      </c>
      <c r="V24" s="39">
        <v>3.6</v>
      </c>
      <c r="W24" s="39">
        <v>0.6</v>
      </c>
      <c r="X24" s="39">
        <v>1.7</v>
      </c>
      <c r="Y24" s="39">
        <v>20</v>
      </c>
    </row>
    <row r="25" spans="1:25" ht="21" customHeight="1" x14ac:dyDescent="0.2">
      <c r="A25" s="55" t="s">
        <v>78</v>
      </c>
      <c r="B25" s="45" t="s">
        <v>97</v>
      </c>
      <c r="C25" s="28">
        <v>1000</v>
      </c>
      <c r="D25" s="39">
        <v>9.1</v>
      </c>
      <c r="E25" s="39">
        <v>5.3</v>
      </c>
      <c r="F25" s="28">
        <v>80</v>
      </c>
      <c r="G25" s="28">
        <v>120</v>
      </c>
      <c r="H25" s="28">
        <v>20</v>
      </c>
      <c r="I25" s="28">
        <v>121</v>
      </c>
      <c r="J25" s="39">
        <v>-0.2</v>
      </c>
      <c r="K25" s="28">
        <v>25</v>
      </c>
      <c r="L25" s="28">
        <v>300</v>
      </c>
      <c r="M25" s="48">
        <v>3.76</v>
      </c>
      <c r="N25" s="28">
        <v>0</v>
      </c>
      <c r="O25" s="28">
        <v>0</v>
      </c>
      <c r="P25" s="28">
        <v>60</v>
      </c>
      <c r="Q25" s="47">
        <v>60</v>
      </c>
      <c r="R25" s="46">
        <v>625</v>
      </c>
      <c r="S25" s="46">
        <v>150</v>
      </c>
      <c r="T25" s="46">
        <v>345</v>
      </c>
      <c r="U25" s="39">
        <v>4.8</v>
      </c>
      <c r="V25" s="39">
        <v>3.1</v>
      </c>
      <c r="W25" s="39">
        <v>0.6</v>
      </c>
      <c r="X25" s="39">
        <v>1.7</v>
      </c>
      <c r="Y25" s="39">
        <v>19</v>
      </c>
    </row>
    <row r="26" spans="1:25" ht="21" customHeight="1" x14ac:dyDescent="0.2">
      <c r="A26" s="55" t="s">
        <v>78</v>
      </c>
      <c r="B26" s="45" t="s">
        <v>98</v>
      </c>
      <c r="C26" s="28">
        <v>1000</v>
      </c>
      <c r="D26" s="39">
        <v>8.3000000000000007</v>
      </c>
      <c r="E26" s="39">
        <v>4.7</v>
      </c>
      <c r="F26" s="28">
        <v>80</v>
      </c>
      <c r="G26" s="28">
        <v>95</v>
      </c>
      <c r="H26" s="28">
        <v>20</v>
      </c>
      <c r="I26" s="28">
        <v>107</v>
      </c>
      <c r="J26" s="39">
        <v>-1.9</v>
      </c>
      <c r="K26" s="28">
        <v>25</v>
      </c>
      <c r="L26" s="28">
        <v>320</v>
      </c>
      <c r="M26" s="48">
        <v>4.03</v>
      </c>
      <c r="N26" s="28">
        <v>0</v>
      </c>
      <c r="O26" s="28">
        <v>0</v>
      </c>
      <c r="P26" s="28">
        <v>40</v>
      </c>
      <c r="Q26" s="47">
        <v>40</v>
      </c>
      <c r="R26" s="46">
        <v>660</v>
      </c>
      <c r="S26" s="46">
        <v>140</v>
      </c>
      <c r="T26" s="46">
        <v>370</v>
      </c>
      <c r="U26" s="39">
        <v>4.5</v>
      </c>
      <c r="V26" s="39">
        <v>2.8</v>
      </c>
      <c r="W26" s="39">
        <v>0.6</v>
      </c>
      <c r="X26" s="39">
        <v>1.7</v>
      </c>
      <c r="Y26" s="39">
        <v>18</v>
      </c>
    </row>
    <row r="27" spans="1:25" ht="21" customHeight="1" x14ac:dyDescent="0.2">
      <c r="A27" s="55" t="s">
        <v>78</v>
      </c>
      <c r="B27" s="45" t="s">
        <v>99</v>
      </c>
      <c r="C27" s="28">
        <v>1000</v>
      </c>
      <c r="D27" s="39">
        <v>9.5</v>
      </c>
      <c r="E27" s="39">
        <v>5.5</v>
      </c>
      <c r="F27" s="28">
        <v>85</v>
      </c>
      <c r="G27" s="28">
        <v>139</v>
      </c>
      <c r="H27" s="28">
        <v>20</v>
      </c>
      <c r="I27" s="28">
        <v>132</v>
      </c>
      <c r="J27" s="39">
        <v>1.1000000000000001</v>
      </c>
      <c r="K27" s="28">
        <v>25</v>
      </c>
      <c r="L27" s="28">
        <v>300</v>
      </c>
      <c r="M27" s="48">
        <v>3.76</v>
      </c>
      <c r="N27" s="28">
        <v>0</v>
      </c>
      <c r="O27" s="28">
        <v>0</v>
      </c>
      <c r="P27" s="46" t="s">
        <v>81</v>
      </c>
      <c r="Q27" s="50" t="s">
        <v>81</v>
      </c>
      <c r="R27" s="46" t="s">
        <v>81</v>
      </c>
      <c r="S27" s="46" t="s">
        <v>81</v>
      </c>
      <c r="T27" s="46" t="s">
        <v>81</v>
      </c>
      <c r="U27" s="39">
        <v>10.199999999999999</v>
      </c>
      <c r="V27" s="39">
        <v>3.1</v>
      </c>
      <c r="W27" s="39">
        <v>0.7</v>
      </c>
      <c r="X27" s="39">
        <v>1.8</v>
      </c>
      <c r="Y27" s="39">
        <v>24</v>
      </c>
    </row>
    <row r="28" spans="1:25" ht="21" customHeight="1" x14ac:dyDescent="0.2">
      <c r="A28" s="55" t="s">
        <v>78</v>
      </c>
      <c r="B28" s="45" t="s">
        <v>100</v>
      </c>
      <c r="C28" s="28">
        <v>1000</v>
      </c>
      <c r="D28" s="39">
        <v>11</v>
      </c>
      <c r="E28" s="39">
        <v>6.6</v>
      </c>
      <c r="F28" s="28">
        <v>42</v>
      </c>
      <c r="G28" s="28">
        <v>80</v>
      </c>
      <c r="H28" s="28">
        <v>25</v>
      </c>
      <c r="I28" s="28">
        <v>133</v>
      </c>
      <c r="J28" s="39">
        <v>-8.5</v>
      </c>
      <c r="K28" s="28">
        <v>30</v>
      </c>
      <c r="L28" s="28">
        <v>185</v>
      </c>
      <c r="M28" s="48">
        <v>1.57</v>
      </c>
      <c r="N28" s="28">
        <v>350</v>
      </c>
      <c r="O28" s="28">
        <v>53</v>
      </c>
      <c r="P28" s="28">
        <v>15</v>
      </c>
      <c r="Q28" s="47">
        <v>312</v>
      </c>
      <c r="R28" s="46">
        <v>365</v>
      </c>
      <c r="S28" s="46">
        <v>480</v>
      </c>
      <c r="T28" s="46">
        <v>215</v>
      </c>
      <c r="U28" s="39">
        <v>1.7</v>
      </c>
      <c r="V28" s="39">
        <v>2.2000000000000002</v>
      </c>
      <c r="W28" s="39">
        <v>0.1</v>
      </c>
      <c r="X28" s="39">
        <v>1.1000000000000001</v>
      </c>
      <c r="Y28" s="39">
        <v>12</v>
      </c>
    </row>
    <row r="29" spans="1:25" ht="21" customHeight="1" x14ac:dyDescent="0.2">
      <c r="A29" s="55" t="s">
        <v>78</v>
      </c>
      <c r="B29" s="45" t="s">
        <v>102</v>
      </c>
      <c r="C29" s="28">
        <v>1000</v>
      </c>
      <c r="D29" s="39">
        <v>10.199999999999999</v>
      </c>
      <c r="E29" s="39">
        <v>6.1</v>
      </c>
      <c r="F29" s="28">
        <v>52</v>
      </c>
      <c r="G29" s="28">
        <v>90</v>
      </c>
      <c r="H29" s="28">
        <v>25</v>
      </c>
      <c r="I29" s="28">
        <v>127</v>
      </c>
      <c r="J29" s="39">
        <v>-5.9</v>
      </c>
      <c r="K29" s="28">
        <v>30</v>
      </c>
      <c r="L29" s="28">
        <v>235</v>
      </c>
      <c r="M29" s="48">
        <v>2.02</v>
      </c>
      <c r="N29" s="28">
        <v>210</v>
      </c>
      <c r="O29" s="28">
        <v>21</v>
      </c>
      <c r="P29" s="28">
        <v>15</v>
      </c>
      <c r="Q29" s="47">
        <v>204</v>
      </c>
      <c r="R29" s="46">
        <v>480</v>
      </c>
      <c r="S29" s="46">
        <v>350</v>
      </c>
      <c r="T29" s="46">
        <v>280</v>
      </c>
      <c r="U29" s="39">
        <v>3.2</v>
      </c>
      <c r="V29" s="39">
        <v>2.6</v>
      </c>
      <c r="W29" s="39">
        <v>0.1</v>
      </c>
      <c r="X29" s="39">
        <v>1.4</v>
      </c>
      <c r="Y29" s="39">
        <v>14.5</v>
      </c>
    </row>
    <row r="30" spans="1:25" ht="21" customHeight="1" x14ac:dyDescent="0.2">
      <c r="A30" s="55" t="s">
        <v>78</v>
      </c>
      <c r="B30" s="45" t="s">
        <v>101</v>
      </c>
      <c r="C30" s="28">
        <v>1000</v>
      </c>
      <c r="D30" s="39">
        <v>10.6</v>
      </c>
      <c r="E30" s="39">
        <v>6.4</v>
      </c>
      <c r="F30" s="28">
        <v>47</v>
      </c>
      <c r="G30" s="28">
        <v>85</v>
      </c>
      <c r="H30" s="28">
        <v>25</v>
      </c>
      <c r="I30" s="28">
        <v>130</v>
      </c>
      <c r="J30" s="39">
        <v>-7.2</v>
      </c>
      <c r="K30" s="28">
        <v>30</v>
      </c>
      <c r="L30" s="28">
        <v>210</v>
      </c>
      <c r="M30" s="48">
        <v>1.79</v>
      </c>
      <c r="N30" s="28">
        <v>280</v>
      </c>
      <c r="O30" s="28">
        <v>42</v>
      </c>
      <c r="P30" s="28">
        <v>15</v>
      </c>
      <c r="Q30" s="47">
        <v>253</v>
      </c>
      <c r="R30" s="46">
        <v>415</v>
      </c>
      <c r="S30" s="46">
        <v>425</v>
      </c>
      <c r="T30" s="46">
        <v>245</v>
      </c>
      <c r="U30" s="39">
        <v>2.5</v>
      </c>
      <c r="V30" s="39">
        <v>2.4</v>
      </c>
      <c r="W30" s="39">
        <v>0.1</v>
      </c>
      <c r="X30" s="39">
        <v>1.2</v>
      </c>
      <c r="Y30" s="39">
        <v>14</v>
      </c>
    </row>
    <row r="31" spans="1:25" ht="21" customHeight="1" x14ac:dyDescent="0.2">
      <c r="A31" s="55" t="s">
        <v>78</v>
      </c>
      <c r="B31" s="45" t="s">
        <v>103</v>
      </c>
      <c r="C31" s="28">
        <v>1000</v>
      </c>
      <c r="D31" s="39">
        <v>10.8</v>
      </c>
      <c r="E31" s="39">
        <v>6.6</v>
      </c>
      <c r="F31" s="28">
        <v>173</v>
      </c>
      <c r="G31" s="28">
        <v>169</v>
      </c>
      <c r="H31" s="28">
        <v>15</v>
      </c>
      <c r="I31" s="28">
        <v>143</v>
      </c>
      <c r="J31" s="39">
        <v>4.2</v>
      </c>
      <c r="K31" s="28">
        <v>56</v>
      </c>
      <c r="L31" s="28">
        <v>155</v>
      </c>
      <c r="M31" s="48">
        <v>1.67</v>
      </c>
      <c r="N31" s="28">
        <v>0</v>
      </c>
      <c r="O31" s="28">
        <v>0</v>
      </c>
      <c r="P31" s="46" t="s">
        <v>81</v>
      </c>
      <c r="Q31" s="50" t="s">
        <v>81</v>
      </c>
      <c r="R31" s="46" t="s">
        <v>81</v>
      </c>
      <c r="S31" s="46" t="s">
        <v>81</v>
      </c>
      <c r="T31" s="46" t="s">
        <v>81</v>
      </c>
      <c r="U31" s="39">
        <v>21</v>
      </c>
      <c r="V31" s="39">
        <v>3.8</v>
      </c>
      <c r="W31" s="39">
        <v>2.1</v>
      </c>
      <c r="X31" s="39">
        <v>3.2</v>
      </c>
      <c r="Y31" s="39">
        <v>35</v>
      </c>
    </row>
    <row r="32" spans="1:25" ht="21" customHeight="1" x14ac:dyDescent="0.2">
      <c r="A32" s="55" t="s">
        <v>78</v>
      </c>
      <c r="B32" s="45" t="s">
        <v>104</v>
      </c>
      <c r="C32" s="28">
        <v>1000</v>
      </c>
      <c r="D32" s="39">
        <v>10.199999999999999</v>
      </c>
      <c r="E32" s="39">
        <v>6.1</v>
      </c>
      <c r="F32" s="28">
        <v>130</v>
      </c>
      <c r="G32" s="28">
        <v>130</v>
      </c>
      <c r="H32" s="28">
        <v>15</v>
      </c>
      <c r="I32" s="28">
        <v>131</v>
      </c>
      <c r="J32" s="39">
        <v>-0.2</v>
      </c>
      <c r="K32" s="28">
        <v>45</v>
      </c>
      <c r="L32" s="28">
        <v>280</v>
      </c>
      <c r="M32" s="48">
        <v>3.29</v>
      </c>
      <c r="N32" s="28">
        <v>0</v>
      </c>
      <c r="O32" s="28">
        <v>0</v>
      </c>
      <c r="P32" s="46" t="s">
        <v>81</v>
      </c>
      <c r="Q32" s="50" t="s">
        <v>81</v>
      </c>
      <c r="R32" s="46" t="s">
        <v>81</v>
      </c>
      <c r="S32" s="46" t="s">
        <v>81</v>
      </c>
      <c r="T32" s="46" t="s">
        <v>81</v>
      </c>
      <c r="U32" s="39">
        <v>3.8</v>
      </c>
      <c r="V32" s="39">
        <v>3.8</v>
      </c>
      <c r="W32" s="39">
        <v>0.3</v>
      </c>
      <c r="X32" s="39">
        <v>1.2</v>
      </c>
      <c r="Y32" s="39">
        <v>34</v>
      </c>
    </row>
    <row r="33" spans="1:25" ht="21" customHeight="1" x14ac:dyDescent="0.2">
      <c r="A33" s="55" t="s">
        <v>78</v>
      </c>
      <c r="B33" s="45" t="s">
        <v>105</v>
      </c>
      <c r="C33" s="28">
        <v>1000</v>
      </c>
      <c r="D33" s="39">
        <v>10.8</v>
      </c>
      <c r="E33" s="39">
        <v>6.5</v>
      </c>
      <c r="F33" s="28">
        <v>110</v>
      </c>
      <c r="G33" s="28">
        <v>190</v>
      </c>
      <c r="H33" s="28">
        <v>15</v>
      </c>
      <c r="I33" s="28">
        <v>147</v>
      </c>
      <c r="J33" s="39">
        <v>6.9</v>
      </c>
      <c r="K33" s="28">
        <v>32</v>
      </c>
      <c r="L33" s="28">
        <v>202</v>
      </c>
      <c r="M33" s="48">
        <v>1.62</v>
      </c>
      <c r="N33" s="28">
        <v>0</v>
      </c>
      <c r="O33" s="28">
        <v>0</v>
      </c>
      <c r="P33" s="46" t="s">
        <v>81</v>
      </c>
      <c r="Q33" s="50" t="s">
        <v>81</v>
      </c>
      <c r="R33" s="46" t="s">
        <v>81</v>
      </c>
      <c r="S33" s="46" t="s">
        <v>81</v>
      </c>
      <c r="T33" s="46" t="s">
        <v>81</v>
      </c>
      <c r="U33" s="39">
        <v>10.5</v>
      </c>
      <c r="V33" s="39">
        <v>3.5</v>
      </c>
      <c r="W33" s="39">
        <v>0.8</v>
      </c>
      <c r="X33" s="39">
        <v>2.4</v>
      </c>
      <c r="Y33" s="39">
        <v>32</v>
      </c>
    </row>
    <row r="34" spans="1:25" ht="21" customHeight="1" x14ac:dyDescent="0.2">
      <c r="A34" s="55" t="s">
        <v>78</v>
      </c>
      <c r="B34" s="45" t="s">
        <v>106</v>
      </c>
      <c r="C34" s="28">
        <v>1000</v>
      </c>
      <c r="D34" s="39">
        <v>11.2</v>
      </c>
      <c r="E34" s="39">
        <v>7</v>
      </c>
      <c r="F34" s="28">
        <v>188</v>
      </c>
      <c r="G34" s="28">
        <v>197</v>
      </c>
      <c r="H34" s="28">
        <v>15</v>
      </c>
      <c r="I34" s="28">
        <v>153</v>
      </c>
      <c r="J34" s="39">
        <v>7</v>
      </c>
      <c r="K34" s="28">
        <v>22</v>
      </c>
      <c r="L34" s="28">
        <v>139</v>
      </c>
      <c r="M34" s="48">
        <v>0.95</v>
      </c>
      <c r="N34" s="28">
        <v>0</v>
      </c>
      <c r="O34" s="28">
        <v>0</v>
      </c>
      <c r="P34" s="28">
        <v>160</v>
      </c>
      <c r="Q34" s="47">
        <v>160</v>
      </c>
      <c r="R34" s="46" t="s">
        <v>81</v>
      </c>
      <c r="S34" s="46" t="s">
        <v>81</v>
      </c>
      <c r="T34" s="46" t="s">
        <v>81</v>
      </c>
      <c r="U34" s="39">
        <v>14</v>
      </c>
      <c r="V34" s="39">
        <v>5</v>
      </c>
      <c r="W34" s="39">
        <v>1.4</v>
      </c>
      <c r="X34" s="39">
        <v>1.3</v>
      </c>
      <c r="Y34" s="39">
        <v>36</v>
      </c>
    </row>
    <row r="35" spans="1:25" ht="21" customHeight="1" x14ac:dyDescent="0.2">
      <c r="A35" s="55" t="s">
        <v>78</v>
      </c>
      <c r="B35" s="45" t="s">
        <v>107</v>
      </c>
      <c r="C35" s="28">
        <v>1000</v>
      </c>
      <c r="D35" s="39">
        <v>10.6</v>
      </c>
      <c r="E35" s="39">
        <v>6.5</v>
      </c>
      <c r="F35" s="28">
        <v>182</v>
      </c>
      <c r="G35" s="28">
        <v>171</v>
      </c>
      <c r="H35" s="28">
        <v>15</v>
      </c>
      <c r="I35" s="28">
        <v>142</v>
      </c>
      <c r="J35" s="39">
        <v>4.5999999999999996</v>
      </c>
      <c r="K35" s="28">
        <v>51</v>
      </c>
      <c r="L35" s="28">
        <v>190</v>
      </c>
      <c r="M35" s="48">
        <v>1.85</v>
      </c>
      <c r="N35" s="28">
        <v>0</v>
      </c>
      <c r="O35" s="28">
        <v>0</v>
      </c>
      <c r="P35" s="28">
        <v>15</v>
      </c>
      <c r="Q35" s="47">
        <v>15</v>
      </c>
      <c r="R35" s="46" t="s">
        <v>81</v>
      </c>
      <c r="S35" s="46" t="s">
        <v>81</v>
      </c>
      <c r="T35" s="46" t="s">
        <v>81</v>
      </c>
      <c r="U35" s="39">
        <v>13.4</v>
      </c>
      <c r="V35" s="39">
        <v>5.9</v>
      </c>
      <c r="W35" s="39">
        <v>1.4</v>
      </c>
      <c r="X35" s="39">
        <v>0.8</v>
      </c>
      <c r="Y35" s="39">
        <v>32</v>
      </c>
    </row>
    <row r="36" spans="1:25" ht="21" customHeight="1" x14ac:dyDescent="0.2">
      <c r="A36" s="55" t="s">
        <v>78</v>
      </c>
      <c r="B36" s="45" t="s">
        <v>108</v>
      </c>
      <c r="C36" s="28">
        <v>1000</v>
      </c>
      <c r="D36" s="39">
        <v>6.4</v>
      </c>
      <c r="E36" s="39">
        <v>3.5</v>
      </c>
      <c r="F36" s="28">
        <v>78</v>
      </c>
      <c r="G36" s="28">
        <v>37</v>
      </c>
      <c r="H36" s="28">
        <v>45</v>
      </c>
      <c r="I36" s="28">
        <v>76</v>
      </c>
      <c r="J36" s="39">
        <v>-6.2</v>
      </c>
      <c r="K36" s="28">
        <v>13</v>
      </c>
      <c r="L36" s="28">
        <v>429</v>
      </c>
      <c r="M36" s="48">
        <v>4.3</v>
      </c>
      <c r="N36" s="28">
        <v>0</v>
      </c>
      <c r="O36" s="28">
        <v>0</v>
      </c>
      <c r="P36" s="28">
        <v>0</v>
      </c>
      <c r="Q36" s="47">
        <v>0</v>
      </c>
      <c r="R36" s="46">
        <v>780</v>
      </c>
      <c r="S36" s="46">
        <v>90</v>
      </c>
      <c r="T36" s="46">
        <v>480</v>
      </c>
      <c r="U36" s="39">
        <v>2.9</v>
      </c>
      <c r="V36" s="39">
        <v>0.9</v>
      </c>
      <c r="W36" s="39">
        <v>0.9</v>
      </c>
      <c r="X36" s="39">
        <v>0.9</v>
      </c>
      <c r="Y36" s="39">
        <v>10.5</v>
      </c>
    </row>
    <row r="37" spans="1:25" ht="21" customHeight="1" x14ac:dyDescent="0.2">
      <c r="A37" s="55" t="s">
        <v>78</v>
      </c>
      <c r="B37" s="45" t="s">
        <v>109</v>
      </c>
      <c r="C37" s="28">
        <v>1000</v>
      </c>
      <c r="D37" s="39">
        <v>7.4</v>
      </c>
      <c r="E37" s="39">
        <v>4.2</v>
      </c>
      <c r="F37" s="28">
        <v>74</v>
      </c>
      <c r="G37" s="28">
        <v>93</v>
      </c>
      <c r="H37" s="28">
        <v>25</v>
      </c>
      <c r="I37" s="28">
        <v>105</v>
      </c>
      <c r="J37" s="39">
        <v>-1.9</v>
      </c>
      <c r="K37" s="28">
        <v>12</v>
      </c>
      <c r="L37" s="28">
        <v>432</v>
      </c>
      <c r="M37" s="48">
        <v>4.3</v>
      </c>
      <c r="N37" s="28">
        <v>0</v>
      </c>
      <c r="O37" s="28">
        <v>0</v>
      </c>
      <c r="P37" s="28">
        <v>0</v>
      </c>
      <c r="Q37" s="47">
        <v>0</v>
      </c>
      <c r="R37" s="46" t="s">
        <v>81</v>
      </c>
      <c r="S37" s="46" t="s">
        <v>81</v>
      </c>
      <c r="T37" s="46" t="s">
        <v>81</v>
      </c>
      <c r="U37" s="39">
        <v>2.9</v>
      </c>
      <c r="V37" s="51">
        <v>0.9</v>
      </c>
      <c r="W37" s="39">
        <v>0.9</v>
      </c>
      <c r="X37" s="39">
        <v>0.9</v>
      </c>
      <c r="Y37" s="39">
        <v>10.5</v>
      </c>
    </row>
    <row r="38" spans="1:25" ht="21" customHeight="1" x14ac:dyDescent="0.2">
      <c r="A38" s="55" t="s">
        <v>78</v>
      </c>
      <c r="B38" s="45" t="s">
        <v>111</v>
      </c>
      <c r="C38" s="28">
        <v>1000</v>
      </c>
      <c r="D38" s="39">
        <v>10.6</v>
      </c>
      <c r="E38" s="39">
        <v>6.4</v>
      </c>
      <c r="F38" s="28">
        <v>100</v>
      </c>
      <c r="G38" s="28">
        <v>180</v>
      </c>
      <c r="H38" s="28">
        <v>15</v>
      </c>
      <c r="I38" s="28">
        <v>143</v>
      </c>
      <c r="J38" s="39">
        <v>5.9</v>
      </c>
      <c r="K38" s="28">
        <v>40</v>
      </c>
      <c r="L38" s="28">
        <v>240</v>
      </c>
      <c r="M38" s="48">
        <v>2</v>
      </c>
      <c r="N38" s="28">
        <v>0</v>
      </c>
      <c r="O38" s="28">
        <v>0</v>
      </c>
      <c r="P38" s="28">
        <v>80</v>
      </c>
      <c r="Q38" s="47">
        <v>80</v>
      </c>
      <c r="R38" s="46">
        <v>480</v>
      </c>
      <c r="S38" s="46">
        <v>200</v>
      </c>
      <c r="T38" s="46">
        <v>260</v>
      </c>
      <c r="U38" s="39">
        <v>6</v>
      </c>
      <c r="V38" s="39">
        <v>3.8</v>
      </c>
      <c r="W38" s="39">
        <v>1</v>
      </c>
      <c r="X38" s="39">
        <v>2</v>
      </c>
      <c r="Y38" s="39">
        <v>28</v>
      </c>
    </row>
    <row r="39" spans="1:25" ht="21" customHeight="1" x14ac:dyDescent="0.2">
      <c r="A39" s="55" t="s">
        <v>78</v>
      </c>
      <c r="B39" s="45" t="s">
        <v>110</v>
      </c>
      <c r="C39" s="28">
        <v>1000</v>
      </c>
      <c r="D39" s="39">
        <v>11.3</v>
      </c>
      <c r="E39" s="39">
        <v>6.9</v>
      </c>
      <c r="F39" s="28">
        <v>100</v>
      </c>
      <c r="G39" s="28">
        <v>200</v>
      </c>
      <c r="H39" s="28">
        <v>10</v>
      </c>
      <c r="I39" s="28">
        <v>148</v>
      </c>
      <c r="J39" s="39">
        <v>8.3000000000000007</v>
      </c>
      <c r="K39" s="28">
        <v>35</v>
      </c>
      <c r="L39" s="28">
        <v>200</v>
      </c>
      <c r="M39" s="48">
        <v>1.6</v>
      </c>
      <c r="N39" s="28">
        <v>0</v>
      </c>
      <c r="O39" s="28">
        <v>0</v>
      </c>
      <c r="P39" s="28">
        <v>90</v>
      </c>
      <c r="Q39" s="47">
        <v>90</v>
      </c>
      <c r="R39" s="46">
        <v>420</v>
      </c>
      <c r="S39" s="46">
        <v>245</v>
      </c>
      <c r="T39" s="46">
        <v>225</v>
      </c>
      <c r="U39" s="39">
        <v>6.4</v>
      </c>
      <c r="V39" s="39">
        <v>4.2</v>
      </c>
      <c r="W39" s="39">
        <v>1</v>
      </c>
      <c r="X39" s="39">
        <v>1.9</v>
      </c>
      <c r="Y39" s="39">
        <v>32</v>
      </c>
    </row>
    <row r="40" spans="1:25" ht="21" customHeight="1" x14ac:dyDescent="0.2">
      <c r="A40" s="55" t="s">
        <v>78</v>
      </c>
      <c r="B40" s="45" t="s">
        <v>113</v>
      </c>
      <c r="C40" s="28">
        <v>1000</v>
      </c>
      <c r="D40" s="39">
        <v>10.199999999999999</v>
      </c>
      <c r="E40" s="39">
        <v>6.1</v>
      </c>
      <c r="F40" s="28">
        <v>100</v>
      </c>
      <c r="G40" s="28">
        <v>180</v>
      </c>
      <c r="H40" s="28">
        <v>15</v>
      </c>
      <c r="I40" s="28">
        <v>139</v>
      </c>
      <c r="J40" s="39">
        <v>6.6</v>
      </c>
      <c r="K40" s="28">
        <v>40</v>
      </c>
      <c r="L40" s="28">
        <v>240</v>
      </c>
      <c r="M40" s="48">
        <v>2</v>
      </c>
      <c r="N40" s="28">
        <v>0</v>
      </c>
      <c r="O40" s="28">
        <v>0</v>
      </c>
      <c r="P40" s="28">
        <v>80</v>
      </c>
      <c r="Q40" s="47">
        <v>80</v>
      </c>
      <c r="R40" s="46">
        <v>480</v>
      </c>
      <c r="S40" s="46">
        <v>200</v>
      </c>
      <c r="T40" s="46">
        <v>265</v>
      </c>
      <c r="U40" s="39">
        <v>6</v>
      </c>
      <c r="V40" s="39">
        <v>3.7</v>
      </c>
      <c r="W40" s="39">
        <v>1</v>
      </c>
      <c r="X40" s="39">
        <v>2</v>
      </c>
      <c r="Y40" s="39">
        <v>28</v>
      </c>
    </row>
    <row r="41" spans="1:25" ht="21" customHeight="1" x14ac:dyDescent="0.2">
      <c r="A41" s="55" t="s">
        <v>78</v>
      </c>
      <c r="B41" s="45" t="s">
        <v>112</v>
      </c>
      <c r="C41" s="28">
        <v>1000</v>
      </c>
      <c r="D41" s="39">
        <v>10.6</v>
      </c>
      <c r="E41" s="39">
        <v>6.4</v>
      </c>
      <c r="F41" s="28">
        <v>100</v>
      </c>
      <c r="G41" s="28">
        <v>200</v>
      </c>
      <c r="H41" s="28">
        <v>10</v>
      </c>
      <c r="I41" s="28">
        <v>140</v>
      </c>
      <c r="J41" s="39">
        <v>9.6</v>
      </c>
      <c r="K41" s="28">
        <v>35</v>
      </c>
      <c r="L41" s="28">
        <v>200</v>
      </c>
      <c r="M41" s="48">
        <v>1.6</v>
      </c>
      <c r="N41" s="28">
        <v>0</v>
      </c>
      <c r="O41" s="28">
        <v>0</v>
      </c>
      <c r="P41" s="28">
        <v>90</v>
      </c>
      <c r="Q41" s="47">
        <v>90</v>
      </c>
      <c r="R41" s="46">
        <v>420</v>
      </c>
      <c r="S41" s="46">
        <v>245</v>
      </c>
      <c r="T41" s="46">
        <v>225</v>
      </c>
      <c r="U41" s="39">
        <v>6.2</v>
      </c>
      <c r="V41" s="39">
        <v>4</v>
      </c>
      <c r="W41" s="39">
        <v>1</v>
      </c>
      <c r="X41" s="39">
        <v>1.8</v>
      </c>
      <c r="Y41" s="39">
        <v>32</v>
      </c>
    </row>
    <row r="42" spans="1:25" ht="21" customHeight="1" x14ac:dyDescent="0.2">
      <c r="A42" s="55" t="s">
        <v>78</v>
      </c>
      <c r="B42" s="45" t="s">
        <v>114</v>
      </c>
      <c r="C42" s="28">
        <v>1000</v>
      </c>
      <c r="D42" s="39">
        <v>11</v>
      </c>
      <c r="E42" s="39">
        <v>6.7</v>
      </c>
      <c r="F42" s="28">
        <v>110</v>
      </c>
      <c r="G42" s="28">
        <v>220</v>
      </c>
      <c r="H42" s="28">
        <v>20</v>
      </c>
      <c r="I42" s="28">
        <v>162</v>
      </c>
      <c r="J42" s="39">
        <v>9.3000000000000007</v>
      </c>
      <c r="K42" s="28">
        <v>32</v>
      </c>
      <c r="L42" s="28">
        <v>190</v>
      </c>
      <c r="M42" s="48">
        <v>1.5</v>
      </c>
      <c r="N42" s="28">
        <v>0</v>
      </c>
      <c r="O42" s="28">
        <v>0</v>
      </c>
      <c r="P42" s="28">
        <v>35</v>
      </c>
      <c r="Q42" s="47">
        <v>35</v>
      </c>
      <c r="R42" s="46">
        <v>400</v>
      </c>
      <c r="S42" s="46">
        <v>240</v>
      </c>
      <c r="T42" s="46">
        <v>250</v>
      </c>
      <c r="U42" s="39">
        <v>15.1</v>
      </c>
      <c r="V42" s="39">
        <v>3.6</v>
      </c>
      <c r="W42" s="39">
        <v>1.9</v>
      </c>
      <c r="X42" s="39">
        <v>2.8</v>
      </c>
      <c r="Y42" s="39">
        <v>24</v>
      </c>
    </row>
    <row r="43" spans="1:25" ht="21" customHeight="1" x14ac:dyDescent="0.2">
      <c r="A43" s="55" t="s">
        <v>78</v>
      </c>
      <c r="B43" s="45" t="s">
        <v>115</v>
      </c>
      <c r="C43" s="28">
        <v>1000</v>
      </c>
      <c r="D43" s="39">
        <v>9.6999999999999993</v>
      </c>
      <c r="E43" s="39">
        <v>5.9</v>
      </c>
      <c r="F43" s="28">
        <v>171</v>
      </c>
      <c r="G43" s="28">
        <v>149</v>
      </c>
      <c r="H43" s="28">
        <v>15</v>
      </c>
      <c r="I43" s="28">
        <v>130</v>
      </c>
      <c r="J43" s="39">
        <v>3</v>
      </c>
      <c r="K43" s="28">
        <v>34</v>
      </c>
      <c r="L43" s="28">
        <v>159</v>
      </c>
      <c r="M43" s="48">
        <v>1.19</v>
      </c>
      <c r="N43" s="28">
        <v>0</v>
      </c>
      <c r="O43" s="28">
        <v>0</v>
      </c>
      <c r="P43" s="28">
        <v>16</v>
      </c>
      <c r="Q43" s="47">
        <v>16</v>
      </c>
      <c r="R43" s="46" t="s">
        <v>81</v>
      </c>
      <c r="S43" s="46" t="s">
        <v>81</v>
      </c>
      <c r="T43" s="46" t="s">
        <v>81</v>
      </c>
      <c r="U43" s="39">
        <v>13.4</v>
      </c>
      <c r="V43" s="39">
        <v>2.2999999999999998</v>
      </c>
      <c r="W43" s="39">
        <v>5.8</v>
      </c>
      <c r="X43" s="39">
        <v>3.5</v>
      </c>
      <c r="Y43" s="39">
        <v>26</v>
      </c>
    </row>
    <row r="44" spans="1:25" ht="21" customHeight="1" x14ac:dyDescent="0.2">
      <c r="A44" s="75" t="s">
        <v>79</v>
      </c>
      <c r="B44" s="45" t="s">
        <v>82</v>
      </c>
      <c r="C44" s="47">
        <v>180</v>
      </c>
      <c r="D44" s="49">
        <v>1.9</v>
      </c>
      <c r="E44" s="49">
        <v>1.1000000000000001</v>
      </c>
      <c r="F44" s="47">
        <v>29</v>
      </c>
      <c r="G44" s="47">
        <v>36</v>
      </c>
      <c r="H44" s="71">
        <v>10</v>
      </c>
      <c r="I44" s="47">
        <v>25</v>
      </c>
      <c r="J44" s="49">
        <v>1.8</v>
      </c>
      <c r="K44" s="47">
        <v>7</v>
      </c>
      <c r="L44" s="47">
        <v>40</v>
      </c>
      <c r="M44" s="74">
        <v>1.8</v>
      </c>
      <c r="N44" s="47">
        <v>0</v>
      </c>
      <c r="O44" s="47">
        <v>0</v>
      </c>
      <c r="P44" s="47">
        <v>18</v>
      </c>
      <c r="Q44" s="47">
        <v>18</v>
      </c>
      <c r="R44" s="47">
        <v>103</v>
      </c>
      <c r="S44" s="47">
        <v>5</v>
      </c>
      <c r="T44" s="47">
        <v>52</v>
      </c>
      <c r="U44" s="49">
        <v>1.2</v>
      </c>
      <c r="V44" s="49">
        <v>0.6</v>
      </c>
      <c r="W44" s="49">
        <v>0.2</v>
      </c>
      <c r="X44" s="49">
        <v>0.3</v>
      </c>
      <c r="Y44" s="49">
        <v>5.4</v>
      </c>
    </row>
    <row r="45" spans="1:25" ht="21" customHeight="1" x14ac:dyDescent="0.2">
      <c r="A45" s="75" t="s">
        <v>79</v>
      </c>
      <c r="B45" s="45" t="s">
        <v>80</v>
      </c>
      <c r="C45" s="47">
        <v>160</v>
      </c>
      <c r="D45" s="49">
        <v>1.8</v>
      </c>
      <c r="E45" s="49">
        <v>1.1000000000000001</v>
      </c>
      <c r="F45" s="47">
        <v>18</v>
      </c>
      <c r="G45" s="47">
        <v>30</v>
      </c>
      <c r="H45" s="71">
        <v>15</v>
      </c>
      <c r="I45" s="47">
        <v>24</v>
      </c>
      <c r="J45" s="49">
        <v>0.9</v>
      </c>
      <c r="K45" s="47">
        <v>6</v>
      </c>
      <c r="L45" s="47">
        <v>30</v>
      </c>
      <c r="M45" s="74">
        <v>1.46</v>
      </c>
      <c r="N45" s="47">
        <v>0</v>
      </c>
      <c r="O45" s="47">
        <v>0</v>
      </c>
      <c r="P45" s="47">
        <v>25</v>
      </c>
      <c r="Q45" s="47">
        <v>25</v>
      </c>
      <c r="R45" s="70" t="s">
        <v>81</v>
      </c>
      <c r="S45" s="70" t="s">
        <v>81</v>
      </c>
      <c r="T45" s="70" t="s">
        <v>81</v>
      </c>
      <c r="U45" s="49">
        <v>1</v>
      </c>
      <c r="V45" s="49">
        <v>0.7</v>
      </c>
      <c r="W45" s="49">
        <v>0.1</v>
      </c>
      <c r="X45" s="49">
        <v>0.3</v>
      </c>
      <c r="Y45" s="49">
        <v>5.3</v>
      </c>
    </row>
    <row r="46" spans="1:25" ht="21" customHeight="1" x14ac:dyDescent="0.2">
      <c r="A46" s="75" t="s">
        <v>79</v>
      </c>
      <c r="B46" s="45" t="s">
        <v>83</v>
      </c>
      <c r="C46" s="47">
        <v>400</v>
      </c>
      <c r="D46" s="49">
        <v>4.4000000000000004</v>
      </c>
      <c r="E46" s="49">
        <v>2.6</v>
      </c>
      <c r="F46" s="47">
        <v>48</v>
      </c>
      <c r="G46" s="47">
        <v>60</v>
      </c>
      <c r="H46" s="71">
        <v>15</v>
      </c>
      <c r="I46" s="47">
        <v>57</v>
      </c>
      <c r="J46" s="49">
        <v>0.5</v>
      </c>
      <c r="K46" s="47">
        <v>12</v>
      </c>
      <c r="L46" s="47">
        <v>88</v>
      </c>
      <c r="M46" s="74">
        <v>2.5499999999999998</v>
      </c>
      <c r="N46" s="47">
        <v>0</v>
      </c>
      <c r="O46" s="47">
        <v>0</v>
      </c>
      <c r="P46" s="47">
        <v>32</v>
      </c>
      <c r="Q46" s="47">
        <v>32</v>
      </c>
      <c r="R46" s="70" t="s">
        <v>81</v>
      </c>
      <c r="S46" s="70" t="s">
        <v>81</v>
      </c>
      <c r="T46" s="70" t="s">
        <v>81</v>
      </c>
      <c r="U46" s="49">
        <v>2.4</v>
      </c>
      <c r="V46" s="49">
        <v>1.5</v>
      </c>
      <c r="W46" s="49">
        <v>0.4</v>
      </c>
      <c r="X46" s="49">
        <v>0.7</v>
      </c>
      <c r="Y46" s="49">
        <v>13.2</v>
      </c>
    </row>
    <row r="47" spans="1:25" ht="21" customHeight="1" x14ac:dyDescent="0.2">
      <c r="A47" s="75" t="s">
        <v>79</v>
      </c>
      <c r="B47" s="45" t="s">
        <v>84</v>
      </c>
      <c r="C47" s="47">
        <v>400</v>
      </c>
      <c r="D47" s="49">
        <v>4</v>
      </c>
      <c r="E47" s="49">
        <v>2.4</v>
      </c>
      <c r="F47" s="47">
        <v>54</v>
      </c>
      <c r="G47" s="47">
        <v>58</v>
      </c>
      <c r="H47" s="71">
        <v>15</v>
      </c>
      <c r="I47" s="47">
        <v>52</v>
      </c>
      <c r="J47" s="49">
        <v>0.9</v>
      </c>
      <c r="K47" s="47">
        <v>12</v>
      </c>
      <c r="L47" s="47">
        <v>108</v>
      </c>
      <c r="M47" s="74">
        <v>3.18</v>
      </c>
      <c r="N47" s="47">
        <v>0</v>
      </c>
      <c r="O47" s="47">
        <v>0</v>
      </c>
      <c r="P47" s="47">
        <v>20</v>
      </c>
      <c r="Q47" s="47">
        <v>20</v>
      </c>
      <c r="R47" s="70" t="s">
        <v>81</v>
      </c>
      <c r="S47" s="70" t="s">
        <v>81</v>
      </c>
      <c r="T47" s="70" t="s">
        <v>81</v>
      </c>
      <c r="U47" s="49">
        <v>2.2999999999999998</v>
      </c>
      <c r="V47" s="49">
        <v>1.4</v>
      </c>
      <c r="W47" s="49">
        <v>0.4</v>
      </c>
      <c r="X47" s="49">
        <v>0.7</v>
      </c>
      <c r="Y47" s="49">
        <v>12</v>
      </c>
    </row>
    <row r="48" spans="1:25" ht="21" customHeight="1" x14ac:dyDescent="0.2">
      <c r="A48" s="75" t="s">
        <v>79</v>
      </c>
      <c r="B48" s="45" t="s">
        <v>85</v>
      </c>
      <c r="C48" s="47">
        <v>110</v>
      </c>
      <c r="D48" s="66">
        <v>1.2430000000000001</v>
      </c>
      <c r="E48" s="66">
        <v>0.77</v>
      </c>
      <c r="F48" s="70">
        <v>16.170000000000002</v>
      </c>
      <c r="G48" s="70">
        <v>21.34</v>
      </c>
      <c r="H48" s="71">
        <v>15</v>
      </c>
      <c r="I48" s="70">
        <v>17.27</v>
      </c>
      <c r="J48" s="66">
        <v>0.64900000000000002</v>
      </c>
      <c r="K48" s="70">
        <v>4.07</v>
      </c>
      <c r="L48" s="70">
        <v>14.63</v>
      </c>
      <c r="M48" s="74">
        <v>0.93</v>
      </c>
      <c r="N48" s="70">
        <v>0</v>
      </c>
      <c r="O48" s="70">
        <v>0</v>
      </c>
      <c r="P48" s="70">
        <v>12.21</v>
      </c>
      <c r="Q48" s="72">
        <v>12.21</v>
      </c>
      <c r="R48" s="70" t="s">
        <v>81</v>
      </c>
      <c r="S48" s="70" t="s">
        <v>81</v>
      </c>
      <c r="T48" s="70" t="s">
        <v>81</v>
      </c>
      <c r="U48" s="66">
        <v>1.518</v>
      </c>
      <c r="V48" s="66">
        <v>0.38500000000000001</v>
      </c>
      <c r="W48" s="66">
        <v>0.187</v>
      </c>
      <c r="X48" s="66">
        <v>0.16500000000000001</v>
      </c>
      <c r="Y48" s="66">
        <v>4.18</v>
      </c>
    </row>
    <row r="49" spans="1:25" ht="21" customHeight="1" x14ac:dyDescent="0.2">
      <c r="A49" s="75" t="s">
        <v>79</v>
      </c>
      <c r="B49" s="45" t="s">
        <v>86</v>
      </c>
      <c r="C49" s="47">
        <v>450</v>
      </c>
      <c r="D49" s="66">
        <v>4.32</v>
      </c>
      <c r="E49" s="66">
        <v>2.5649999999999999</v>
      </c>
      <c r="F49" s="70">
        <v>26.55</v>
      </c>
      <c r="G49" s="70">
        <v>43.65</v>
      </c>
      <c r="H49" s="71">
        <v>20</v>
      </c>
      <c r="I49" s="70">
        <v>55.8</v>
      </c>
      <c r="J49" s="66">
        <v>-1.9350000000000001</v>
      </c>
      <c r="K49" s="70">
        <v>9.4499999999999993</v>
      </c>
      <c r="L49" s="70">
        <v>102.15</v>
      </c>
      <c r="M49" s="74">
        <v>1.94</v>
      </c>
      <c r="N49" s="70">
        <v>120.6</v>
      </c>
      <c r="O49" s="70">
        <v>12.15</v>
      </c>
      <c r="P49" s="70">
        <v>4.5</v>
      </c>
      <c r="Q49" s="72">
        <v>112.94999999999999</v>
      </c>
      <c r="R49" s="70" t="s">
        <v>81</v>
      </c>
      <c r="S49" s="70" t="s">
        <v>81</v>
      </c>
      <c r="T49" s="70" t="s">
        <v>81</v>
      </c>
      <c r="U49" s="66">
        <v>1.3049999999999999</v>
      </c>
      <c r="V49" s="66">
        <v>1.395</v>
      </c>
      <c r="W49" s="66">
        <v>0.18</v>
      </c>
      <c r="X49" s="66">
        <v>0.49500000000000005</v>
      </c>
      <c r="Y49" s="66">
        <v>4.05</v>
      </c>
    </row>
    <row r="50" spans="1:25" ht="21" customHeight="1" x14ac:dyDescent="0.2">
      <c r="A50" s="75" t="s">
        <v>79</v>
      </c>
      <c r="B50" s="45" t="s">
        <v>87</v>
      </c>
      <c r="C50" s="47">
        <v>450</v>
      </c>
      <c r="D50" s="66">
        <v>4.1849999999999996</v>
      </c>
      <c r="E50" s="66">
        <v>2.4750000000000001</v>
      </c>
      <c r="F50" s="70">
        <v>27</v>
      </c>
      <c r="G50" s="70">
        <v>41.85</v>
      </c>
      <c r="H50" s="71">
        <v>15</v>
      </c>
      <c r="I50" s="70">
        <v>53.1</v>
      </c>
      <c r="J50" s="66">
        <v>-1.8</v>
      </c>
      <c r="K50" s="70">
        <v>8.5500000000000007</v>
      </c>
      <c r="L50" s="70">
        <v>102.15</v>
      </c>
      <c r="M50" s="74">
        <v>1.94</v>
      </c>
      <c r="N50" s="70">
        <v>125.55</v>
      </c>
      <c r="O50" s="70">
        <v>12.6</v>
      </c>
      <c r="P50" s="70">
        <v>4.5</v>
      </c>
      <c r="Q50" s="72">
        <v>117.45</v>
      </c>
      <c r="R50" s="70" t="s">
        <v>81</v>
      </c>
      <c r="S50" s="70" t="s">
        <v>81</v>
      </c>
      <c r="T50" s="70" t="s">
        <v>81</v>
      </c>
      <c r="U50" s="66">
        <v>1.17</v>
      </c>
      <c r="V50" s="66">
        <v>1.2150000000000001</v>
      </c>
      <c r="W50" s="66">
        <v>0.09</v>
      </c>
      <c r="X50" s="66">
        <v>0.49500000000000005</v>
      </c>
      <c r="Y50" s="66">
        <v>4.05</v>
      </c>
    </row>
    <row r="51" spans="1:25" ht="21" customHeight="1" x14ac:dyDescent="0.2">
      <c r="A51" s="75" t="s">
        <v>79</v>
      </c>
      <c r="B51" s="45" t="s">
        <v>88</v>
      </c>
      <c r="C51" s="47">
        <v>350</v>
      </c>
      <c r="D51" s="66">
        <v>3.7449999999999997</v>
      </c>
      <c r="E51" s="66">
        <v>2.2749999999999999</v>
      </c>
      <c r="F51" s="70">
        <v>38.5</v>
      </c>
      <c r="G51" s="70">
        <v>63</v>
      </c>
      <c r="H51" s="71">
        <v>10</v>
      </c>
      <c r="I51" s="70">
        <v>48.65</v>
      </c>
      <c r="J51" s="66">
        <v>2.31</v>
      </c>
      <c r="K51" s="70">
        <v>14</v>
      </c>
      <c r="L51" s="70">
        <v>80.5</v>
      </c>
      <c r="M51" s="74">
        <v>2.68</v>
      </c>
      <c r="N51" s="70">
        <v>0</v>
      </c>
      <c r="O51" s="70">
        <v>0</v>
      </c>
      <c r="P51" s="70">
        <v>21</v>
      </c>
      <c r="Q51" s="72">
        <v>21</v>
      </c>
      <c r="R51" s="70" t="s">
        <v>81</v>
      </c>
      <c r="S51" s="70" t="s">
        <v>81</v>
      </c>
      <c r="T51" s="70" t="s">
        <v>81</v>
      </c>
      <c r="U51" s="66">
        <v>2.17</v>
      </c>
      <c r="V51" s="66">
        <v>1.4</v>
      </c>
      <c r="W51" s="66">
        <v>0.52500000000000002</v>
      </c>
      <c r="X51" s="66">
        <v>0.7</v>
      </c>
      <c r="Y51" s="66">
        <v>10.85</v>
      </c>
    </row>
    <row r="52" spans="1:25" ht="21" customHeight="1" x14ac:dyDescent="0.2">
      <c r="A52" s="75" t="s">
        <v>79</v>
      </c>
      <c r="B52" s="45" t="s">
        <v>89</v>
      </c>
      <c r="C52" s="47">
        <v>350</v>
      </c>
      <c r="D52" s="66">
        <v>3.5699999999999994</v>
      </c>
      <c r="E52" s="66">
        <v>2.1349999999999998</v>
      </c>
      <c r="F52" s="70">
        <v>38.5</v>
      </c>
      <c r="G52" s="70">
        <v>57.75</v>
      </c>
      <c r="H52" s="71">
        <v>15</v>
      </c>
      <c r="I52" s="70">
        <v>47.95</v>
      </c>
      <c r="J52" s="66">
        <v>1.575</v>
      </c>
      <c r="K52" s="70">
        <v>12.25</v>
      </c>
      <c r="L52" s="70">
        <v>91</v>
      </c>
      <c r="M52" s="74">
        <v>3.05</v>
      </c>
      <c r="N52" s="70">
        <v>0</v>
      </c>
      <c r="O52" s="70">
        <v>0</v>
      </c>
      <c r="P52" s="70">
        <v>14</v>
      </c>
      <c r="Q52" s="72">
        <v>14</v>
      </c>
      <c r="R52" s="70" t="s">
        <v>81</v>
      </c>
      <c r="S52" s="70" t="s">
        <v>81</v>
      </c>
      <c r="T52" s="70" t="s">
        <v>81</v>
      </c>
      <c r="U52" s="66">
        <v>2.0649999999999999</v>
      </c>
      <c r="V52" s="66">
        <v>1.33</v>
      </c>
      <c r="W52" s="66">
        <v>0.52500000000000002</v>
      </c>
      <c r="X52" s="66">
        <v>0.7</v>
      </c>
      <c r="Y52" s="66">
        <v>10.15</v>
      </c>
    </row>
    <row r="53" spans="1:25" ht="21" customHeight="1" x14ac:dyDescent="0.2">
      <c r="A53" s="75" t="s">
        <v>79</v>
      </c>
      <c r="B53" s="45" t="s">
        <v>90</v>
      </c>
      <c r="C53" s="47">
        <v>350</v>
      </c>
      <c r="D53" s="66">
        <v>3.3250000000000002</v>
      </c>
      <c r="E53" s="66">
        <v>1.9599999999999997</v>
      </c>
      <c r="F53" s="70">
        <v>42</v>
      </c>
      <c r="G53" s="70">
        <v>52.5</v>
      </c>
      <c r="H53" s="71">
        <v>15</v>
      </c>
      <c r="I53" s="70">
        <v>44.45</v>
      </c>
      <c r="J53" s="66">
        <v>1.2949999999999999</v>
      </c>
      <c r="K53" s="70">
        <v>10.5</v>
      </c>
      <c r="L53" s="70">
        <v>105</v>
      </c>
      <c r="M53" s="74">
        <v>3.55</v>
      </c>
      <c r="N53" s="70">
        <v>0</v>
      </c>
      <c r="O53" s="70">
        <v>0</v>
      </c>
      <c r="P53" s="70">
        <v>7</v>
      </c>
      <c r="Q53" s="72">
        <v>7</v>
      </c>
      <c r="R53" s="70" t="s">
        <v>81</v>
      </c>
      <c r="S53" s="70" t="s">
        <v>81</v>
      </c>
      <c r="T53" s="70" t="s">
        <v>81</v>
      </c>
      <c r="U53" s="66">
        <v>1.9950000000000001</v>
      </c>
      <c r="V53" s="66">
        <v>1.26</v>
      </c>
      <c r="W53" s="66">
        <v>0.52500000000000002</v>
      </c>
      <c r="X53" s="66">
        <v>0.7</v>
      </c>
      <c r="Y53" s="66">
        <v>9.4499999999999993</v>
      </c>
    </row>
    <row r="54" spans="1:25" ht="21" customHeight="1" x14ac:dyDescent="0.2">
      <c r="A54" s="75" t="s">
        <v>79</v>
      </c>
      <c r="B54" s="45" t="s">
        <v>91</v>
      </c>
      <c r="C54" s="47">
        <v>350</v>
      </c>
      <c r="D54" s="66">
        <v>3.5350000000000001</v>
      </c>
      <c r="E54" s="66">
        <v>2.1349999999999998</v>
      </c>
      <c r="F54" s="70">
        <v>38.5</v>
      </c>
      <c r="G54" s="70">
        <v>63</v>
      </c>
      <c r="H54" s="71">
        <v>10</v>
      </c>
      <c r="I54" s="70">
        <v>46.2</v>
      </c>
      <c r="J54" s="66">
        <v>2.6949999999999998</v>
      </c>
      <c r="K54" s="70">
        <v>14</v>
      </c>
      <c r="L54" s="70">
        <v>80.5</v>
      </c>
      <c r="M54" s="74">
        <v>2.68</v>
      </c>
      <c r="N54" s="70">
        <v>0</v>
      </c>
      <c r="O54" s="70">
        <v>0</v>
      </c>
      <c r="P54" s="70">
        <v>21</v>
      </c>
      <c r="Q54" s="72">
        <v>21</v>
      </c>
      <c r="R54" s="70" t="s">
        <v>81</v>
      </c>
      <c r="S54" s="70" t="s">
        <v>81</v>
      </c>
      <c r="T54" s="70" t="s">
        <v>81</v>
      </c>
      <c r="U54" s="66">
        <v>2.4500000000000002</v>
      </c>
      <c r="V54" s="66">
        <v>1.365</v>
      </c>
      <c r="W54" s="66">
        <v>0.52500000000000002</v>
      </c>
      <c r="X54" s="66">
        <v>0.80499999999999994</v>
      </c>
      <c r="Y54" s="66">
        <v>10.15</v>
      </c>
    </row>
    <row r="55" spans="1:25" ht="21" customHeight="1" x14ac:dyDescent="0.2">
      <c r="A55" s="75" t="s">
        <v>79</v>
      </c>
      <c r="B55" s="45" t="s">
        <v>92</v>
      </c>
      <c r="C55" s="47">
        <v>350</v>
      </c>
      <c r="D55" s="66">
        <v>3.3949999999999996</v>
      </c>
      <c r="E55" s="66">
        <v>1.9950000000000001</v>
      </c>
      <c r="F55" s="70">
        <v>38.5</v>
      </c>
      <c r="G55" s="70">
        <v>57.75</v>
      </c>
      <c r="H55" s="71">
        <v>15</v>
      </c>
      <c r="I55" s="70">
        <v>45.85</v>
      </c>
      <c r="J55" s="66">
        <v>1.8900000000000001</v>
      </c>
      <c r="K55" s="70">
        <v>12.25</v>
      </c>
      <c r="L55" s="70">
        <v>91</v>
      </c>
      <c r="M55" s="74">
        <v>3.05</v>
      </c>
      <c r="N55" s="70">
        <v>0</v>
      </c>
      <c r="O55" s="70">
        <v>0</v>
      </c>
      <c r="P55" s="70">
        <v>14</v>
      </c>
      <c r="Q55" s="72">
        <v>14</v>
      </c>
      <c r="R55" s="70" t="s">
        <v>81</v>
      </c>
      <c r="S55" s="70" t="s">
        <v>81</v>
      </c>
      <c r="T55" s="70" t="s">
        <v>81</v>
      </c>
      <c r="U55" s="66">
        <v>2.3450000000000002</v>
      </c>
      <c r="V55" s="66">
        <v>1.2949999999999999</v>
      </c>
      <c r="W55" s="66">
        <v>0.52500000000000002</v>
      </c>
      <c r="X55" s="66">
        <v>0.80499999999999994</v>
      </c>
      <c r="Y55" s="66">
        <v>9.4499999999999993</v>
      </c>
    </row>
    <row r="56" spans="1:25" ht="21" customHeight="1" x14ac:dyDescent="0.2">
      <c r="A56" s="75" t="s">
        <v>79</v>
      </c>
      <c r="B56" s="45" t="s">
        <v>93</v>
      </c>
      <c r="C56" s="47">
        <v>350</v>
      </c>
      <c r="D56" s="66">
        <v>3.15</v>
      </c>
      <c r="E56" s="66">
        <v>1.855</v>
      </c>
      <c r="F56" s="70">
        <v>42</v>
      </c>
      <c r="G56" s="70">
        <v>52.5</v>
      </c>
      <c r="H56" s="71">
        <v>15</v>
      </c>
      <c r="I56" s="70">
        <v>42.35</v>
      </c>
      <c r="J56" s="66">
        <v>1.6099999999999999</v>
      </c>
      <c r="K56" s="70">
        <v>10.5</v>
      </c>
      <c r="L56" s="70">
        <v>105</v>
      </c>
      <c r="M56" s="74">
        <v>3.55</v>
      </c>
      <c r="N56" s="70">
        <v>0</v>
      </c>
      <c r="O56" s="70">
        <v>0</v>
      </c>
      <c r="P56" s="70">
        <v>7</v>
      </c>
      <c r="Q56" s="72">
        <v>7</v>
      </c>
      <c r="R56" s="70" t="s">
        <v>81</v>
      </c>
      <c r="S56" s="70" t="s">
        <v>81</v>
      </c>
      <c r="T56" s="70" t="s">
        <v>81</v>
      </c>
      <c r="U56" s="66">
        <v>2.2400000000000002</v>
      </c>
      <c r="V56" s="66">
        <v>1.2250000000000001</v>
      </c>
      <c r="W56" s="66">
        <v>0.52500000000000002</v>
      </c>
      <c r="X56" s="66">
        <v>0.80499999999999994</v>
      </c>
      <c r="Y56" s="66">
        <v>8.75</v>
      </c>
    </row>
    <row r="57" spans="1:25" ht="21" customHeight="1" x14ac:dyDescent="0.2">
      <c r="A57" s="75" t="s">
        <v>79</v>
      </c>
      <c r="B57" s="45" t="s">
        <v>94</v>
      </c>
      <c r="C57" s="47">
        <v>350</v>
      </c>
      <c r="D57" s="66">
        <v>2.8699999999999997</v>
      </c>
      <c r="E57" s="66">
        <v>1.7150000000000003</v>
      </c>
      <c r="F57" s="70">
        <v>42</v>
      </c>
      <c r="G57" s="70">
        <v>35</v>
      </c>
      <c r="H57" s="71">
        <v>15</v>
      </c>
      <c r="I57" s="70">
        <v>36.75</v>
      </c>
      <c r="J57" s="66">
        <v>-0.28000000000000003</v>
      </c>
      <c r="K57" s="70">
        <v>7</v>
      </c>
      <c r="L57" s="70">
        <v>108.5</v>
      </c>
      <c r="M57" s="74">
        <v>3.68</v>
      </c>
      <c r="N57" s="70">
        <v>0</v>
      </c>
      <c r="O57" s="70">
        <v>0</v>
      </c>
      <c r="P57" s="70">
        <v>7</v>
      </c>
      <c r="Q57" s="72">
        <v>7</v>
      </c>
      <c r="R57" s="70" t="s">
        <v>81</v>
      </c>
      <c r="S57" s="70" t="s">
        <v>81</v>
      </c>
      <c r="T57" s="70" t="s">
        <v>81</v>
      </c>
      <c r="U57" s="66">
        <v>1.925</v>
      </c>
      <c r="V57" s="66">
        <v>1.05</v>
      </c>
      <c r="W57" s="66">
        <v>0.35</v>
      </c>
      <c r="X57" s="66">
        <v>0.7</v>
      </c>
      <c r="Y57" s="66">
        <v>7</v>
      </c>
    </row>
    <row r="58" spans="1:25" ht="21" customHeight="1" x14ac:dyDescent="0.2">
      <c r="A58" s="75" t="s">
        <v>79</v>
      </c>
      <c r="B58" s="45" t="s">
        <v>95</v>
      </c>
      <c r="C58" s="47">
        <v>280</v>
      </c>
      <c r="D58" s="66">
        <v>3.024</v>
      </c>
      <c r="E58" s="66">
        <v>1.82</v>
      </c>
      <c r="F58" s="70">
        <v>12.6</v>
      </c>
      <c r="G58" s="70">
        <v>23.8</v>
      </c>
      <c r="H58" s="71">
        <v>25</v>
      </c>
      <c r="I58" s="70">
        <v>36.96</v>
      </c>
      <c r="J58" s="66">
        <v>-2.1</v>
      </c>
      <c r="K58" s="70">
        <v>7.84</v>
      </c>
      <c r="L58" s="70">
        <v>56</v>
      </c>
      <c r="M58" s="74">
        <v>1.65</v>
      </c>
      <c r="N58" s="70">
        <v>63</v>
      </c>
      <c r="O58" s="70">
        <v>14.56</v>
      </c>
      <c r="P58" s="70">
        <v>35</v>
      </c>
      <c r="Q58" s="72">
        <v>83.44</v>
      </c>
      <c r="R58" s="70" t="s">
        <v>81</v>
      </c>
      <c r="S58" s="70" t="s">
        <v>81</v>
      </c>
      <c r="T58" s="70" t="s">
        <v>81</v>
      </c>
      <c r="U58" s="66">
        <v>0.7</v>
      </c>
      <c r="V58" s="66">
        <v>0.67200000000000004</v>
      </c>
      <c r="W58" s="66">
        <v>2.8000000000000001E-2</v>
      </c>
      <c r="X58" s="66">
        <v>0.33600000000000002</v>
      </c>
      <c r="Y58" s="66">
        <v>3.92</v>
      </c>
    </row>
    <row r="59" spans="1:25" ht="21" customHeight="1" x14ac:dyDescent="0.2">
      <c r="A59" s="75" t="s">
        <v>79</v>
      </c>
      <c r="B59" s="45" t="s">
        <v>96</v>
      </c>
      <c r="C59" s="47">
        <v>860</v>
      </c>
      <c r="D59" s="66">
        <v>8.5139999999999993</v>
      </c>
      <c r="E59" s="66">
        <v>5.0739999999999998</v>
      </c>
      <c r="F59" s="70">
        <v>68.8</v>
      </c>
      <c r="G59" s="70">
        <v>120.4</v>
      </c>
      <c r="H59" s="71">
        <v>20</v>
      </c>
      <c r="I59" s="70">
        <v>114.38</v>
      </c>
      <c r="J59" s="66">
        <v>0.94600000000000006</v>
      </c>
      <c r="K59" s="70">
        <v>21.5</v>
      </c>
      <c r="L59" s="70">
        <v>223.6</v>
      </c>
      <c r="M59" s="74">
        <v>3.23</v>
      </c>
      <c r="N59" s="70">
        <v>0</v>
      </c>
      <c r="O59" s="70">
        <v>0</v>
      </c>
      <c r="P59" s="70">
        <v>68.8</v>
      </c>
      <c r="Q59" s="72">
        <v>68.8</v>
      </c>
      <c r="R59" s="70" t="s">
        <v>81</v>
      </c>
      <c r="S59" s="70" t="s">
        <v>81</v>
      </c>
      <c r="T59" s="70" t="s">
        <v>81</v>
      </c>
      <c r="U59" s="66">
        <v>4.4720000000000004</v>
      </c>
      <c r="V59" s="66">
        <v>3.0960000000000001</v>
      </c>
      <c r="W59" s="66">
        <v>0.51600000000000001</v>
      </c>
      <c r="X59" s="66">
        <v>1.462</v>
      </c>
      <c r="Y59" s="66">
        <v>17.2</v>
      </c>
    </row>
    <row r="60" spans="1:25" ht="21" customHeight="1" x14ac:dyDescent="0.2">
      <c r="A60" s="75" t="s">
        <v>79</v>
      </c>
      <c r="B60" s="45" t="s">
        <v>97</v>
      </c>
      <c r="C60" s="47">
        <v>860</v>
      </c>
      <c r="D60" s="66">
        <v>7.8259999999999996</v>
      </c>
      <c r="E60" s="66">
        <v>4.5579999999999998</v>
      </c>
      <c r="F60" s="70">
        <v>68.8</v>
      </c>
      <c r="G60" s="70">
        <v>103.2</v>
      </c>
      <c r="H60" s="71">
        <v>20</v>
      </c>
      <c r="I60" s="70">
        <v>104.06</v>
      </c>
      <c r="J60" s="66">
        <v>-0.17199999999999999</v>
      </c>
      <c r="K60" s="70">
        <v>21.5</v>
      </c>
      <c r="L60" s="70">
        <v>258</v>
      </c>
      <c r="M60" s="74">
        <v>3.76</v>
      </c>
      <c r="N60" s="70">
        <v>0</v>
      </c>
      <c r="O60" s="70">
        <v>0</v>
      </c>
      <c r="P60" s="70">
        <v>51.6</v>
      </c>
      <c r="Q60" s="72">
        <v>51.6</v>
      </c>
      <c r="R60" s="70" t="s">
        <v>81</v>
      </c>
      <c r="S60" s="70" t="s">
        <v>81</v>
      </c>
      <c r="T60" s="70" t="s">
        <v>81</v>
      </c>
      <c r="U60" s="66">
        <v>4.1280000000000001</v>
      </c>
      <c r="V60" s="66">
        <v>2.6659999999999999</v>
      </c>
      <c r="W60" s="66">
        <v>0.51600000000000001</v>
      </c>
      <c r="X60" s="66">
        <v>1.462</v>
      </c>
      <c r="Y60" s="66">
        <v>16.34</v>
      </c>
    </row>
    <row r="61" spans="1:25" ht="21" customHeight="1" x14ac:dyDescent="0.2">
      <c r="A61" s="75" t="s">
        <v>79</v>
      </c>
      <c r="B61" s="45" t="s">
        <v>98</v>
      </c>
      <c r="C61" s="47">
        <v>860</v>
      </c>
      <c r="D61" s="66">
        <v>7.1380000000000008</v>
      </c>
      <c r="E61" s="66">
        <v>4.0419999999999998</v>
      </c>
      <c r="F61" s="70">
        <v>68.8</v>
      </c>
      <c r="G61" s="70">
        <v>81.7</v>
      </c>
      <c r="H61" s="71">
        <v>20</v>
      </c>
      <c r="I61" s="70">
        <v>92.02</v>
      </c>
      <c r="J61" s="66">
        <v>-1.6339999999999999</v>
      </c>
      <c r="K61" s="70">
        <v>21.5</v>
      </c>
      <c r="L61" s="70">
        <v>275.2</v>
      </c>
      <c r="M61" s="74">
        <v>4.03</v>
      </c>
      <c r="N61" s="70">
        <v>0</v>
      </c>
      <c r="O61" s="70">
        <v>0</v>
      </c>
      <c r="P61" s="70">
        <v>34.4</v>
      </c>
      <c r="Q61" s="72">
        <v>34.4</v>
      </c>
      <c r="R61" s="70" t="s">
        <v>81</v>
      </c>
      <c r="S61" s="70" t="s">
        <v>81</v>
      </c>
      <c r="T61" s="70" t="s">
        <v>81</v>
      </c>
      <c r="U61" s="66">
        <v>3.87</v>
      </c>
      <c r="V61" s="66">
        <v>2.4079999999999999</v>
      </c>
      <c r="W61" s="66">
        <v>0.51600000000000001</v>
      </c>
      <c r="X61" s="66">
        <v>1.462</v>
      </c>
      <c r="Y61" s="66">
        <v>15.48</v>
      </c>
    </row>
    <row r="62" spans="1:25" ht="21" customHeight="1" x14ac:dyDescent="0.2">
      <c r="A62" s="75" t="s">
        <v>79</v>
      </c>
      <c r="B62" s="45" t="s">
        <v>99</v>
      </c>
      <c r="C62" s="47">
        <v>860</v>
      </c>
      <c r="D62" s="66">
        <v>8.17</v>
      </c>
      <c r="E62" s="66">
        <v>4.7300000000000004</v>
      </c>
      <c r="F62" s="70">
        <v>73.099999999999994</v>
      </c>
      <c r="G62" s="70">
        <v>119.54</v>
      </c>
      <c r="H62" s="71">
        <v>20</v>
      </c>
      <c r="I62" s="70">
        <v>113.52</v>
      </c>
      <c r="J62" s="66">
        <v>0.94600000000000006</v>
      </c>
      <c r="K62" s="70">
        <v>21.5</v>
      </c>
      <c r="L62" s="70">
        <v>258</v>
      </c>
      <c r="M62" s="74">
        <v>3.76</v>
      </c>
      <c r="N62" s="70">
        <v>0</v>
      </c>
      <c r="O62" s="70">
        <v>0</v>
      </c>
      <c r="P62" s="70" t="s">
        <v>81</v>
      </c>
      <c r="Q62" s="73" t="s">
        <v>81</v>
      </c>
      <c r="R62" s="70" t="s">
        <v>81</v>
      </c>
      <c r="S62" s="70" t="s">
        <v>81</v>
      </c>
      <c r="T62" s="70" t="s">
        <v>81</v>
      </c>
      <c r="U62" s="66">
        <v>8.7720000000000002</v>
      </c>
      <c r="V62" s="66">
        <v>2.6659999999999999</v>
      </c>
      <c r="W62" s="66">
        <v>0.60199999999999998</v>
      </c>
      <c r="X62" s="66">
        <v>1.548</v>
      </c>
      <c r="Y62" s="66">
        <v>20.64</v>
      </c>
    </row>
    <row r="63" spans="1:25" ht="21" customHeight="1" x14ac:dyDescent="0.2">
      <c r="A63" s="75" t="s">
        <v>79</v>
      </c>
      <c r="B63" s="45" t="s">
        <v>100</v>
      </c>
      <c r="C63" s="47">
        <v>340</v>
      </c>
      <c r="D63" s="66">
        <v>3.74</v>
      </c>
      <c r="E63" s="66">
        <v>2.2440000000000002</v>
      </c>
      <c r="F63" s="70">
        <v>14.28</v>
      </c>
      <c r="G63" s="70">
        <v>27.2</v>
      </c>
      <c r="H63" s="71">
        <v>25</v>
      </c>
      <c r="I63" s="70">
        <v>45.22</v>
      </c>
      <c r="J63" s="66">
        <v>-2.89</v>
      </c>
      <c r="K63" s="70">
        <v>10.199999999999999</v>
      </c>
      <c r="L63" s="70">
        <v>62.9</v>
      </c>
      <c r="M63" s="74">
        <v>1.57</v>
      </c>
      <c r="N63" s="70">
        <v>119</v>
      </c>
      <c r="O63" s="70">
        <v>18.02</v>
      </c>
      <c r="P63" s="70">
        <v>5.0999999999999996</v>
      </c>
      <c r="Q63" s="72">
        <v>106.08</v>
      </c>
      <c r="R63" s="70" t="s">
        <v>81</v>
      </c>
      <c r="S63" s="70" t="s">
        <v>81</v>
      </c>
      <c r="T63" s="70" t="s">
        <v>81</v>
      </c>
      <c r="U63" s="66">
        <v>0.57799999999999996</v>
      </c>
      <c r="V63" s="66">
        <v>0.74800000000000011</v>
      </c>
      <c r="W63" s="66">
        <v>3.4000000000000002E-2</v>
      </c>
      <c r="X63" s="66">
        <v>0.37400000000000005</v>
      </c>
      <c r="Y63" s="66">
        <v>4.08</v>
      </c>
    </row>
    <row r="64" spans="1:25" ht="21" customHeight="1" x14ac:dyDescent="0.2">
      <c r="A64" s="75" t="s">
        <v>79</v>
      </c>
      <c r="B64" s="45" t="s">
        <v>102</v>
      </c>
      <c r="C64" s="47">
        <v>280</v>
      </c>
      <c r="D64" s="66">
        <v>2.8559999999999999</v>
      </c>
      <c r="E64" s="66">
        <v>1.708</v>
      </c>
      <c r="F64" s="70">
        <v>14.56</v>
      </c>
      <c r="G64" s="70">
        <v>25.2</v>
      </c>
      <c r="H64" s="71">
        <v>25</v>
      </c>
      <c r="I64" s="70">
        <v>35.56</v>
      </c>
      <c r="J64" s="66">
        <v>-1.6519999999999999</v>
      </c>
      <c r="K64" s="70">
        <v>8.4</v>
      </c>
      <c r="L64" s="70">
        <v>65.8</v>
      </c>
      <c r="M64" s="74">
        <v>2.02</v>
      </c>
      <c r="N64" s="70">
        <v>58.8</v>
      </c>
      <c r="O64" s="70">
        <v>5.88</v>
      </c>
      <c r="P64" s="70">
        <v>4.2</v>
      </c>
      <c r="Q64" s="72">
        <v>57.12</v>
      </c>
      <c r="R64" s="70" t="s">
        <v>81</v>
      </c>
      <c r="S64" s="70" t="s">
        <v>81</v>
      </c>
      <c r="T64" s="70" t="s">
        <v>81</v>
      </c>
      <c r="U64" s="66">
        <v>0.89600000000000002</v>
      </c>
      <c r="V64" s="66">
        <v>0.72799999999999998</v>
      </c>
      <c r="W64" s="66">
        <v>2.8000000000000001E-2</v>
      </c>
      <c r="X64" s="66">
        <v>0.39200000000000002</v>
      </c>
      <c r="Y64" s="66">
        <v>4.0599999999999996</v>
      </c>
    </row>
    <row r="65" spans="1:25" ht="21" customHeight="1" x14ac:dyDescent="0.2">
      <c r="A65" s="75" t="s">
        <v>79</v>
      </c>
      <c r="B65" s="45" t="s">
        <v>101</v>
      </c>
      <c r="C65" s="47">
        <v>310</v>
      </c>
      <c r="D65" s="66">
        <v>3.286</v>
      </c>
      <c r="E65" s="66">
        <v>1.984</v>
      </c>
      <c r="F65" s="70">
        <v>14.57</v>
      </c>
      <c r="G65" s="70">
        <v>26.35</v>
      </c>
      <c r="H65" s="71">
        <v>25</v>
      </c>
      <c r="I65" s="70">
        <v>40.299999999999997</v>
      </c>
      <c r="J65" s="66">
        <v>-2.2320000000000002</v>
      </c>
      <c r="K65" s="70">
        <v>9.3000000000000007</v>
      </c>
      <c r="L65" s="70">
        <v>65.099999999999994</v>
      </c>
      <c r="M65" s="74">
        <v>1.79</v>
      </c>
      <c r="N65" s="70">
        <v>86.8</v>
      </c>
      <c r="O65" s="70">
        <v>13.02</v>
      </c>
      <c r="P65" s="70">
        <v>4.6500000000000004</v>
      </c>
      <c r="Q65" s="72">
        <v>78.430000000000007</v>
      </c>
      <c r="R65" s="70" t="s">
        <v>81</v>
      </c>
      <c r="S65" s="70" t="s">
        <v>81</v>
      </c>
      <c r="T65" s="70" t="s">
        <v>81</v>
      </c>
      <c r="U65" s="66">
        <v>0.77500000000000002</v>
      </c>
      <c r="V65" s="66">
        <v>0.74399999999999999</v>
      </c>
      <c r="W65" s="66">
        <v>3.1E-2</v>
      </c>
      <c r="X65" s="66">
        <v>0.372</v>
      </c>
      <c r="Y65" s="66">
        <v>4.34</v>
      </c>
    </row>
    <row r="66" spans="1:25" ht="21" customHeight="1" x14ac:dyDescent="0.2">
      <c r="A66" s="75" t="s">
        <v>79</v>
      </c>
      <c r="B66" s="45" t="s">
        <v>103</v>
      </c>
      <c r="C66" s="47">
        <v>120</v>
      </c>
      <c r="D66" s="66">
        <v>1.296</v>
      </c>
      <c r="E66" s="66">
        <v>0.79200000000000004</v>
      </c>
      <c r="F66" s="70">
        <v>20.76</v>
      </c>
      <c r="G66" s="70">
        <v>20.28</v>
      </c>
      <c r="H66" s="71">
        <v>15</v>
      </c>
      <c r="I66" s="70">
        <v>17.16</v>
      </c>
      <c r="J66" s="66">
        <v>0.504</v>
      </c>
      <c r="K66" s="70">
        <v>6.72</v>
      </c>
      <c r="L66" s="70">
        <v>18.600000000000001</v>
      </c>
      <c r="M66" s="74">
        <v>1.67</v>
      </c>
      <c r="N66" s="70">
        <v>0</v>
      </c>
      <c r="O66" s="70">
        <v>0</v>
      </c>
      <c r="P66" s="70" t="s">
        <v>81</v>
      </c>
      <c r="Q66" s="73" t="s">
        <v>81</v>
      </c>
      <c r="R66" s="70" t="s">
        <v>81</v>
      </c>
      <c r="S66" s="70" t="s">
        <v>81</v>
      </c>
      <c r="T66" s="70" t="s">
        <v>81</v>
      </c>
      <c r="U66" s="66">
        <v>2.52</v>
      </c>
      <c r="V66" s="66">
        <v>0.45600000000000002</v>
      </c>
      <c r="W66" s="66">
        <v>0.252</v>
      </c>
      <c r="X66" s="66">
        <v>0.38400000000000001</v>
      </c>
      <c r="Y66" s="66">
        <v>4.2</v>
      </c>
    </row>
    <row r="67" spans="1:25" ht="21" customHeight="1" x14ac:dyDescent="0.2">
      <c r="A67" s="75" t="s">
        <v>79</v>
      </c>
      <c r="B67" s="45" t="s">
        <v>104</v>
      </c>
      <c r="C67" s="47">
        <v>240</v>
      </c>
      <c r="D67" s="66">
        <v>2.448</v>
      </c>
      <c r="E67" s="66">
        <v>1.464</v>
      </c>
      <c r="F67" s="70">
        <v>31.2</v>
      </c>
      <c r="G67" s="70">
        <v>31.2</v>
      </c>
      <c r="H67" s="71">
        <v>15</v>
      </c>
      <c r="I67" s="70">
        <v>31.44</v>
      </c>
      <c r="J67" s="66">
        <v>-4.8000000000000001E-2</v>
      </c>
      <c r="K67" s="70">
        <v>10.8</v>
      </c>
      <c r="L67" s="70">
        <v>67.2</v>
      </c>
      <c r="M67" s="74">
        <v>3.29</v>
      </c>
      <c r="N67" s="70">
        <v>0</v>
      </c>
      <c r="O67" s="70">
        <v>0</v>
      </c>
      <c r="P67" s="70" t="s">
        <v>81</v>
      </c>
      <c r="Q67" s="73" t="s">
        <v>81</v>
      </c>
      <c r="R67" s="70" t="s">
        <v>81</v>
      </c>
      <c r="S67" s="70" t="s">
        <v>81</v>
      </c>
      <c r="T67" s="70" t="s">
        <v>81</v>
      </c>
      <c r="U67" s="66">
        <v>0.91200000000000003</v>
      </c>
      <c r="V67" s="66">
        <v>0.91200000000000003</v>
      </c>
      <c r="W67" s="66">
        <v>7.1999999999999995E-2</v>
      </c>
      <c r="X67" s="66">
        <v>0.28799999999999998</v>
      </c>
      <c r="Y67" s="66">
        <v>8.16</v>
      </c>
    </row>
    <row r="68" spans="1:25" ht="21" customHeight="1" x14ac:dyDescent="0.2">
      <c r="A68" s="75" t="s">
        <v>79</v>
      </c>
      <c r="B68" s="45" t="s">
        <v>105</v>
      </c>
      <c r="C68" s="47">
        <v>160</v>
      </c>
      <c r="D68" s="66">
        <v>1.728</v>
      </c>
      <c r="E68" s="66">
        <v>1.04</v>
      </c>
      <c r="F68" s="70">
        <v>17.600000000000001</v>
      </c>
      <c r="G68" s="70">
        <v>30.4</v>
      </c>
      <c r="H68" s="71">
        <v>15</v>
      </c>
      <c r="I68" s="70">
        <v>23.52</v>
      </c>
      <c r="J68" s="66">
        <v>1.1040000000000001</v>
      </c>
      <c r="K68" s="70">
        <v>5.12</v>
      </c>
      <c r="L68" s="70">
        <v>32.32</v>
      </c>
      <c r="M68" s="74">
        <v>1.62</v>
      </c>
      <c r="N68" s="70">
        <v>0</v>
      </c>
      <c r="O68" s="70">
        <v>0</v>
      </c>
      <c r="P68" s="70" t="s">
        <v>81</v>
      </c>
      <c r="Q68" s="73" t="s">
        <v>81</v>
      </c>
      <c r="R68" s="70" t="s">
        <v>81</v>
      </c>
      <c r="S68" s="70" t="s">
        <v>81</v>
      </c>
      <c r="T68" s="70" t="s">
        <v>81</v>
      </c>
      <c r="U68" s="66">
        <v>1.68</v>
      </c>
      <c r="V68" s="66">
        <v>0.56000000000000005</v>
      </c>
      <c r="W68" s="66">
        <v>0.128</v>
      </c>
      <c r="X68" s="66">
        <v>0.38400000000000001</v>
      </c>
      <c r="Y68" s="66">
        <v>5.12</v>
      </c>
    </row>
    <row r="69" spans="1:25" ht="21" customHeight="1" x14ac:dyDescent="0.2">
      <c r="A69" s="75" t="s">
        <v>79</v>
      </c>
      <c r="B69" s="45" t="s">
        <v>106</v>
      </c>
      <c r="C69" s="47">
        <v>110</v>
      </c>
      <c r="D69" s="66">
        <v>1.232</v>
      </c>
      <c r="E69" s="66">
        <v>0.77</v>
      </c>
      <c r="F69" s="70">
        <v>20.68</v>
      </c>
      <c r="G69" s="70">
        <v>21.67</v>
      </c>
      <c r="H69" s="71">
        <v>15</v>
      </c>
      <c r="I69" s="70">
        <v>16.829999999999998</v>
      </c>
      <c r="J69" s="66">
        <v>0.77</v>
      </c>
      <c r="K69" s="70">
        <v>2.42</v>
      </c>
      <c r="L69" s="70">
        <v>15.29</v>
      </c>
      <c r="M69" s="74">
        <v>0.95</v>
      </c>
      <c r="N69" s="70">
        <v>0</v>
      </c>
      <c r="O69" s="70">
        <v>0</v>
      </c>
      <c r="P69" s="70">
        <v>17.600000000000001</v>
      </c>
      <c r="Q69" s="72">
        <v>17.600000000000001</v>
      </c>
      <c r="R69" s="70" t="s">
        <v>81</v>
      </c>
      <c r="S69" s="70" t="s">
        <v>81</v>
      </c>
      <c r="T69" s="70" t="s">
        <v>81</v>
      </c>
      <c r="U69" s="66">
        <v>1.54</v>
      </c>
      <c r="V69" s="66">
        <v>0.55000000000000004</v>
      </c>
      <c r="W69" s="66">
        <v>0.154</v>
      </c>
      <c r="X69" s="66">
        <v>0.14299999999999999</v>
      </c>
      <c r="Y69" s="66">
        <v>3.96</v>
      </c>
    </row>
    <row r="70" spans="1:25" ht="21" customHeight="1" x14ac:dyDescent="0.2">
      <c r="A70" s="75" t="s">
        <v>79</v>
      </c>
      <c r="B70" s="45" t="s">
        <v>107</v>
      </c>
      <c r="C70" s="47">
        <v>140</v>
      </c>
      <c r="D70" s="66">
        <v>1.484</v>
      </c>
      <c r="E70" s="66">
        <v>0.91</v>
      </c>
      <c r="F70" s="70">
        <v>25.48</v>
      </c>
      <c r="G70" s="70">
        <v>23.94</v>
      </c>
      <c r="H70" s="71">
        <v>15</v>
      </c>
      <c r="I70" s="70">
        <v>19.88</v>
      </c>
      <c r="J70" s="66">
        <v>0.64400000000000002</v>
      </c>
      <c r="K70" s="70">
        <v>7.14</v>
      </c>
      <c r="L70" s="70">
        <v>26.6</v>
      </c>
      <c r="M70" s="74">
        <v>1.85</v>
      </c>
      <c r="N70" s="70">
        <v>0</v>
      </c>
      <c r="O70" s="70">
        <v>0</v>
      </c>
      <c r="P70" s="70">
        <v>2.1</v>
      </c>
      <c r="Q70" s="72">
        <v>2.1</v>
      </c>
      <c r="R70" s="70" t="s">
        <v>81</v>
      </c>
      <c r="S70" s="70" t="s">
        <v>81</v>
      </c>
      <c r="T70" s="70" t="s">
        <v>81</v>
      </c>
      <c r="U70" s="66">
        <v>1.8759999999999999</v>
      </c>
      <c r="V70" s="66">
        <v>0.82599999999999996</v>
      </c>
      <c r="W70" s="66">
        <v>0.19600000000000001</v>
      </c>
      <c r="X70" s="66">
        <v>0.112</v>
      </c>
      <c r="Y70" s="66">
        <v>4.4800000000000004</v>
      </c>
    </row>
    <row r="71" spans="1:25" ht="21" customHeight="1" x14ac:dyDescent="0.2">
      <c r="A71" s="75" t="s">
        <v>79</v>
      </c>
      <c r="B71" s="45" t="s">
        <v>108</v>
      </c>
      <c r="C71" s="47">
        <v>860</v>
      </c>
      <c r="D71" s="66">
        <v>5.5039999999999996</v>
      </c>
      <c r="E71" s="66">
        <v>3.01</v>
      </c>
      <c r="F71" s="70">
        <v>67.08</v>
      </c>
      <c r="G71" s="70">
        <v>31.82</v>
      </c>
      <c r="H71" s="71">
        <v>45</v>
      </c>
      <c r="I71" s="70">
        <v>65.36</v>
      </c>
      <c r="J71" s="66">
        <v>-5.3319999999999999</v>
      </c>
      <c r="K71" s="70">
        <v>11.18</v>
      </c>
      <c r="L71" s="70">
        <v>368.94</v>
      </c>
      <c r="M71" s="74">
        <v>4.3</v>
      </c>
      <c r="N71" s="70">
        <v>0</v>
      </c>
      <c r="O71" s="70">
        <v>0</v>
      </c>
      <c r="P71" s="70">
        <v>0</v>
      </c>
      <c r="Q71" s="72">
        <v>0</v>
      </c>
      <c r="R71" s="70" t="s">
        <v>81</v>
      </c>
      <c r="S71" s="70" t="s">
        <v>81</v>
      </c>
      <c r="T71" s="70" t="s">
        <v>81</v>
      </c>
      <c r="U71" s="66">
        <v>2.4940000000000002</v>
      </c>
      <c r="V71" s="66">
        <v>0.77400000000000002</v>
      </c>
      <c r="W71" s="66">
        <v>0.77400000000000002</v>
      </c>
      <c r="X71" s="66">
        <v>0.77400000000000002</v>
      </c>
      <c r="Y71" s="66">
        <v>9.0299999999999994</v>
      </c>
    </row>
    <row r="72" spans="1:25" ht="21" customHeight="1" x14ac:dyDescent="0.2">
      <c r="A72" s="75" t="s">
        <v>79</v>
      </c>
      <c r="B72" s="45" t="s">
        <v>109</v>
      </c>
      <c r="C72" s="47">
        <v>860</v>
      </c>
      <c r="D72" s="66">
        <v>6.3639999999999999</v>
      </c>
      <c r="E72" s="66">
        <v>3.6120000000000001</v>
      </c>
      <c r="F72" s="70">
        <v>63.64</v>
      </c>
      <c r="G72" s="70">
        <v>79.98</v>
      </c>
      <c r="H72" s="71">
        <v>25</v>
      </c>
      <c r="I72" s="70">
        <v>90.3</v>
      </c>
      <c r="J72" s="66">
        <v>-1.6339999999999999</v>
      </c>
      <c r="K72" s="70">
        <v>10.32</v>
      </c>
      <c r="L72" s="70">
        <v>371.52</v>
      </c>
      <c r="M72" s="74">
        <v>4.3</v>
      </c>
      <c r="N72" s="70">
        <v>0</v>
      </c>
      <c r="O72" s="70">
        <v>0</v>
      </c>
      <c r="P72" s="70">
        <v>0</v>
      </c>
      <c r="Q72" s="72">
        <v>0</v>
      </c>
      <c r="R72" s="70" t="s">
        <v>81</v>
      </c>
      <c r="S72" s="70" t="s">
        <v>81</v>
      </c>
      <c r="T72" s="70" t="s">
        <v>81</v>
      </c>
      <c r="U72" s="66">
        <v>2.4940000000000002</v>
      </c>
      <c r="V72" s="66">
        <v>0.77400000000000002</v>
      </c>
      <c r="W72" s="66">
        <v>0.77400000000000002</v>
      </c>
      <c r="X72" s="66">
        <v>0.77400000000000002</v>
      </c>
      <c r="Y72" s="66">
        <v>9.0299999999999994</v>
      </c>
    </row>
    <row r="73" spans="1:25" ht="21" customHeight="1" x14ac:dyDescent="0.2">
      <c r="A73" s="75" t="s">
        <v>79</v>
      </c>
      <c r="B73" s="45" t="s">
        <v>111</v>
      </c>
      <c r="C73" s="47">
        <v>180</v>
      </c>
      <c r="D73" s="66">
        <v>1.9079999999999999</v>
      </c>
      <c r="E73" s="66">
        <v>1.1519999999999999</v>
      </c>
      <c r="F73" s="70">
        <v>18</v>
      </c>
      <c r="G73" s="70">
        <v>32.4</v>
      </c>
      <c r="H73" s="71">
        <v>15</v>
      </c>
      <c r="I73" s="70">
        <v>25.74</v>
      </c>
      <c r="J73" s="66">
        <v>1.0620000000000001</v>
      </c>
      <c r="K73" s="70">
        <v>7.2</v>
      </c>
      <c r="L73" s="70">
        <v>43.2</v>
      </c>
      <c r="M73" s="74">
        <v>2</v>
      </c>
      <c r="N73" s="70">
        <v>0</v>
      </c>
      <c r="O73" s="70">
        <v>0</v>
      </c>
      <c r="P73" s="70">
        <v>14.4</v>
      </c>
      <c r="Q73" s="72">
        <v>14.4</v>
      </c>
      <c r="R73" s="70" t="s">
        <v>81</v>
      </c>
      <c r="S73" s="70" t="s">
        <v>81</v>
      </c>
      <c r="T73" s="70" t="s">
        <v>81</v>
      </c>
      <c r="U73" s="66">
        <v>1.08</v>
      </c>
      <c r="V73" s="66">
        <v>0.68400000000000005</v>
      </c>
      <c r="W73" s="66">
        <v>0.18</v>
      </c>
      <c r="X73" s="66">
        <v>0.36</v>
      </c>
      <c r="Y73" s="66">
        <v>5.04</v>
      </c>
    </row>
    <row r="74" spans="1:25" ht="21" customHeight="1" x14ac:dyDescent="0.2">
      <c r="A74" s="75" t="s">
        <v>79</v>
      </c>
      <c r="B74" s="45" t="s">
        <v>110</v>
      </c>
      <c r="C74" s="47">
        <v>160</v>
      </c>
      <c r="D74" s="66">
        <v>1.8080000000000001</v>
      </c>
      <c r="E74" s="66">
        <v>1.1040000000000001</v>
      </c>
      <c r="F74" s="70">
        <v>16</v>
      </c>
      <c r="G74" s="70">
        <v>32</v>
      </c>
      <c r="H74" s="71">
        <v>10</v>
      </c>
      <c r="I74" s="70">
        <v>23.68</v>
      </c>
      <c r="J74" s="66">
        <v>1.3280000000000001</v>
      </c>
      <c r="K74" s="70">
        <v>5.6</v>
      </c>
      <c r="L74" s="70">
        <v>32</v>
      </c>
      <c r="M74" s="74">
        <v>1.6</v>
      </c>
      <c r="N74" s="70">
        <v>0</v>
      </c>
      <c r="O74" s="70">
        <v>0</v>
      </c>
      <c r="P74" s="70">
        <v>14.4</v>
      </c>
      <c r="Q74" s="72">
        <v>14.4</v>
      </c>
      <c r="R74" s="70" t="s">
        <v>81</v>
      </c>
      <c r="S74" s="70" t="s">
        <v>81</v>
      </c>
      <c r="T74" s="70" t="s">
        <v>81</v>
      </c>
      <c r="U74" s="66">
        <v>1.024</v>
      </c>
      <c r="V74" s="66">
        <v>0.67200000000000004</v>
      </c>
      <c r="W74" s="66">
        <v>0.16</v>
      </c>
      <c r="X74" s="66">
        <v>0.30399999999999999</v>
      </c>
      <c r="Y74" s="66">
        <v>5.12</v>
      </c>
    </row>
    <row r="75" spans="1:25" ht="21" customHeight="1" x14ac:dyDescent="0.2">
      <c r="A75" s="75" t="s">
        <v>79</v>
      </c>
      <c r="B75" s="45" t="s">
        <v>113</v>
      </c>
      <c r="C75" s="47">
        <v>180</v>
      </c>
      <c r="D75" s="66">
        <v>1.8359999999999999</v>
      </c>
      <c r="E75" s="66">
        <v>1.0980000000000001</v>
      </c>
      <c r="F75" s="70">
        <v>18</v>
      </c>
      <c r="G75" s="70">
        <v>32.4</v>
      </c>
      <c r="H75" s="71">
        <v>15</v>
      </c>
      <c r="I75" s="70">
        <v>25.02</v>
      </c>
      <c r="J75" s="66">
        <v>1.1879999999999999</v>
      </c>
      <c r="K75" s="70">
        <v>7.2</v>
      </c>
      <c r="L75" s="70">
        <v>43.2</v>
      </c>
      <c r="M75" s="74">
        <v>2</v>
      </c>
      <c r="N75" s="70">
        <v>0</v>
      </c>
      <c r="O75" s="70">
        <v>0</v>
      </c>
      <c r="P75" s="70">
        <v>14.4</v>
      </c>
      <c r="Q75" s="72">
        <v>14.4</v>
      </c>
      <c r="R75" s="70" t="s">
        <v>81</v>
      </c>
      <c r="S75" s="70" t="s">
        <v>81</v>
      </c>
      <c r="T75" s="70" t="s">
        <v>81</v>
      </c>
      <c r="U75" s="66">
        <v>1.08</v>
      </c>
      <c r="V75" s="66">
        <v>0.66600000000000004</v>
      </c>
      <c r="W75" s="66">
        <v>0.18</v>
      </c>
      <c r="X75" s="66">
        <v>0.36</v>
      </c>
      <c r="Y75" s="66">
        <v>5.04</v>
      </c>
    </row>
    <row r="76" spans="1:25" ht="21" customHeight="1" x14ac:dyDescent="0.2">
      <c r="A76" s="75" t="s">
        <v>79</v>
      </c>
      <c r="B76" s="45" t="s">
        <v>112</v>
      </c>
      <c r="C76" s="47">
        <v>160</v>
      </c>
      <c r="D76" s="66">
        <v>1.696</v>
      </c>
      <c r="E76" s="66">
        <v>1.024</v>
      </c>
      <c r="F76" s="70">
        <v>16</v>
      </c>
      <c r="G76" s="70">
        <v>32</v>
      </c>
      <c r="H76" s="71">
        <v>10</v>
      </c>
      <c r="I76" s="70">
        <v>22.4</v>
      </c>
      <c r="J76" s="66">
        <v>1.536</v>
      </c>
      <c r="K76" s="70">
        <v>5.6</v>
      </c>
      <c r="L76" s="70">
        <v>32</v>
      </c>
      <c r="M76" s="74">
        <v>1.6</v>
      </c>
      <c r="N76" s="70">
        <v>0</v>
      </c>
      <c r="O76" s="70">
        <v>0</v>
      </c>
      <c r="P76" s="70">
        <v>14.4</v>
      </c>
      <c r="Q76" s="72">
        <v>14.4</v>
      </c>
      <c r="R76" s="70" t="s">
        <v>81</v>
      </c>
      <c r="S76" s="70" t="s">
        <v>81</v>
      </c>
      <c r="T76" s="70" t="s">
        <v>81</v>
      </c>
      <c r="U76" s="66">
        <v>0.99199999999999999</v>
      </c>
      <c r="V76" s="66">
        <v>0.64</v>
      </c>
      <c r="W76" s="66">
        <v>0.16</v>
      </c>
      <c r="X76" s="66">
        <v>0.28799999999999998</v>
      </c>
      <c r="Y76" s="66">
        <v>5.12</v>
      </c>
    </row>
    <row r="77" spans="1:25" ht="21" customHeight="1" x14ac:dyDescent="0.2">
      <c r="A77" s="75" t="s">
        <v>79</v>
      </c>
      <c r="B77" s="45" t="s">
        <v>114</v>
      </c>
      <c r="C77" s="47">
        <v>130</v>
      </c>
      <c r="D77" s="66">
        <v>1.43</v>
      </c>
      <c r="E77" s="66">
        <v>0.871</v>
      </c>
      <c r="F77" s="70">
        <v>14.3</v>
      </c>
      <c r="G77" s="70">
        <v>28.6</v>
      </c>
      <c r="H77" s="71">
        <v>20</v>
      </c>
      <c r="I77" s="70">
        <v>21.06</v>
      </c>
      <c r="J77" s="66">
        <v>1.2090000000000001</v>
      </c>
      <c r="K77" s="70">
        <v>4.16</v>
      </c>
      <c r="L77" s="70">
        <v>24.7</v>
      </c>
      <c r="M77" s="74">
        <v>1.5</v>
      </c>
      <c r="N77" s="70">
        <v>0</v>
      </c>
      <c r="O77" s="70">
        <v>0</v>
      </c>
      <c r="P77" s="70">
        <v>4.55</v>
      </c>
      <c r="Q77" s="72">
        <v>4.55</v>
      </c>
      <c r="R77" s="70" t="s">
        <v>81</v>
      </c>
      <c r="S77" s="70" t="s">
        <v>81</v>
      </c>
      <c r="T77" s="70" t="s">
        <v>81</v>
      </c>
      <c r="U77" s="66">
        <v>1.9630000000000001</v>
      </c>
      <c r="V77" s="66">
        <v>0.46800000000000003</v>
      </c>
      <c r="W77" s="66">
        <v>0.247</v>
      </c>
      <c r="X77" s="66">
        <v>0.36399999999999999</v>
      </c>
      <c r="Y77" s="66">
        <v>3.12</v>
      </c>
    </row>
    <row r="78" spans="1:25" ht="21" customHeight="1" x14ac:dyDescent="0.2">
      <c r="A78" s="75" t="s">
        <v>79</v>
      </c>
      <c r="B78" s="45" t="s">
        <v>115</v>
      </c>
      <c r="C78" s="47">
        <v>160</v>
      </c>
      <c r="D78" s="66">
        <v>1.552</v>
      </c>
      <c r="E78" s="66">
        <v>0.94399999999999995</v>
      </c>
      <c r="F78" s="70">
        <v>27.36</v>
      </c>
      <c r="G78" s="70">
        <v>23.84</v>
      </c>
      <c r="H78" s="71">
        <v>15</v>
      </c>
      <c r="I78" s="70">
        <v>20.8</v>
      </c>
      <c r="J78" s="66">
        <v>0.48</v>
      </c>
      <c r="K78" s="70">
        <v>5.44</v>
      </c>
      <c r="L78" s="70">
        <v>25.44</v>
      </c>
      <c r="M78" s="74">
        <v>1.19</v>
      </c>
      <c r="N78" s="70">
        <v>0</v>
      </c>
      <c r="O78" s="70">
        <v>0</v>
      </c>
      <c r="P78" s="70">
        <v>2.56</v>
      </c>
      <c r="Q78" s="72">
        <v>2.56</v>
      </c>
      <c r="R78" s="70" t="s">
        <v>81</v>
      </c>
      <c r="S78" s="70" t="s">
        <v>81</v>
      </c>
      <c r="T78" s="70" t="s">
        <v>81</v>
      </c>
      <c r="U78" s="66">
        <v>2.1440000000000001</v>
      </c>
      <c r="V78" s="66">
        <v>0.36799999999999999</v>
      </c>
      <c r="W78" s="66">
        <v>0.92800000000000005</v>
      </c>
      <c r="X78" s="66">
        <v>0.56000000000000005</v>
      </c>
      <c r="Y78" s="66">
        <v>4.16</v>
      </c>
    </row>
    <row r="79" spans="1:25" ht="21" customHeight="1" x14ac:dyDescent="0.2">
      <c r="A79" s="57"/>
      <c r="B79" s="57"/>
      <c r="C79" s="58"/>
      <c r="D79" s="59"/>
      <c r="E79" s="59"/>
      <c r="F79" s="58"/>
      <c r="G79" s="58"/>
      <c r="H79" s="58"/>
      <c r="I79" s="58"/>
      <c r="J79" s="59"/>
      <c r="K79" s="58"/>
      <c r="L79" s="58"/>
      <c r="M79" s="60"/>
      <c r="N79" s="58"/>
      <c r="O79" s="58"/>
      <c r="P79" s="58"/>
      <c r="Q79" s="58"/>
      <c r="R79" s="58"/>
      <c r="S79" s="58"/>
      <c r="T79" s="58"/>
      <c r="U79" s="59"/>
      <c r="V79" s="59"/>
      <c r="W79" s="59"/>
      <c r="X79" s="59"/>
      <c r="Y79" s="59"/>
    </row>
    <row r="80" spans="1:25" ht="15" customHeight="1" x14ac:dyDescent="0.2">
      <c r="A80" s="68"/>
      <c r="B80" s="69" t="s">
        <v>147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25" ht="25.5" x14ac:dyDescent="0.2">
      <c r="A81" s="45" t="s">
        <v>44</v>
      </c>
      <c r="B81" s="38" t="s">
        <v>46</v>
      </c>
      <c r="C81" s="38" t="s">
        <v>45</v>
      </c>
      <c r="D81" s="38" t="s">
        <v>48</v>
      </c>
      <c r="E81" s="38" t="s">
        <v>49</v>
      </c>
      <c r="F81" s="38" t="s">
        <v>50</v>
      </c>
      <c r="G81" s="38" t="s">
        <v>52</v>
      </c>
      <c r="H81" s="38" t="s">
        <v>55</v>
      </c>
      <c r="I81" s="38" t="s">
        <v>56</v>
      </c>
      <c r="J81" s="38" t="s">
        <v>57</v>
      </c>
      <c r="K81" s="38" t="s">
        <v>58</v>
      </c>
      <c r="L81" s="38" t="s">
        <v>59</v>
      </c>
      <c r="M81" s="45" t="s">
        <v>61</v>
      </c>
      <c r="N81" s="38" t="s">
        <v>62</v>
      </c>
      <c r="O81" s="38" t="s">
        <v>64</v>
      </c>
      <c r="P81" s="45" t="s">
        <v>65</v>
      </c>
      <c r="Q81" s="45" t="s">
        <v>67</v>
      </c>
      <c r="R81" s="45" t="s">
        <v>68</v>
      </c>
      <c r="S81" s="45" t="s">
        <v>69</v>
      </c>
      <c r="T81" s="45" t="s">
        <v>70</v>
      </c>
      <c r="U81" s="38" t="s">
        <v>71</v>
      </c>
      <c r="V81" s="38" t="s">
        <v>72</v>
      </c>
      <c r="W81" s="38" t="s">
        <v>73</v>
      </c>
      <c r="X81" s="38" t="s">
        <v>74</v>
      </c>
      <c r="Y81" s="38" t="s">
        <v>75</v>
      </c>
    </row>
    <row r="82" spans="1:25" s="43" customFormat="1" x14ac:dyDescent="0.2">
      <c r="A82" s="52" t="s">
        <v>78</v>
      </c>
      <c r="B82" s="45" t="s">
        <v>117</v>
      </c>
      <c r="C82" s="28">
        <v>1000</v>
      </c>
      <c r="D82" s="39">
        <v>11.5</v>
      </c>
      <c r="E82" s="39">
        <v>6.9</v>
      </c>
      <c r="F82" s="28">
        <v>50</v>
      </c>
      <c r="G82" s="28">
        <v>245</v>
      </c>
      <c r="H82" s="28">
        <v>40</v>
      </c>
      <c r="I82" s="28">
        <v>184</v>
      </c>
      <c r="J82" s="39">
        <v>9.8000000000000007</v>
      </c>
      <c r="K82" s="28">
        <v>100</v>
      </c>
      <c r="L82" s="28">
        <v>190</v>
      </c>
      <c r="M82" s="48">
        <v>1</v>
      </c>
      <c r="N82" s="28">
        <v>20</v>
      </c>
      <c r="O82" s="28">
        <v>2</v>
      </c>
      <c r="P82" s="28">
        <v>30</v>
      </c>
      <c r="Q82" s="47">
        <f t="shared" ref="Q82:Q90" si="0">N82-O82+P82</f>
        <v>48</v>
      </c>
      <c r="R82" s="46">
        <v>570</v>
      </c>
      <c r="S82" s="46">
        <v>33</v>
      </c>
      <c r="T82" s="46">
        <v>255</v>
      </c>
      <c r="U82" s="39">
        <v>3.4</v>
      </c>
      <c r="V82" s="39">
        <v>6</v>
      </c>
      <c r="W82" s="39">
        <v>0.3</v>
      </c>
      <c r="X82" s="39">
        <v>2.1</v>
      </c>
      <c r="Y82" s="39">
        <v>1</v>
      </c>
    </row>
    <row r="83" spans="1:25" ht="21" customHeight="1" x14ac:dyDescent="0.2">
      <c r="A83" s="52" t="s">
        <v>78</v>
      </c>
      <c r="B83" s="38" t="s">
        <v>116</v>
      </c>
      <c r="C83" s="28">
        <v>1000</v>
      </c>
      <c r="D83" s="39">
        <v>11.3</v>
      </c>
      <c r="E83" s="39">
        <v>6.7</v>
      </c>
      <c r="F83" s="28">
        <v>50</v>
      </c>
      <c r="G83" s="28">
        <v>245</v>
      </c>
      <c r="H83" s="28">
        <v>40</v>
      </c>
      <c r="I83" s="28">
        <v>180</v>
      </c>
      <c r="J83" s="39">
        <v>10.4</v>
      </c>
      <c r="K83" s="28">
        <v>110</v>
      </c>
      <c r="L83" s="28">
        <v>190</v>
      </c>
      <c r="M83" s="48">
        <v>0.85</v>
      </c>
      <c r="N83" s="28">
        <v>10</v>
      </c>
      <c r="O83" s="28">
        <v>1</v>
      </c>
      <c r="P83" s="28">
        <v>5</v>
      </c>
      <c r="Q83" s="47">
        <f t="shared" si="0"/>
        <v>14</v>
      </c>
      <c r="R83" s="46">
        <v>570</v>
      </c>
      <c r="S83" s="46">
        <v>25</v>
      </c>
      <c r="T83" s="46">
        <v>255</v>
      </c>
      <c r="U83" s="39">
        <v>3.4</v>
      </c>
      <c r="V83" s="39">
        <v>6</v>
      </c>
      <c r="W83" s="39">
        <v>0.3</v>
      </c>
      <c r="X83" s="39">
        <v>2.1</v>
      </c>
      <c r="Y83" s="39">
        <v>1</v>
      </c>
    </row>
    <row r="84" spans="1:25" ht="21" customHeight="1" x14ac:dyDescent="0.2">
      <c r="A84" s="52" t="s">
        <v>78</v>
      </c>
      <c r="B84" s="45" t="s">
        <v>118</v>
      </c>
      <c r="C84" s="28">
        <v>1000</v>
      </c>
      <c r="D84" s="39">
        <v>12</v>
      </c>
      <c r="E84" s="39">
        <v>7.6</v>
      </c>
      <c r="F84" s="28">
        <v>83</v>
      </c>
      <c r="G84" s="28">
        <v>77</v>
      </c>
      <c r="H84" s="28">
        <v>20</v>
      </c>
      <c r="I84" s="28">
        <v>149</v>
      </c>
      <c r="J84" s="39">
        <v>-11.5</v>
      </c>
      <c r="K84" s="28">
        <v>7</v>
      </c>
      <c r="L84" s="28">
        <v>63</v>
      </c>
      <c r="M84" s="48">
        <v>1.05</v>
      </c>
      <c r="N84" s="28">
        <v>0</v>
      </c>
      <c r="O84" s="28">
        <v>0</v>
      </c>
      <c r="P84" s="28">
        <v>614</v>
      </c>
      <c r="Q84" s="47">
        <f t="shared" si="0"/>
        <v>614</v>
      </c>
      <c r="R84" s="46">
        <v>125</v>
      </c>
      <c r="S84" s="46">
        <v>710</v>
      </c>
      <c r="T84" s="46">
        <v>100</v>
      </c>
      <c r="U84" s="39">
        <v>2</v>
      </c>
      <c r="V84" s="39">
        <v>2.7</v>
      </c>
      <c r="W84" s="39">
        <v>3.3</v>
      </c>
      <c r="X84" s="39">
        <v>2.1</v>
      </c>
      <c r="Y84" s="39">
        <v>27.3</v>
      </c>
    </row>
    <row r="85" spans="1:25" ht="21" customHeight="1" x14ac:dyDescent="0.2">
      <c r="A85" s="52" t="s">
        <v>78</v>
      </c>
      <c r="B85" s="45" t="s">
        <v>119</v>
      </c>
      <c r="C85" s="28">
        <v>1000</v>
      </c>
      <c r="D85" s="39">
        <v>13.1</v>
      </c>
      <c r="E85" s="39">
        <v>8.4</v>
      </c>
      <c r="F85" s="28">
        <v>59</v>
      </c>
      <c r="G85" s="28">
        <v>96</v>
      </c>
      <c r="H85" s="28">
        <v>20</v>
      </c>
      <c r="I85" s="28">
        <v>162</v>
      </c>
      <c r="J85" s="39">
        <v>-10.6</v>
      </c>
      <c r="K85" s="28">
        <v>4</v>
      </c>
      <c r="L85" s="28">
        <v>27</v>
      </c>
      <c r="M85" s="48">
        <v>0.7</v>
      </c>
      <c r="N85" s="28">
        <v>710</v>
      </c>
      <c r="O85" s="28">
        <v>213</v>
      </c>
      <c r="P85" s="28">
        <v>31</v>
      </c>
      <c r="Q85" s="47">
        <f t="shared" si="0"/>
        <v>528</v>
      </c>
      <c r="R85" s="46">
        <v>75</v>
      </c>
      <c r="S85" s="46">
        <v>765</v>
      </c>
      <c r="T85" s="46">
        <v>45</v>
      </c>
      <c r="U85" s="39">
        <v>0.4</v>
      </c>
      <c r="V85" s="39">
        <v>2.7</v>
      </c>
      <c r="W85" s="39">
        <v>0.3</v>
      </c>
      <c r="X85" s="39">
        <v>0.9</v>
      </c>
      <c r="Y85" s="39">
        <v>21.4</v>
      </c>
    </row>
    <row r="86" spans="1:25" ht="21" customHeight="1" x14ac:dyDescent="0.2">
      <c r="A86" s="52" t="s">
        <v>78</v>
      </c>
      <c r="B86" s="45" t="s">
        <v>120</v>
      </c>
      <c r="C86" s="28">
        <v>1000</v>
      </c>
      <c r="D86" s="39">
        <v>12.3</v>
      </c>
      <c r="E86" s="39">
        <v>7.7</v>
      </c>
      <c r="F86" s="28">
        <v>40</v>
      </c>
      <c r="G86" s="28">
        <v>70</v>
      </c>
      <c r="H86" s="28">
        <v>25</v>
      </c>
      <c r="I86" s="28">
        <v>150</v>
      </c>
      <c r="J86" s="39">
        <v>-12.8</v>
      </c>
      <c r="K86" s="28">
        <v>2</v>
      </c>
      <c r="L86" s="28">
        <v>210</v>
      </c>
      <c r="M86" s="48">
        <v>0.8</v>
      </c>
      <c r="N86" s="28">
        <v>380</v>
      </c>
      <c r="O86" s="28">
        <v>95</v>
      </c>
      <c r="P86" s="28">
        <v>16</v>
      </c>
      <c r="Q86" s="47">
        <f t="shared" si="0"/>
        <v>301</v>
      </c>
      <c r="R86" s="46">
        <v>365</v>
      </c>
      <c r="S86" s="46">
        <v>525</v>
      </c>
      <c r="T86" s="46">
        <v>315</v>
      </c>
      <c r="U86" s="39">
        <v>1.9</v>
      </c>
      <c r="V86" s="39">
        <v>1.3</v>
      </c>
      <c r="W86" s="39">
        <v>0.1</v>
      </c>
      <c r="X86" s="39">
        <v>1.2</v>
      </c>
      <c r="Y86" s="39">
        <v>13.2</v>
      </c>
    </row>
    <row r="87" spans="1:25" ht="21" customHeight="1" x14ac:dyDescent="0.2">
      <c r="A87" s="52" t="s">
        <v>78</v>
      </c>
      <c r="B87" s="45" t="s">
        <v>121</v>
      </c>
      <c r="C87" s="28">
        <v>1000</v>
      </c>
      <c r="D87" s="39">
        <v>11.9</v>
      </c>
      <c r="E87" s="39">
        <v>7.4</v>
      </c>
      <c r="F87" s="28">
        <v>71</v>
      </c>
      <c r="G87" s="28">
        <v>111</v>
      </c>
      <c r="H87" s="28">
        <v>30</v>
      </c>
      <c r="I87" s="28">
        <v>157</v>
      </c>
      <c r="J87" s="39">
        <v>-7.4</v>
      </c>
      <c r="K87" s="28">
        <v>11</v>
      </c>
      <c r="L87" s="28">
        <v>208</v>
      </c>
      <c r="M87" s="48">
        <v>1.05</v>
      </c>
      <c r="N87" s="28"/>
      <c r="O87" s="28"/>
      <c r="P87" s="28">
        <v>31</v>
      </c>
      <c r="Q87" s="47">
        <f t="shared" si="0"/>
        <v>31</v>
      </c>
      <c r="R87" s="46">
        <v>420</v>
      </c>
      <c r="S87" s="46">
        <v>385</v>
      </c>
      <c r="T87" s="46">
        <v>275</v>
      </c>
      <c r="U87" s="39">
        <v>13.6</v>
      </c>
      <c r="V87" s="39">
        <v>1.4</v>
      </c>
      <c r="W87" s="39">
        <v>0.9</v>
      </c>
      <c r="X87" s="39">
        <v>2.2999999999999998</v>
      </c>
      <c r="Y87" s="39">
        <v>4.0999999999999996</v>
      </c>
    </row>
    <row r="88" spans="1:25" ht="21" customHeight="1" x14ac:dyDescent="0.2">
      <c r="A88" s="52" t="s">
        <v>78</v>
      </c>
      <c r="B88" s="45" t="s">
        <v>122</v>
      </c>
      <c r="C88" s="28">
        <v>1000</v>
      </c>
      <c r="D88" s="39">
        <v>12</v>
      </c>
      <c r="E88" s="39">
        <v>7.5</v>
      </c>
      <c r="F88" s="28">
        <v>133</v>
      </c>
      <c r="G88" s="28">
        <v>307</v>
      </c>
      <c r="H88" s="28">
        <v>30</v>
      </c>
      <c r="I88" s="28">
        <v>209</v>
      </c>
      <c r="J88" s="39">
        <v>15.7</v>
      </c>
      <c r="K88" s="28">
        <v>17</v>
      </c>
      <c r="L88" s="28">
        <v>72</v>
      </c>
      <c r="M88" s="48">
        <v>0</v>
      </c>
      <c r="N88" s="28">
        <v>16</v>
      </c>
      <c r="O88" s="28">
        <v>3</v>
      </c>
      <c r="P88" s="28">
        <v>0</v>
      </c>
      <c r="Q88" s="47">
        <f t="shared" si="0"/>
        <v>13</v>
      </c>
      <c r="R88" s="46" t="s">
        <v>81</v>
      </c>
      <c r="S88" s="46" t="s">
        <v>81</v>
      </c>
      <c r="T88" s="46" t="s">
        <v>81</v>
      </c>
      <c r="U88" s="39">
        <v>3.2</v>
      </c>
      <c r="V88" s="39">
        <v>6.5</v>
      </c>
      <c r="W88" s="39">
        <v>0.3</v>
      </c>
      <c r="X88" s="39">
        <v>1.7</v>
      </c>
      <c r="Y88" s="39">
        <v>45</v>
      </c>
    </row>
    <row r="89" spans="1:25" ht="21" customHeight="1" x14ac:dyDescent="0.2">
      <c r="A89" s="52" t="s">
        <v>78</v>
      </c>
      <c r="B89" s="45" t="s">
        <v>123</v>
      </c>
      <c r="C89" s="28">
        <v>1000</v>
      </c>
      <c r="D89" s="39">
        <v>12.9</v>
      </c>
      <c r="E89" s="39">
        <v>7.9</v>
      </c>
      <c r="F89" s="28">
        <v>60</v>
      </c>
      <c r="G89" s="28">
        <v>360</v>
      </c>
      <c r="H89" s="28">
        <v>35</v>
      </c>
      <c r="I89" s="28">
        <v>237</v>
      </c>
      <c r="J89" s="39">
        <v>19.7</v>
      </c>
      <c r="K89" s="28">
        <v>71</v>
      </c>
      <c r="L89" s="28">
        <v>102</v>
      </c>
      <c r="M89" s="48">
        <v>0</v>
      </c>
      <c r="N89" s="28">
        <v>26</v>
      </c>
      <c r="O89" s="28">
        <v>0</v>
      </c>
      <c r="P89" s="28">
        <v>148</v>
      </c>
      <c r="Q89" s="47">
        <f t="shared" si="0"/>
        <v>174</v>
      </c>
      <c r="R89" s="46" t="s">
        <v>81</v>
      </c>
      <c r="S89" s="46" t="s">
        <v>81</v>
      </c>
      <c r="T89" s="46" t="s">
        <v>81</v>
      </c>
      <c r="U89" s="39">
        <v>3.5</v>
      </c>
      <c r="V89" s="39">
        <v>5.3</v>
      </c>
      <c r="W89" s="39">
        <v>0.7</v>
      </c>
      <c r="X89" s="39">
        <v>2.2999999999999998</v>
      </c>
      <c r="Y89" s="39">
        <v>7</v>
      </c>
    </row>
    <row r="90" spans="1:25" ht="21" customHeight="1" x14ac:dyDescent="0.2">
      <c r="A90" s="52" t="s">
        <v>78</v>
      </c>
      <c r="B90" s="45" t="s">
        <v>124</v>
      </c>
      <c r="C90" s="28">
        <v>1000</v>
      </c>
      <c r="D90" s="39">
        <v>12.6</v>
      </c>
      <c r="E90" s="39">
        <v>8</v>
      </c>
      <c r="F90" s="28">
        <v>80</v>
      </c>
      <c r="G90" s="28">
        <v>60</v>
      </c>
      <c r="H90" s="28">
        <v>20</v>
      </c>
      <c r="I90" s="28">
        <v>147</v>
      </c>
      <c r="J90" s="39">
        <v>-13.9</v>
      </c>
      <c r="K90" s="28">
        <v>4</v>
      </c>
      <c r="L90" s="28">
        <v>52</v>
      </c>
      <c r="M90" s="48">
        <v>0.8</v>
      </c>
      <c r="N90" s="28">
        <v>0</v>
      </c>
      <c r="O90" s="28">
        <v>0</v>
      </c>
      <c r="P90" s="28">
        <v>696</v>
      </c>
      <c r="Q90" s="47">
        <f t="shared" si="0"/>
        <v>696</v>
      </c>
      <c r="R90" s="46" t="s">
        <v>81</v>
      </c>
      <c r="S90" s="46" t="s">
        <v>81</v>
      </c>
      <c r="T90" s="46" t="s">
        <v>81</v>
      </c>
      <c r="U90" s="39">
        <v>2.4</v>
      </c>
      <c r="V90" s="39">
        <v>1.7</v>
      </c>
      <c r="W90" s="39">
        <v>0.7</v>
      </c>
      <c r="X90" s="39">
        <v>1.7</v>
      </c>
      <c r="Y90" s="39">
        <v>9</v>
      </c>
    </row>
    <row r="91" spans="1:25" ht="21" customHeight="1" x14ac:dyDescent="0.2">
      <c r="A91" s="67" t="s">
        <v>79</v>
      </c>
      <c r="B91" s="45" t="s">
        <v>117</v>
      </c>
      <c r="C91" s="47">
        <v>240</v>
      </c>
      <c r="D91" s="66">
        <v>2.76</v>
      </c>
      <c r="E91" s="66">
        <v>1.6559999999999999</v>
      </c>
      <c r="F91" s="70">
        <v>12</v>
      </c>
      <c r="G91" s="70">
        <v>58.8</v>
      </c>
      <c r="H91" s="71">
        <v>40</v>
      </c>
      <c r="I91" s="70">
        <v>44.16</v>
      </c>
      <c r="J91" s="66">
        <v>2.3519999999999999</v>
      </c>
      <c r="K91" s="70">
        <v>24</v>
      </c>
      <c r="L91" s="70">
        <v>45.6</v>
      </c>
      <c r="M91" s="74">
        <v>1</v>
      </c>
      <c r="N91" s="70">
        <v>4.8</v>
      </c>
      <c r="O91" s="70">
        <v>0.48</v>
      </c>
      <c r="P91" s="70">
        <v>7.2</v>
      </c>
      <c r="Q91" s="72">
        <v>11.52</v>
      </c>
      <c r="R91" s="70">
        <v>136.80000000000001</v>
      </c>
      <c r="S91" s="70">
        <v>7.92</v>
      </c>
      <c r="T91" s="70">
        <v>61.2</v>
      </c>
      <c r="U91" s="66">
        <v>0.81599999999999995</v>
      </c>
      <c r="V91" s="66">
        <v>1.44</v>
      </c>
      <c r="W91" s="66">
        <v>7.1999999999999995E-2</v>
      </c>
      <c r="X91" s="66">
        <v>0.504</v>
      </c>
      <c r="Y91" s="66">
        <v>0.24</v>
      </c>
    </row>
    <row r="92" spans="1:25" ht="21" customHeight="1" x14ac:dyDescent="0.2">
      <c r="A92" s="67" t="s">
        <v>79</v>
      </c>
      <c r="B92" s="38" t="s">
        <v>116</v>
      </c>
      <c r="C92" s="47">
        <v>280</v>
      </c>
      <c r="D92" s="66">
        <v>3.1640000000000001</v>
      </c>
      <c r="E92" s="66">
        <v>1.8759999999999999</v>
      </c>
      <c r="F92" s="70">
        <v>14</v>
      </c>
      <c r="G92" s="70">
        <v>68.599999999999994</v>
      </c>
      <c r="H92" s="71">
        <v>40</v>
      </c>
      <c r="I92" s="70">
        <v>50.4</v>
      </c>
      <c r="J92" s="66">
        <v>2.9119999999999999</v>
      </c>
      <c r="K92" s="70">
        <v>30.8</v>
      </c>
      <c r="L92" s="70">
        <v>53.2</v>
      </c>
      <c r="M92" s="74">
        <v>0.85</v>
      </c>
      <c r="N92" s="70">
        <v>2.8</v>
      </c>
      <c r="O92" s="70">
        <v>0.28000000000000003</v>
      </c>
      <c r="P92" s="70">
        <v>1.4</v>
      </c>
      <c r="Q92" s="72">
        <v>3.9199999999999995</v>
      </c>
      <c r="R92" s="70">
        <v>159.6</v>
      </c>
      <c r="S92" s="70">
        <v>7</v>
      </c>
      <c r="T92" s="70">
        <v>71.400000000000006</v>
      </c>
      <c r="U92" s="66">
        <v>0.95199999999999996</v>
      </c>
      <c r="V92" s="66">
        <v>1.68</v>
      </c>
      <c r="W92" s="66">
        <v>8.4000000000000005E-2</v>
      </c>
      <c r="X92" s="66">
        <v>0.58799999999999997</v>
      </c>
      <c r="Y92" s="66">
        <v>0.28000000000000003</v>
      </c>
    </row>
    <row r="93" spans="1:25" ht="21" customHeight="1" x14ac:dyDescent="0.2">
      <c r="A93" s="67" t="s">
        <v>79</v>
      </c>
      <c r="B93" s="45" t="s">
        <v>118</v>
      </c>
      <c r="C93" s="47">
        <v>150</v>
      </c>
      <c r="D93" s="66">
        <v>1.8</v>
      </c>
      <c r="E93" s="66">
        <v>1.1399999999999999</v>
      </c>
      <c r="F93" s="70">
        <v>12.45</v>
      </c>
      <c r="G93" s="70">
        <v>11.55</v>
      </c>
      <c r="H93" s="71">
        <v>20</v>
      </c>
      <c r="I93" s="70">
        <v>22.35</v>
      </c>
      <c r="J93" s="66">
        <v>-1.7250000000000001</v>
      </c>
      <c r="K93" s="70">
        <v>1.05</v>
      </c>
      <c r="L93" s="70">
        <v>9.4499999999999993</v>
      </c>
      <c r="M93" s="74">
        <v>1.05</v>
      </c>
      <c r="N93" s="70">
        <v>0</v>
      </c>
      <c r="O93" s="70">
        <v>0</v>
      </c>
      <c r="P93" s="70">
        <v>92.1</v>
      </c>
      <c r="Q93" s="72">
        <v>92.1</v>
      </c>
      <c r="R93" s="70">
        <v>18.75</v>
      </c>
      <c r="S93" s="70">
        <v>106.5</v>
      </c>
      <c r="T93" s="70">
        <v>15</v>
      </c>
      <c r="U93" s="66">
        <v>0.3</v>
      </c>
      <c r="V93" s="66">
        <v>0.40500000000000003</v>
      </c>
      <c r="W93" s="66">
        <v>0.495</v>
      </c>
      <c r="X93" s="66">
        <v>0.315</v>
      </c>
      <c r="Y93" s="66">
        <v>4.0949999999999998</v>
      </c>
    </row>
    <row r="94" spans="1:25" ht="21" customHeight="1" x14ac:dyDescent="0.2">
      <c r="A94" s="67" t="s">
        <v>79</v>
      </c>
      <c r="B94" s="45" t="s">
        <v>119</v>
      </c>
      <c r="C94" s="47">
        <v>220</v>
      </c>
      <c r="D94" s="66">
        <v>2.8820000000000001</v>
      </c>
      <c r="E94" s="66">
        <v>1.8480000000000001</v>
      </c>
      <c r="F94" s="70">
        <v>12.98</v>
      </c>
      <c r="G94" s="70">
        <v>21.12</v>
      </c>
      <c r="H94" s="71">
        <v>20</v>
      </c>
      <c r="I94" s="70">
        <v>35.64</v>
      </c>
      <c r="J94" s="66">
        <v>-2.3319999999999999</v>
      </c>
      <c r="K94" s="70">
        <v>0.88</v>
      </c>
      <c r="L94" s="70">
        <v>5.94</v>
      </c>
      <c r="M94" s="74">
        <v>0.7</v>
      </c>
      <c r="N94" s="70">
        <v>156.19999999999999</v>
      </c>
      <c r="O94" s="70">
        <v>46.86</v>
      </c>
      <c r="P94" s="70">
        <v>6.82</v>
      </c>
      <c r="Q94" s="72">
        <v>116.16</v>
      </c>
      <c r="R94" s="70">
        <v>16.5</v>
      </c>
      <c r="S94" s="70">
        <v>168.3</v>
      </c>
      <c r="T94" s="70">
        <v>9.9</v>
      </c>
      <c r="U94" s="66">
        <v>8.7999999999999995E-2</v>
      </c>
      <c r="V94" s="66">
        <v>0.59399999999999997</v>
      </c>
      <c r="W94" s="66">
        <v>6.6000000000000003E-2</v>
      </c>
      <c r="X94" s="66">
        <v>0.19800000000000001</v>
      </c>
      <c r="Y94" s="66">
        <v>4.7080000000000002</v>
      </c>
    </row>
    <row r="95" spans="1:25" ht="21" customHeight="1" x14ac:dyDescent="0.2">
      <c r="A95" s="67" t="s">
        <v>79</v>
      </c>
      <c r="B95" s="45" t="s">
        <v>120</v>
      </c>
      <c r="C95" s="47">
        <v>150</v>
      </c>
      <c r="D95" s="66">
        <v>1.845</v>
      </c>
      <c r="E95" s="66">
        <v>1.155</v>
      </c>
      <c r="F95" s="70">
        <v>6</v>
      </c>
      <c r="G95" s="70">
        <v>10.5</v>
      </c>
      <c r="H95" s="71">
        <v>25</v>
      </c>
      <c r="I95" s="70">
        <v>22.5</v>
      </c>
      <c r="J95" s="66">
        <v>-1.92</v>
      </c>
      <c r="K95" s="70">
        <v>0.3</v>
      </c>
      <c r="L95" s="70">
        <v>31.5</v>
      </c>
      <c r="M95" s="74">
        <v>0.8</v>
      </c>
      <c r="N95" s="70">
        <v>57</v>
      </c>
      <c r="O95" s="70">
        <v>14.25</v>
      </c>
      <c r="P95" s="70">
        <v>2.4</v>
      </c>
      <c r="Q95" s="72">
        <v>45.15</v>
      </c>
      <c r="R95" s="70">
        <v>54.75</v>
      </c>
      <c r="S95" s="70">
        <v>78.75</v>
      </c>
      <c r="T95" s="70">
        <v>47.25</v>
      </c>
      <c r="U95" s="66">
        <v>0.28499999999999998</v>
      </c>
      <c r="V95" s="66">
        <v>0.19500000000000001</v>
      </c>
      <c r="W95" s="66">
        <v>1.4999999999999999E-2</v>
      </c>
      <c r="X95" s="66">
        <v>0.18</v>
      </c>
      <c r="Y95" s="66">
        <v>1.98</v>
      </c>
    </row>
    <row r="96" spans="1:25" ht="21" customHeight="1" x14ac:dyDescent="0.2">
      <c r="A96" s="67" t="s">
        <v>79</v>
      </c>
      <c r="B96" s="45" t="s">
        <v>121</v>
      </c>
      <c r="C96" s="47">
        <v>220</v>
      </c>
      <c r="D96" s="66">
        <v>2.6179999999999999</v>
      </c>
      <c r="E96" s="66">
        <v>1.6279999999999999</v>
      </c>
      <c r="F96" s="70">
        <v>15.62</v>
      </c>
      <c r="G96" s="70">
        <v>24.42</v>
      </c>
      <c r="H96" s="71">
        <v>30</v>
      </c>
      <c r="I96" s="70">
        <v>34.54</v>
      </c>
      <c r="J96" s="66">
        <v>-1.6279999999999999</v>
      </c>
      <c r="K96" s="70">
        <v>2.42</v>
      </c>
      <c r="L96" s="70">
        <v>45.76</v>
      </c>
      <c r="M96" s="74">
        <v>1.05</v>
      </c>
      <c r="N96" s="70">
        <v>0</v>
      </c>
      <c r="O96" s="70">
        <v>0</v>
      </c>
      <c r="P96" s="70">
        <v>6.82</v>
      </c>
      <c r="Q96" s="72">
        <v>6.82</v>
      </c>
      <c r="R96" s="70">
        <v>92.4</v>
      </c>
      <c r="S96" s="70">
        <v>84.7</v>
      </c>
      <c r="T96" s="70">
        <v>60.5</v>
      </c>
      <c r="U96" s="66">
        <v>2.992</v>
      </c>
      <c r="V96" s="66">
        <v>0.308</v>
      </c>
      <c r="W96" s="66">
        <v>0.19800000000000001</v>
      </c>
      <c r="X96" s="66">
        <v>0.50599999999999989</v>
      </c>
      <c r="Y96" s="66">
        <v>0.90199999999999991</v>
      </c>
    </row>
    <row r="97" spans="1:25" ht="21" customHeight="1" x14ac:dyDescent="0.2">
      <c r="A97" s="67" t="s">
        <v>79</v>
      </c>
      <c r="B97" s="45" t="s">
        <v>122</v>
      </c>
      <c r="C97" s="47">
        <v>60</v>
      </c>
      <c r="D97" s="66">
        <v>0.72</v>
      </c>
      <c r="E97" s="66">
        <v>0.45</v>
      </c>
      <c r="F97" s="70">
        <v>7.98</v>
      </c>
      <c r="G97" s="70">
        <v>18.420000000000002</v>
      </c>
      <c r="H97" s="71">
        <v>30</v>
      </c>
      <c r="I97" s="70">
        <v>12.54</v>
      </c>
      <c r="J97" s="66">
        <v>0.94199999999999995</v>
      </c>
      <c r="K97" s="70">
        <v>1.02</v>
      </c>
      <c r="L97" s="70">
        <v>4.32</v>
      </c>
      <c r="M97" s="74">
        <v>0</v>
      </c>
      <c r="N97" s="70">
        <v>0.96</v>
      </c>
      <c r="O97" s="70">
        <v>0.18</v>
      </c>
      <c r="P97" s="70">
        <v>0</v>
      </c>
      <c r="Q97" s="72">
        <v>0.78</v>
      </c>
      <c r="R97" s="70" t="s">
        <v>81</v>
      </c>
      <c r="S97" s="70" t="s">
        <v>81</v>
      </c>
      <c r="T97" s="70" t="s">
        <v>81</v>
      </c>
      <c r="U97" s="66">
        <v>0.192</v>
      </c>
      <c r="V97" s="66">
        <v>0.39</v>
      </c>
      <c r="W97" s="66">
        <v>1.7999999999999999E-2</v>
      </c>
      <c r="X97" s="66">
        <v>0.10199999999999999</v>
      </c>
      <c r="Y97" s="66">
        <v>2.7</v>
      </c>
    </row>
    <row r="98" spans="1:25" ht="21" customHeight="1" x14ac:dyDescent="0.2">
      <c r="A98" s="67" t="s">
        <v>79</v>
      </c>
      <c r="B98" s="45" t="s">
        <v>123</v>
      </c>
      <c r="C98" s="47">
        <v>60</v>
      </c>
      <c r="D98" s="66">
        <v>0.77400000000000002</v>
      </c>
      <c r="E98" s="66">
        <v>0.47399999999999998</v>
      </c>
      <c r="F98" s="70">
        <v>3.6</v>
      </c>
      <c r="G98" s="70">
        <v>21.6</v>
      </c>
      <c r="H98" s="71">
        <v>35</v>
      </c>
      <c r="I98" s="70">
        <v>14.22</v>
      </c>
      <c r="J98" s="66">
        <v>1.1819999999999999</v>
      </c>
      <c r="K98" s="70">
        <v>4.26</v>
      </c>
      <c r="L98" s="70">
        <v>6.12</v>
      </c>
      <c r="M98" s="74">
        <v>0</v>
      </c>
      <c r="N98" s="70">
        <v>1.56</v>
      </c>
      <c r="O98" s="70">
        <v>0</v>
      </c>
      <c r="P98" s="70">
        <v>8.8800000000000008</v>
      </c>
      <c r="Q98" s="72">
        <v>10.440000000000001</v>
      </c>
      <c r="R98" s="70" t="s">
        <v>81</v>
      </c>
      <c r="S98" s="70" t="s">
        <v>81</v>
      </c>
      <c r="T98" s="70" t="s">
        <v>81</v>
      </c>
      <c r="U98" s="66">
        <v>0.21</v>
      </c>
      <c r="V98" s="66">
        <v>0.318</v>
      </c>
      <c r="W98" s="66">
        <v>4.2000000000000003E-2</v>
      </c>
      <c r="X98" s="66">
        <v>0.13800000000000001</v>
      </c>
      <c r="Y98" s="66">
        <v>0.42</v>
      </c>
    </row>
    <row r="99" spans="1:25" ht="21" customHeight="1" x14ac:dyDescent="0.2">
      <c r="A99" s="67" t="s">
        <v>79</v>
      </c>
      <c r="B99" s="45" t="s">
        <v>124</v>
      </c>
      <c r="C99" s="47">
        <v>230</v>
      </c>
      <c r="D99" s="66">
        <v>2.8980000000000001</v>
      </c>
      <c r="E99" s="66">
        <v>1.84</v>
      </c>
      <c r="F99" s="70">
        <v>18.399999999999999</v>
      </c>
      <c r="G99" s="70">
        <v>13.8</v>
      </c>
      <c r="H99" s="71">
        <v>20</v>
      </c>
      <c r="I99" s="70">
        <v>33.81</v>
      </c>
      <c r="J99" s="66">
        <v>-3.1970000000000001</v>
      </c>
      <c r="K99" s="70">
        <v>0.92</v>
      </c>
      <c r="L99" s="70">
        <v>11.96</v>
      </c>
      <c r="M99" s="74">
        <v>0.8</v>
      </c>
      <c r="N99" s="70">
        <v>0</v>
      </c>
      <c r="O99" s="70">
        <v>0</v>
      </c>
      <c r="P99" s="70">
        <v>160.08000000000001</v>
      </c>
      <c r="Q99" s="72">
        <v>160.08000000000001</v>
      </c>
      <c r="R99" s="70" t="s">
        <v>81</v>
      </c>
      <c r="S99" s="70" t="s">
        <v>81</v>
      </c>
      <c r="T99" s="70" t="s">
        <v>81</v>
      </c>
      <c r="U99" s="66">
        <v>0.55200000000000005</v>
      </c>
      <c r="V99" s="66">
        <v>0.39100000000000001</v>
      </c>
      <c r="W99" s="66">
        <v>0.161</v>
      </c>
      <c r="X99" s="66">
        <v>0.39100000000000001</v>
      </c>
      <c r="Y99" s="66">
        <v>2.0699999999999998</v>
      </c>
    </row>
    <row r="100" spans="1:25" ht="21" customHeight="1" x14ac:dyDescent="0.2">
      <c r="A100" s="57"/>
      <c r="B100" s="57"/>
      <c r="C100" s="58"/>
      <c r="D100" s="59"/>
      <c r="E100" s="59"/>
      <c r="F100" s="58"/>
      <c r="G100" s="58"/>
      <c r="H100" s="58"/>
      <c r="I100" s="58"/>
      <c r="J100" s="59"/>
      <c r="K100" s="58"/>
      <c r="L100" s="58"/>
      <c r="M100" s="60"/>
      <c r="N100" s="58"/>
      <c r="O100" s="58"/>
      <c r="P100" s="58"/>
      <c r="Q100" s="58"/>
      <c r="R100" s="58"/>
      <c r="S100" s="58"/>
      <c r="T100" s="58"/>
      <c r="U100" s="59"/>
      <c r="V100" s="59"/>
      <c r="W100" s="59"/>
      <c r="X100" s="59"/>
      <c r="Y100" s="59"/>
    </row>
    <row r="101" spans="1:25" ht="21" customHeight="1" x14ac:dyDescent="0.2">
      <c r="A101" s="57"/>
      <c r="B101" s="57"/>
      <c r="C101" s="58"/>
      <c r="D101" s="59"/>
      <c r="E101" s="59"/>
      <c r="F101" s="58"/>
      <c r="G101" s="58"/>
      <c r="H101" s="58"/>
      <c r="I101" s="58"/>
      <c r="J101" s="59"/>
      <c r="K101" s="58"/>
      <c r="L101" s="58"/>
      <c r="M101" s="60"/>
      <c r="N101" s="58"/>
      <c r="O101" s="58"/>
      <c r="P101" s="58"/>
      <c r="Q101" s="58"/>
      <c r="R101" s="58"/>
      <c r="S101" s="58"/>
      <c r="T101" s="58"/>
      <c r="U101" s="59"/>
      <c r="V101" s="59"/>
      <c r="W101" s="59"/>
      <c r="X101" s="59"/>
      <c r="Y101" s="59"/>
    </row>
    <row r="102" spans="1:25" ht="15" customHeight="1" x14ac:dyDescent="0.2">
      <c r="A102" s="58"/>
      <c r="B102" s="62" t="s">
        <v>21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s="43" customFormat="1" ht="25.5" x14ac:dyDescent="0.2">
      <c r="A103" s="45" t="s">
        <v>44</v>
      </c>
      <c r="B103" s="38" t="s">
        <v>46</v>
      </c>
      <c r="C103" s="38" t="s">
        <v>45</v>
      </c>
      <c r="D103" s="38" t="s">
        <v>48</v>
      </c>
      <c r="E103" s="38" t="s">
        <v>49</v>
      </c>
      <c r="F103" s="38" t="s">
        <v>50</v>
      </c>
      <c r="G103" s="38" t="s">
        <v>52</v>
      </c>
      <c r="H103" s="38" t="s">
        <v>55</v>
      </c>
      <c r="I103" s="38" t="s">
        <v>56</v>
      </c>
      <c r="J103" s="38" t="s">
        <v>57</v>
      </c>
      <c r="K103" s="38" t="s">
        <v>58</v>
      </c>
      <c r="L103" s="38" t="s">
        <v>59</v>
      </c>
      <c r="M103" s="45" t="s">
        <v>61</v>
      </c>
      <c r="N103" s="38" t="s">
        <v>62</v>
      </c>
      <c r="O103" s="38" t="s">
        <v>64</v>
      </c>
      <c r="P103" s="45" t="s">
        <v>65</v>
      </c>
      <c r="Q103" s="45" t="s">
        <v>67</v>
      </c>
      <c r="R103" s="45" t="s">
        <v>68</v>
      </c>
      <c r="S103" s="45" t="s">
        <v>69</v>
      </c>
      <c r="T103" s="45" t="s">
        <v>70</v>
      </c>
      <c r="U103" s="38" t="s">
        <v>71</v>
      </c>
      <c r="V103" s="38" t="s">
        <v>72</v>
      </c>
      <c r="W103" s="38" t="s">
        <v>73</v>
      </c>
      <c r="X103" s="38" t="s">
        <v>74</v>
      </c>
      <c r="Y103" s="38" t="s">
        <v>75</v>
      </c>
    </row>
    <row r="104" spans="1:25" ht="21" customHeight="1" x14ac:dyDescent="0.2">
      <c r="A104" s="50" t="s">
        <v>78</v>
      </c>
      <c r="B104" s="45" t="s">
        <v>125</v>
      </c>
      <c r="C104" s="28">
        <v>1000</v>
      </c>
      <c r="D104" s="39">
        <v>13.6</v>
      </c>
      <c r="E104" s="39">
        <v>8.6</v>
      </c>
      <c r="F104" s="28">
        <v>39</v>
      </c>
      <c r="G104" s="28">
        <v>298</v>
      </c>
      <c r="H104" s="28">
        <v>15</v>
      </c>
      <c r="I104" s="28">
        <v>195</v>
      </c>
      <c r="J104" s="39">
        <v>16.5</v>
      </c>
      <c r="K104" s="28">
        <v>16</v>
      </c>
      <c r="L104" s="28">
        <v>89</v>
      </c>
      <c r="M104" s="48">
        <v>0.12</v>
      </c>
      <c r="N104" s="28">
        <v>422</v>
      </c>
      <c r="O104" s="28">
        <v>84</v>
      </c>
      <c r="P104" s="28">
        <v>41</v>
      </c>
      <c r="Q104" s="47">
        <v>379</v>
      </c>
      <c r="R104" s="46">
        <v>165</v>
      </c>
      <c r="S104" s="46">
        <v>480</v>
      </c>
      <c r="T104" s="46">
        <v>125</v>
      </c>
      <c r="U104" s="39">
        <v>1.4</v>
      </c>
      <c r="V104" s="39">
        <v>5.8</v>
      </c>
      <c r="W104" s="39">
        <v>0.2</v>
      </c>
      <c r="X104" s="39">
        <v>1.2</v>
      </c>
      <c r="Y104" s="39">
        <v>14</v>
      </c>
    </row>
    <row r="105" spans="1:25" ht="21" customHeight="1" x14ac:dyDescent="0.2">
      <c r="A105" s="50" t="s">
        <v>78</v>
      </c>
      <c r="B105" s="45" t="s">
        <v>126</v>
      </c>
      <c r="C105" s="28">
        <v>1000</v>
      </c>
      <c r="D105" s="39">
        <v>12.9</v>
      </c>
      <c r="E105" s="39">
        <v>8.1</v>
      </c>
      <c r="F105" s="28">
        <v>21</v>
      </c>
      <c r="G105" s="28">
        <v>105</v>
      </c>
      <c r="H105" s="28">
        <v>35</v>
      </c>
      <c r="I105" s="28">
        <v>159</v>
      </c>
      <c r="J105" s="39">
        <v>-8.6</v>
      </c>
      <c r="K105" s="28">
        <v>43</v>
      </c>
      <c r="L105" s="28">
        <v>52</v>
      </c>
      <c r="M105" s="48">
        <v>0.5</v>
      </c>
      <c r="N105" s="28">
        <v>634</v>
      </c>
      <c r="O105" s="28">
        <v>169</v>
      </c>
      <c r="P105" s="28">
        <v>4</v>
      </c>
      <c r="Q105" s="56">
        <v>469</v>
      </c>
      <c r="R105" s="46">
        <v>165</v>
      </c>
      <c r="S105" s="46">
        <v>665</v>
      </c>
      <c r="T105" s="46">
        <v>60</v>
      </c>
      <c r="U105" s="39">
        <v>0.4</v>
      </c>
      <c r="V105" s="39">
        <v>3.2</v>
      </c>
      <c r="W105" s="39">
        <v>0.2</v>
      </c>
      <c r="X105" s="39">
        <v>1.1000000000000001</v>
      </c>
      <c r="Y105" s="39">
        <v>4.8</v>
      </c>
    </row>
    <row r="106" spans="1:25" ht="21" customHeight="1" x14ac:dyDescent="0.2">
      <c r="A106" s="50" t="s">
        <v>78</v>
      </c>
      <c r="B106" s="45" t="s">
        <v>127</v>
      </c>
      <c r="C106" s="28">
        <v>1000</v>
      </c>
      <c r="D106" s="39">
        <v>13.5</v>
      </c>
      <c r="E106" s="39">
        <v>8.5</v>
      </c>
      <c r="F106" s="28">
        <v>34</v>
      </c>
      <c r="G106" s="28">
        <v>251</v>
      </c>
      <c r="H106" s="28">
        <v>15</v>
      </c>
      <c r="I106" s="28">
        <v>187</v>
      </c>
      <c r="J106" s="39">
        <v>10.199999999999999</v>
      </c>
      <c r="K106" s="28">
        <v>15</v>
      </c>
      <c r="L106" s="28">
        <v>67</v>
      </c>
      <c r="M106" s="48">
        <v>0.08</v>
      </c>
      <c r="N106" s="28">
        <v>478</v>
      </c>
      <c r="O106" s="28">
        <v>115</v>
      </c>
      <c r="P106" s="28">
        <v>61</v>
      </c>
      <c r="Q106" s="47">
        <v>424</v>
      </c>
      <c r="R106" s="46">
        <v>120</v>
      </c>
      <c r="S106" s="46">
        <v>580</v>
      </c>
      <c r="T106" s="46">
        <v>80</v>
      </c>
      <c r="U106" s="39">
        <v>1</v>
      </c>
      <c r="V106" s="39">
        <v>4.7</v>
      </c>
      <c r="W106" s="39">
        <v>0.2</v>
      </c>
      <c r="X106" s="39">
        <v>1.4</v>
      </c>
      <c r="Y106" s="39">
        <v>11.4</v>
      </c>
    </row>
    <row r="107" spans="1:25" ht="21" customHeight="1" x14ac:dyDescent="0.2">
      <c r="A107" s="50" t="s">
        <v>78</v>
      </c>
      <c r="B107" s="45" t="s">
        <v>128</v>
      </c>
      <c r="C107" s="28">
        <v>1000</v>
      </c>
      <c r="D107" s="39">
        <v>12.8</v>
      </c>
      <c r="E107" s="39">
        <v>8.1</v>
      </c>
      <c r="F107" s="28">
        <v>27</v>
      </c>
      <c r="G107" s="28">
        <v>124</v>
      </c>
      <c r="H107" s="28">
        <v>25</v>
      </c>
      <c r="I107" s="28">
        <v>164</v>
      </c>
      <c r="J107" s="39">
        <v>-6.4</v>
      </c>
      <c r="K107" s="28">
        <v>27</v>
      </c>
      <c r="L107" s="28">
        <v>57</v>
      </c>
      <c r="M107" s="48">
        <v>-0.06</v>
      </c>
      <c r="N107" s="28">
        <v>599</v>
      </c>
      <c r="O107" s="28">
        <v>90</v>
      </c>
      <c r="P107" s="28">
        <v>18</v>
      </c>
      <c r="Q107" s="47">
        <v>527</v>
      </c>
      <c r="R107" s="46">
        <v>185</v>
      </c>
      <c r="S107" s="46">
        <v>640</v>
      </c>
      <c r="T107" s="46">
        <v>65</v>
      </c>
      <c r="U107" s="39">
        <v>0.7</v>
      </c>
      <c r="V107" s="39">
        <v>3.9</v>
      </c>
      <c r="W107" s="39">
        <v>0.2</v>
      </c>
      <c r="X107" s="39">
        <v>1.3</v>
      </c>
      <c r="Y107" s="39">
        <v>5</v>
      </c>
    </row>
    <row r="108" spans="1:25" ht="21" customHeight="1" x14ac:dyDescent="0.2">
      <c r="A108" s="50" t="s">
        <v>78</v>
      </c>
      <c r="B108" s="45" t="s">
        <v>129</v>
      </c>
      <c r="C108" s="28">
        <v>1000</v>
      </c>
      <c r="D108" s="39">
        <v>11.5</v>
      </c>
      <c r="E108" s="39">
        <v>7</v>
      </c>
      <c r="F108" s="28">
        <v>33</v>
      </c>
      <c r="G108" s="28">
        <v>121</v>
      </c>
      <c r="H108" s="28">
        <v>15</v>
      </c>
      <c r="I108" s="28">
        <v>140</v>
      </c>
      <c r="J108" s="39">
        <v>-3</v>
      </c>
      <c r="K108" s="28">
        <v>53</v>
      </c>
      <c r="L108" s="28">
        <v>116</v>
      </c>
      <c r="M108" s="48">
        <v>0.04</v>
      </c>
      <c r="N108" s="28">
        <v>452</v>
      </c>
      <c r="O108" s="28">
        <v>45</v>
      </c>
      <c r="P108" s="28">
        <v>16</v>
      </c>
      <c r="Q108" s="47">
        <v>423</v>
      </c>
      <c r="R108" s="46">
        <v>320</v>
      </c>
      <c r="S108" s="46">
        <v>470</v>
      </c>
      <c r="T108" s="46">
        <v>160</v>
      </c>
      <c r="U108" s="39">
        <v>1.2</v>
      </c>
      <c r="V108" s="39">
        <v>3.7</v>
      </c>
      <c r="W108" s="39">
        <v>0.2</v>
      </c>
      <c r="X108" s="39">
        <v>1.1000000000000001</v>
      </c>
      <c r="Y108" s="39">
        <v>4.7</v>
      </c>
    </row>
    <row r="109" spans="1:25" ht="21" customHeight="1" x14ac:dyDescent="0.2">
      <c r="A109" s="50" t="s">
        <v>78</v>
      </c>
      <c r="B109" s="45" t="s">
        <v>130</v>
      </c>
      <c r="C109" s="28">
        <v>1000</v>
      </c>
      <c r="D109" s="39">
        <v>12</v>
      </c>
      <c r="E109" s="39">
        <v>7.3</v>
      </c>
      <c r="F109" s="28">
        <v>66</v>
      </c>
      <c r="G109" s="28">
        <v>385</v>
      </c>
      <c r="H109" s="28">
        <v>30</v>
      </c>
      <c r="I109" s="28">
        <v>232</v>
      </c>
      <c r="J109" s="39">
        <v>24.5</v>
      </c>
      <c r="K109" s="28">
        <v>27</v>
      </c>
      <c r="L109" s="28">
        <v>103</v>
      </c>
      <c r="M109" s="48">
        <v>0.35</v>
      </c>
      <c r="N109" s="28">
        <v>20</v>
      </c>
      <c r="O109" s="28">
        <v>2</v>
      </c>
      <c r="P109" s="28">
        <v>45</v>
      </c>
      <c r="Q109" s="47">
        <v>63</v>
      </c>
      <c r="R109" s="46">
        <v>310</v>
      </c>
      <c r="S109" s="46">
        <v>210</v>
      </c>
      <c r="T109" s="46">
        <v>185</v>
      </c>
      <c r="U109" s="39">
        <v>4</v>
      </c>
      <c r="V109" s="39">
        <v>9.6999999999999993</v>
      </c>
      <c r="W109" s="39">
        <v>1</v>
      </c>
      <c r="X109" s="39">
        <v>5.7</v>
      </c>
      <c r="Y109" s="39">
        <v>12.2</v>
      </c>
    </row>
    <row r="110" spans="1:25" ht="21" customHeight="1" x14ac:dyDescent="0.2">
      <c r="A110" s="50" t="s">
        <v>78</v>
      </c>
      <c r="B110" s="45" t="s">
        <v>131</v>
      </c>
      <c r="C110" s="28">
        <v>1000</v>
      </c>
      <c r="D110" s="39">
        <v>13</v>
      </c>
      <c r="E110" s="39">
        <v>7.9</v>
      </c>
      <c r="F110" s="28">
        <v>64</v>
      </c>
      <c r="G110" s="28">
        <v>357</v>
      </c>
      <c r="H110" s="28">
        <v>35</v>
      </c>
      <c r="I110" s="28">
        <v>224</v>
      </c>
      <c r="J110" s="39">
        <v>21.3</v>
      </c>
      <c r="K110" s="28">
        <v>98</v>
      </c>
      <c r="L110" s="28">
        <v>100</v>
      </c>
      <c r="M110" s="48">
        <v>0.28999999999999998</v>
      </c>
      <c r="N110" s="28"/>
      <c r="O110" s="28"/>
      <c r="P110" s="28">
        <v>45</v>
      </c>
      <c r="Q110" s="47">
        <v>45</v>
      </c>
      <c r="R110" s="46" t="s">
        <v>81</v>
      </c>
      <c r="S110" s="46" t="s">
        <v>81</v>
      </c>
      <c r="T110" s="46" t="s">
        <v>81</v>
      </c>
      <c r="U110" s="39">
        <v>3.7</v>
      </c>
      <c r="V110" s="39">
        <v>8.8000000000000007</v>
      </c>
      <c r="W110" s="39">
        <v>1.1000000000000001</v>
      </c>
      <c r="X110" s="39">
        <v>5.2</v>
      </c>
      <c r="Y110" s="39">
        <v>13</v>
      </c>
    </row>
    <row r="111" spans="1:25" ht="21" customHeight="1" x14ac:dyDescent="0.2">
      <c r="A111" s="50" t="s">
        <v>78</v>
      </c>
      <c r="B111" s="45" t="s">
        <v>132</v>
      </c>
      <c r="C111" s="28">
        <v>1000</v>
      </c>
      <c r="D111" s="39">
        <v>13.3</v>
      </c>
      <c r="E111" s="39">
        <v>8.4</v>
      </c>
      <c r="F111" s="28">
        <v>17</v>
      </c>
      <c r="G111" s="28">
        <v>106</v>
      </c>
      <c r="H111" s="28">
        <v>50</v>
      </c>
      <c r="I111" s="28">
        <v>164</v>
      </c>
      <c r="J111" s="39">
        <v>-9.3000000000000007</v>
      </c>
      <c r="K111" s="28">
        <v>45</v>
      </c>
      <c r="L111" s="28">
        <v>26</v>
      </c>
      <c r="M111" s="48">
        <v>0.22</v>
      </c>
      <c r="N111" s="28">
        <v>694</v>
      </c>
      <c r="O111" s="28">
        <v>291</v>
      </c>
      <c r="P111" s="28">
        <v>19</v>
      </c>
      <c r="Q111" s="47">
        <v>422</v>
      </c>
      <c r="R111" s="46">
        <v>115</v>
      </c>
      <c r="S111" s="46">
        <v>720</v>
      </c>
      <c r="T111" s="46">
        <v>30</v>
      </c>
      <c r="U111" s="39">
        <v>0.5</v>
      </c>
      <c r="V111" s="39">
        <v>3.2</v>
      </c>
      <c r="W111" s="39">
        <v>0.2</v>
      </c>
      <c r="X111" s="39">
        <v>1.1000000000000001</v>
      </c>
      <c r="Y111" s="39">
        <v>3.4</v>
      </c>
    </row>
    <row r="112" spans="1:25" ht="21" customHeight="1" x14ac:dyDescent="0.2">
      <c r="A112" s="50" t="s">
        <v>78</v>
      </c>
      <c r="B112" s="45" t="s">
        <v>133</v>
      </c>
      <c r="C112" s="28">
        <v>1000</v>
      </c>
      <c r="D112" s="39">
        <v>12.5</v>
      </c>
      <c r="E112" s="39">
        <v>7.7</v>
      </c>
      <c r="F112" s="28">
        <v>60</v>
      </c>
      <c r="G112" s="28">
        <v>258</v>
      </c>
      <c r="H112" s="28">
        <v>25</v>
      </c>
      <c r="I112" s="28">
        <v>189</v>
      </c>
      <c r="J112" s="39">
        <v>11</v>
      </c>
      <c r="K112" s="28">
        <v>41</v>
      </c>
      <c r="L112" s="28">
        <v>90</v>
      </c>
      <c r="M112" s="48">
        <v>0.27</v>
      </c>
      <c r="N112" s="28">
        <v>201</v>
      </c>
      <c r="O112" s="28">
        <v>42</v>
      </c>
      <c r="P112" s="28">
        <v>23</v>
      </c>
      <c r="Q112" s="47">
        <v>182</v>
      </c>
      <c r="R112" s="46">
        <v>385</v>
      </c>
      <c r="S112" s="46">
        <v>255</v>
      </c>
      <c r="T112" s="46">
        <v>115</v>
      </c>
      <c r="U112" s="39">
        <v>1.2</v>
      </c>
      <c r="V112" s="39">
        <v>9.1</v>
      </c>
      <c r="W112" s="39">
        <v>2.4</v>
      </c>
      <c r="X112" s="39">
        <v>4.3</v>
      </c>
      <c r="Y112" s="39">
        <v>13.8</v>
      </c>
    </row>
    <row r="113" spans="1:25" ht="21" customHeight="1" x14ac:dyDescent="0.2">
      <c r="A113" s="50" t="s">
        <v>78</v>
      </c>
      <c r="B113" s="45" t="s">
        <v>134</v>
      </c>
      <c r="C113" s="28">
        <v>1000</v>
      </c>
      <c r="D113" s="39">
        <v>12.3</v>
      </c>
      <c r="E113" s="39">
        <v>7.9</v>
      </c>
      <c r="F113" s="28">
        <v>105</v>
      </c>
      <c r="G113" s="28">
        <v>136</v>
      </c>
      <c r="H113" s="28">
        <v>20</v>
      </c>
      <c r="I113" s="28">
        <v>160</v>
      </c>
      <c r="J113" s="39">
        <v>-3.8</v>
      </c>
      <c r="K113" s="28">
        <v>2</v>
      </c>
      <c r="L113" s="28">
        <v>0</v>
      </c>
      <c r="M113" s="48">
        <v>0.45</v>
      </c>
      <c r="N113" s="28">
        <v>0</v>
      </c>
      <c r="O113" s="28">
        <v>0</v>
      </c>
      <c r="P113" s="28">
        <v>629</v>
      </c>
      <c r="Q113" s="47">
        <v>629</v>
      </c>
      <c r="R113" s="46">
        <v>0</v>
      </c>
      <c r="S113" s="46">
        <v>750</v>
      </c>
      <c r="T113" s="46">
        <v>0</v>
      </c>
      <c r="U113" s="39">
        <v>2.2000000000000002</v>
      </c>
      <c r="V113" s="39">
        <v>0.3</v>
      </c>
      <c r="W113" s="39">
        <v>8.8000000000000007</v>
      </c>
      <c r="X113" s="39">
        <v>0.3</v>
      </c>
      <c r="Y113" s="39">
        <v>48.3</v>
      </c>
    </row>
    <row r="114" spans="1:25" ht="21" customHeight="1" x14ac:dyDescent="0.2">
      <c r="A114" s="50" t="s">
        <v>78</v>
      </c>
      <c r="B114" s="45" t="s">
        <v>6</v>
      </c>
      <c r="C114" s="28">
        <v>1000</v>
      </c>
      <c r="D114" s="39">
        <v>11.9</v>
      </c>
      <c r="E114" s="39">
        <v>7.5</v>
      </c>
      <c r="F114" s="28">
        <v>85</v>
      </c>
      <c r="G114" s="28">
        <v>125</v>
      </c>
      <c r="H114" s="28">
        <v>30</v>
      </c>
      <c r="I114" s="28">
        <v>162</v>
      </c>
      <c r="J114" s="39">
        <v>-5.9</v>
      </c>
      <c r="K114" s="28">
        <v>8</v>
      </c>
      <c r="L114" s="28">
        <v>143</v>
      </c>
      <c r="M114" s="48">
        <v>0.16</v>
      </c>
      <c r="N114" s="28">
        <v>0</v>
      </c>
      <c r="O114" s="28">
        <v>0</v>
      </c>
      <c r="P114" s="28">
        <v>245</v>
      </c>
      <c r="Q114" s="47">
        <v>245</v>
      </c>
      <c r="R114" s="46">
        <v>325</v>
      </c>
      <c r="S114" s="46">
        <v>455</v>
      </c>
      <c r="T114" s="46">
        <v>180</v>
      </c>
      <c r="U114" s="39">
        <v>7.8</v>
      </c>
      <c r="V114" s="39">
        <v>0.8</v>
      </c>
      <c r="W114" s="39">
        <v>2.1</v>
      </c>
      <c r="X114" s="39">
        <v>1.5</v>
      </c>
      <c r="Y114" s="39">
        <v>19.899999999999999</v>
      </c>
    </row>
    <row r="115" spans="1:25" ht="21" customHeight="1" x14ac:dyDescent="0.2">
      <c r="A115" s="50" t="s">
        <v>78</v>
      </c>
      <c r="B115" s="45" t="s">
        <v>135</v>
      </c>
      <c r="C115" s="28">
        <v>1000</v>
      </c>
      <c r="D115" s="39">
        <v>12</v>
      </c>
      <c r="E115" s="39">
        <v>7.6</v>
      </c>
      <c r="F115" s="28">
        <v>65</v>
      </c>
      <c r="G115" s="28">
        <v>107</v>
      </c>
      <c r="H115" s="28">
        <v>40</v>
      </c>
      <c r="I115" s="28">
        <v>159</v>
      </c>
      <c r="J115" s="39">
        <v>-8.3000000000000007</v>
      </c>
      <c r="K115" s="28">
        <v>19</v>
      </c>
      <c r="L115" s="28">
        <v>184</v>
      </c>
      <c r="M115" s="48">
        <v>0.35</v>
      </c>
      <c r="N115" s="28">
        <v>0</v>
      </c>
      <c r="O115" s="28">
        <v>0</v>
      </c>
      <c r="P115" s="28">
        <v>120</v>
      </c>
      <c r="Q115" s="47">
        <v>120</v>
      </c>
      <c r="R115" s="46">
        <v>360</v>
      </c>
      <c r="S115" s="46">
        <v>450</v>
      </c>
      <c r="T115" s="46">
        <v>205</v>
      </c>
      <c r="U115" s="39">
        <v>11.7</v>
      </c>
      <c r="V115" s="39">
        <v>0.9</v>
      </c>
      <c r="W115" s="39">
        <v>1</v>
      </c>
      <c r="X115" s="39">
        <v>1.3</v>
      </c>
      <c r="Y115" s="39">
        <v>6.7</v>
      </c>
    </row>
    <row r="116" spans="1:25" ht="21" customHeight="1" x14ac:dyDescent="0.2">
      <c r="A116" s="50" t="s">
        <v>78</v>
      </c>
      <c r="B116" s="45" t="s">
        <v>137</v>
      </c>
      <c r="C116" s="28">
        <v>1000</v>
      </c>
      <c r="D116" s="39">
        <v>11.8</v>
      </c>
      <c r="E116" s="39">
        <v>7.2</v>
      </c>
      <c r="F116" s="28">
        <v>76</v>
      </c>
      <c r="G116" s="28">
        <v>392</v>
      </c>
      <c r="H116" s="28">
        <v>30</v>
      </c>
      <c r="I116" s="28">
        <v>232</v>
      </c>
      <c r="J116" s="39">
        <v>25.7</v>
      </c>
      <c r="K116" s="28">
        <v>35</v>
      </c>
      <c r="L116" s="28">
        <v>143</v>
      </c>
      <c r="M116" s="48">
        <v>0.33</v>
      </c>
      <c r="N116" s="28">
        <v>12</v>
      </c>
      <c r="O116" s="28">
        <v>1</v>
      </c>
      <c r="P116" s="28">
        <v>98</v>
      </c>
      <c r="Q116" s="47">
        <v>109</v>
      </c>
      <c r="R116" s="46">
        <v>295</v>
      </c>
      <c r="S116" s="46">
        <v>200</v>
      </c>
      <c r="T116" s="46">
        <v>235</v>
      </c>
      <c r="U116" s="39">
        <v>9</v>
      </c>
      <c r="V116" s="39">
        <v>14</v>
      </c>
      <c r="W116" s="39">
        <v>0.5</v>
      </c>
      <c r="X116" s="39">
        <v>5.7</v>
      </c>
      <c r="Y116" s="39">
        <v>15.6</v>
      </c>
    </row>
    <row r="117" spans="1:25" ht="21" customHeight="1" x14ac:dyDescent="0.2">
      <c r="A117" s="50" t="s">
        <v>78</v>
      </c>
      <c r="B117" s="45" t="s">
        <v>136</v>
      </c>
      <c r="C117" s="28">
        <v>1000</v>
      </c>
      <c r="D117" s="39">
        <v>17.600000000000001</v>
      </c>
      <c r="E117" s="39">
        <v>11</v>
      </c>
      <c r="F117" s="28">
        <v>45</v>
      </c>
      <c r="G117" s="28">
        <v>227</v>
      </c>
      <c r="H117" s="28">
        <v>20</v>
      </c>
      <c r="I117" s="28">
        <v>100</v>
      </c>
      <c r="J117" s="39">
        <v>20.3</v>
      </c>
      <c r="K117" s="28">
        <v>444</v>
      </c>
      <c r="L117" s="28">
        <v>75</v>
      </c>
      <c r="M117" s="48">
        <v>0.3</v>
      </c>
      <c r="N117" s="28">
        <v>38</v>
      </c>
      <c r="O117" s="28">
        <v>4</v>
      </c>
      <c r="P117" s="28">
        <v>52</v>
      </c>
      <c r="Q117" s="47">
        <v>86</v>
      </c>
      <c r="R117" s="46">
        <v>180</v>
      </c>
      <c r="S117" s="46">
        <v>70</v>
      </c>
      <c r="T117" s="46">
        <v>120</v>
      </c>
      <c r="U117" s="39">
        <v>5</v>
      </c>
      <c r="V117" s="39">
        <v>7.5</v>
      </c>
      <c r="W117" s="39">
        <v>0.5</v>
      </c>
      <c r="X117" s="39">
        <v>3</v>
      </c>
      <c r="Y117" s="39">
        <v>9.1</v>
      </c>
    </row>
    <row r="118" spans="1:25" ht="21" customHeight="1" x14ac:dyDescent="0.2">
      <c r="A118" s="50" t="s">
        <v>78</v>
      </c>
      <c r="B118" s="45" t="s">
        <v>141</v>
      </c>
      <c r="C118" s="28">
        <v>1000</v>
      </c>
      <c r="D118" s="39">
        <v>13.3</v>
      </c>
      <c r="E118" s="39">
        <v>8.5</v>
      </c>
      <c r="F118" s="28">
        <v>21</v>
      </c>
      <c r="G118" s="28">
        <v>112</v>
      </c>
      <c r="H118" s="28">
        <v>15</v>
      </c>
      <c r="I118" s="28">
        <v>167</v>
      </c>
      <c r="J118" s="39">
        <v>-8.8000000000000007</v>
      </c>
      <c r="K118" s="28">
        <v>18</v>
      </c>
      <c r="L118" s="28">
        <v>27</v>
      </c>
      <c r="M118" s="48">
        <v>-0.17</v>
      </c>
      <c r="N118" s="28">
        <v>632</v>
      </c>
      <c r="O118" s="28">
        <v>95</v>
      </c>
      <c r="P118" s="28">
        <v>68</v>
      </c>
      <c r="Q118" s="47">
        <v>605</v>
      </c>
      <c r="R118" s="46">
        <v>130</v>
      </c>
      <c r="S118" s="46">
        <v>720</v>
      </c>
      <c r="T118" s="46">
        <v>40</v>
      </c>
      <c r="U118" s="39">
        <v>0.6</v>
      </c>
      <c r="V118" s="39">
        <v>3.5</v>
      </c>
      <c r="W118" s="39">
        <v>0.1</v>
      </c>
      <c r="X118" s="39">
        <v>1.2</v>
      </c>
      <c r="Y118" s="39">
        <v>5.6</v>
      </c>
    </row>
    <row r="119" spans="1:25" ht="21" customHeight="1" x14ac:dyDescent="0.2">
      <c r="A119" s="50" t="s">
        <v>78</v>
      </c>
      <c r="B119" s="45" t="s">
        <v>143</v>
      </c>
      <c r="C119" s="28">
        <v>1000</v>
      </c>
      <c r="D119" s="39">
        <v>13.7</v>
      </c>
      <c r="E119" s="39">
        <v>8.6</v>
      </c>
      <c r="F119" s="28">
        <v>67</v>
      </c>
      <c r="G119" s="28">
        <v>510</v>
      </c>
      <c r="H119" s="28">
        <v>30</v>
      </c>
      <c r="I119" s="28">
        <v>288</v>
      </c>
      <c r="J119" s="39">
        <v>35.6</v>
      </c>
      <c r="K119" s="28">
        <v>15</v>
      </c>
      <c r="L119" s="28">
        <v>67</v>
      </c>
      <c r="M119" s="48">
        <v>0.2</v>
      </c>
      <c r="N119" s="28">
        <v>69</v>
      </c>
      <c r="O119" s="28">
        <v>7</v>
      </c>
      <c r="P119" s="28">
        <v>108</v>
      </c>
      <c r="Q119" s="47">
        <v>170</v>
      </c>
      <c r="R119" s="46">
        <v>150</v>
      </c>
      <c r="S119" s="46">
        <v>260</v>
      </c>
      <c r="T119" s="46">
        <v>90</v>
      </c>
      <c r="U119" s="39">
        <v>3.4</v>
      </c>
      <c r="V119" s="39">
        <v>7.3</v>
      </c>
      <c r="W119" s="39">
        <v>0.2</v>
      </c>
      <c r="X119" s="39">
        <v>3.2</v>
      </c>
      <c r="Y119" s="39">
        <v>24.4</v>
      </c>
    </row>
    <row r="120" spans="1:25" ht="21" customHeight="1" x14ac:dyDescent="0.2">
      <c r="A120" s="50" t="s">
        <v>78</v>
      </c>
      <c r="B120" s="45" t="s">
        <v>144</v>
      </c>
      <c r="C120" s="28">
        <v>1000</v>
      </c>
      <c r="D120" s="39">
        <v>13.7</v>
      </c>
      <c r="E120" s="39">
        <v>8.6</v>
      </c>
      <c r="F120" s="28">
        <v>58</v>
      </c>
      <c r="G120" s="28">
        <v>507</v>
      </c>
      <c r="H120" s="28">
        <v>65</v>
      </c>
      <c r="I120" s="28">
        <v>436</v>
      </c>
      <c r="J120" s="39">
        <v>11.4</v>
      </c>
      <c r="K120" s="28">
        <v>12</v>
      </c>
      <c r="L120" s="28">
        <v>53</v>
      </c>
      <c r="M120" s="48">
        <v>0.23</v>
      </c>
      <c r="N120" s="28">
        <v>22</v>
      </c>
      <c r="O120" s="28">
        <v>2</v>
      </c>
      <c r="P120" s="28">
        <v>103</v>
      </c>
      <c r="Q120" s="47">
        <v>123</v>
      </c>
      <c r="R120" s="46">
        <v>150</v>
      </c>
      <c r="S120" s="46">
        <v>270</v>
      </c>
      <c r="T120" s="46">
        <v>90</v>
      </c>
      <c r="U120" s="39">
        <v>3.4</v>
      </c>
      <c r="V120" s="39">
        <v>7.3</v>
      </c>
      <c r="W120" s="39">
        <v>0.2</v>
      </c>
      <c r="X120" s="39">
        <v>3.2</v>
      </c>
      <c r="Y120" s="39">
        <v>22.9</v>
      </c>
    </row>
    <row r="121" spans="1:25" ht="21" customHeight="1" x14ac:dyDescent="0.2">
      <c r="A121" s="50" t="s">
        <v>78</v>
      </c>
      <c r="B121" s="45" t="s">
        <v>142</v>
      </c>
      <c r="C121" s="28">
        <v>1000</v>
      </c>
      <c r="D121" s="39">
        <v>13.5</v>
      </c>
      <c r="E121" s="39">
        <v>8.4</v>
      </c>
      <c r="F121" s="28">
        <v>69</v>
      </c>
      <c r="G121" s="28">
        <v>485</v>
      </c>
      <c r="H121" s="28">
        <v>30</v>
      </c>
      <c r="I121" s="28">
        <v>279</v>
      </c>
      <c r="J121" s="39">
        <v>33</v>
      </c>
      <c r="K121" s="28">
        <v>17</v>
      </c>
      <c r="L121" s="28">
        <v>93</v>
      </c>
      <c r="M121" s="48">
        <v>0.23</v>
      </c>
      <c r="N121" s="28">
        <v>65</v>
      </c>
      <c r="O121" s="28">
        <v>7</v>
      </c>
      <c r="P121" s="28">
        <v>106</v>
      </c>
      <c r="Q121" s="47">
        <v>164</v>
      </c>
      <c r="R121" s="46">
        <v>230</v>
      </c>
      <c r="S121" s="46">
        <v>200</v>
      </c>
      <c r="T121" s="46">
        <v>125</v>
      </c>
      <c r="U121" s="39">
        <v>3.8</v>
      </c>
      <c r="V121" s="39">
        <v>7.2</v>
      </c>
      <c r="W121" s="39">
        <v>0.3</v>
      </c>
      <c r="X121" s="39">
        <v>3.5</v>
      </c>
      <c r="Y121" s="39">
        <v>23.8</v>
      </c>
    </row>
    <row r="122" spans="1:25" ht="21" customHeight="1" x14ac:dyDescent="0.2">
      <c r="A122" s="50" t="s">
        <v>78</v>
      </c>
      <c r="B122" s="45" t="s">
        <v>145</v>
      </c>
      <c r="C122" s="28">
        <v>1000</v>
      </c>
      <c r="D122" s="39">
        <v>13.1</v>
      </c>
      <c r="E122" s="39">
        <v>8.3000000000000007</v>
      </c>
      <c r="F122" s="28">
        <v>22</v>
      </c>
      <c r="G122" s="28">
        <v>145</v>
      </c>
      <c r="H122" s="28">
        <v>15</v>
      </c>
      <c r="I122" s="28">
        <v>170</v>
      </c>
      <c r="J122" s="39">
        <v>-4</v>
      </c>
      <c r="K122" s="28">
        <v>18</v>
      </c>
      <c r="L122" s="28">
        <v>28</v>
      </c>
      <c r="M122" s="48">
        <v>-0.14000000000000001</v>
      </c>
      <c r="N122" s="28">
        <v>640</v>
      </c>
      <c r="O122" s="28">
        <v>96</v>
      </c>
      <c r="P122" s="28">
        <v>40</v>
      </c>
      <c r="Q122" s="47">
        <v>584</v>
      </c>
      <c r="R122" s="46">
        <v>120</v>
      </c>
      <c r="S122" s="46">
        <v>695</v>
      </c>
      <c r="T122" s="46">
        <v>35</v>
      </c>
      <c r="U122" s="39">
        <v>0.5</v>
      </c>
      <c r="V122" s="39">
        <v>4.3</v>
      </c>
      <c r="W122" s="39">
        <v>0.1</v>
      </c>
      <c r="X122" s="39">
        <v>1.1000000000000001</v>
      </c>
      <c r="Y122" s="39">
        <v>5.3</v>
      </c>
    </row>
    <row r="123" spans="1:25" ht="21" customHeight="1" x14ac:dyDescent="0.2">
      <c r="A123" s="50" t="s">
        <v>78</v>
      </c>
      <c r="B123" s="45" t="s">
        <v>146</v>
      </c>
      <c r="C123" s="28">
        <v>1000</v>
      </c>
      <c r="D123" s="39">
        <v>13.4</v>
      </c>
      <c r="E123" s="39">
        <v>8.5</v>
      </c>
      <c r="F123" s="28">
        <v>19</v>
      </c>
      <c r="G123" s="28">
        <v>138</v>
      </c>
      <c r="H123" s="28">
        <v>20</v>
      </c>
      <c r="I123" s="28">
        <v>172</v>
      </c>
      <c r="J123" s="39">
        <v>-5.4</v>
      </c>
      <c r="K123" s="28">
        <v>20</v>
      </c>
      <c r="L123" s="28">
        <v>29</v>
      </c>
      <c r="M123" s="48">
        <v>-0.15</v>
      </c>
      <c r="N123" s="28">
        <v>662</v>
      </c>
      <c r="O123" s="28">
        <v>99</v>
      </c>
      <c r="P123" s="28">
        <v>33</v>
      </c>
      <c r="Q123" s="47">
        <v>596</v>
      </c>
      <c r="R123" s="46">
        <v>120</v>
      </c>
      <c r="S123" s="46">
        <v>705</v>
      </c>
      <c r="T123" s="46">
        <v>30</v>
      </c>
      <c r="U123" s="39">
        <v>0.5</v>
      </c>
      <c r="V123" s="39">
        <v>3.8</v>
      </c>
      <c r="W123" s="39">
        <v>0.1</v>
      </c>
      <c r="X123" s="39">
        <v>1.3</v>
      </c>
      <c r="Y123" s="39">
        <v>5</v>
      </c>
    </row>
    <row r="124" spans="1:25" ht="21" customHeight="1" x14ac:dyDescent="0.2">
      <c r="A124" s="50" t="s">
        <v>139</v>
      </c>
      <c r="B124" s="45" t="s">
        <v>138</v>
      </c>
      <c r="C124" s="28">
        <v>1000</v>
      </c>
      <c r="D124" s="39">
        <v>30</v>
      </c>
      <c r="E124" s="39">
        <v>19.3</v>
      </c>
      <c r="F124" s="28">
        <v>1</v>
      </c>
      <c r="G124" s="28">
        <v>0</v>
      </c>
      <c r="H124" s="28">
        <v>0</v>
      </c>
      <c r="I124" s="28">
        <v>0</v>
      </c>
      <c r="J124" s="39">
        <v>0</v>
      </c>
      <c r="K124" s="28">
        <v>999</v>
      </c>
      <c r="L124" s="28">
        <v>0</v>
      </c>
      <c r="M124" s="48">
        <v>0</v>
      </c>
      <c r="N124" s="28">
        <v>0</v>
      </c>
      <c r="O124" s="28">
        <v>0</v>
      </c>
      <c r="P124" s="28">
        <v>0</v>
      </c>
      <c r="Q124" s="47">
        <v>0</v>
      </c>
      <c r="R124" s="46">
        <v>0</v>
      </c>
      <c r="S124" s="46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</row>
    <row r="125" spans="1:25" ht="21" customHeight="1" x14ac:dyDescent="0.2">
      <c r="A125" s="50" t="s">
        <v>139</v>
      </c>
      <c r="B125" s="45" t="s">
        <v>140</v>
      </c>
      <c r="C125" s="28">
        <v>1000</v>
      </c>
      <c r="D125" s="39">
        <v>30.6</v>
      </c>
      <c r="E125" s="39">
        <v>19.8</v>
      </c>
      <c r="F125" s="28">
        <v>1</v>
      </c>
      <c r="G125" s="28">
        <v>0</v>
      </c>
      <c r="H125" s="28">
        <v>0</v>
      </c>
      <c r="I125" s="28">
        <v>0</v>
      </c>
      <c r="J125" s="39">
        <v>0</v>
      </c>
      <c r="K125" s="28">
        <v>999</v>
      </c>
      <c r="L125" s="28">
        <v>0</v>
      </c>
      <c r="M125" s="48">
        <v>0</v>
      </c>
      <c r="N125" s="28">
        <v>0</v>
      </c>
      <c r="O125" s="28">
        <v>0</v>
      </c>
      <c r="P125" s="28">
        <v>0</v>
      </c>
      <c r="Q125" s="47">
        <v>0</v>
      </c>
      <c r="R125" s="46">
        <v>0</v>
      </c>
      <c r="S125" s="46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</row>
    <row r="126" spans="1:25" ht="21" customHeight="1" x14ac:dyDescent="0.2">
      <c r="A126" s="61" t="s">
        <v>79</v>
      </c>
      <c r="B126" s="45" t="s">
        <v>125</v>
      </c>
      <c r="C126" s="47">
        <v>880</v>
      </c>
      <c r="D126" s="66">
        <v>11.968</v>
      </c>
      <c r="E126" s="66">
        <v>7.5679999999999996</v>
      </c>
      <c r="F126" s="70">
        <v>34.32</v>
      </c>
      <c r="G126" s="70">
        <v>262.24</v>
      </c>
      <c r="H126" s="71">
        <v>15</v>
      </c>
      <c r="I126" s="70">
        <v>171.6</v>
      </c>
      <c r="J126" s="66">
        <v>14.52</v>
      </c>
      <c r="K126" s="70">
        <v>14.08</v>
      </c>
      <c r="L126" s="70">
        <v>78.319999999999993</v>
      </c>
      <c r="M126" s="74">
        <v>0.12</v>
      </c>
      <c r="N126" s="70">
        <v>371.36</v>
      </c>
      <c r="O126" s="70">
        <v>73.92</v>
      </c>
      <c r="P126" s="70">
        <v>36.08</v>
      </c>
      <c r="Q126" s="72">
        <v>333.52</v>
      </c>
      <c r="R126" s="70">
        <v>145.19999999999999</v>
      </c>
      <c r="S126" s="70">
        <v>422.4</v>
      </c>
      <c r="T126" s="70">
        <v>110</v>
      </c>
      <c r="U126" s="66">
        <v>1.232</v>
      </c>
      <c r="V126" s="66">
        <v>5.1040000000000001</v>
      </c>
      <c r="W126" s="66">
        <v>0.17599999999999999</v>
      </c>
      <c r="X126" s="66">
        <v>1.056</v>
      </c>
      <c r="Y126" s="66">
        <v>12.32</v>
      </c>
    </row>
    <row r="127" spans="1:25" ht="21" customHeight="1" x14ac:dyDescent="0.2">
      <c r="A127" s="61" t="s">
        <v>79</v>
      </c>
      <c r="B127" s="45" t="s">
        <v>126</v>
      </c>
      <c r="C127" s="47">
        <v>600</v>
      </c>
      <c r="D127" s="66">
        <v>7.74</v>
      </c>
      <c r="E127" s="66">
        <v>4.8600000000000003</v>
      </c>
      <c r="F127" s="70">
        <v>12.6</v>
      </c>
      <c r="G127" s="70">
        <v>63</v>
      </c>
      <c r="H127" s="71">
        <v>35</v>
      </c>
      <c r="I127" s="70">
        <v>95.4</v>
      </c>
      <c r="J127" s="66">
        <v>-5.16</v>
      </c>
      <c r="K127" s="70">
        <v>25.8</v>
      </c>
      <c r="L127" s="70">
        <v>31.2</v>
      </c>
      <c r="M127" s="74">
        <v>0.5</v>
      </c>
      <c r="N127" s="70">
        <v>380.4</v>
      </c>
      <c r="O127" s="70">
        <v>101.4</v>
      </c>
      <c r="P127" s="70">
        <v>2.4</v>
      </c>
      <c r="Q127" s="72">
        <v>281.39999999999998</v>
      </c>
      <c r="R127" s="70">
        <v>99</v>
      </c>
      <c r="S127" s="70">
        <v>399</v>
      </c>
      <c r="T127" s="70">
        <v>36</v>
      </c>
      <c r="U127" s="66">
        <v>0.24</v>
      </c>
      <c r="V127" s="66">
        <v>1.92</v>
      </c>
      <c r="W127" s="66">
        <v>0.12</v>
      </c>
      <c r="X127" s="66">
        <v>0.66</v>
      </c>
      <c r="Y127" s="66">
        <v>2.88</v>
      </c>
    </row>
    <row r="128" spans="1:25" ht="21" customHeight="1" x14ac:dyDescent="0.2">
      <c r="A128" s="61" t="s">
        <v>79</v>
      </c>
      <c r="B128" s="45" t="s">
        <v>127</v>
      </c>
      <c r="C128" s="47">
        <v>880</v>
      </c>
      <c r="D128" s="66">
        <v>11.88</v>
      </c>
      <c r="E128" s="66">
        <v>7.48</v>
      </c>
      <c r="F128" s="70">
        <v>29.92</v>
      </c>
      <c r="G128" s="70">
        <v>220.88</v>
      </c>
      <c r="H128" s="71">
        <v>15</v>
      </c>
      <c r="I128" s="70">
        <v>164.56</v>
      </c>
      <c r="J128" s="66">
        <v>8.9760000000000009</v>
      </c>
      <c r="K128" s="70">
        <v>13.2</v>
      </c>
      <c r="L128" s="70">
        <v>58.96</v>
      </c>
      <c r="M128" s="74">
        <v>0.08</v>
      </c>
      <c r="N128" s="70">
        <v>420.64</v>
      </c>
      <c r="O128" s="70">
        <v>101.2</v>
      </c>
      <c r="P128" s="70">
        <v>53.68</v>
      </c>
      <c r="Q128" s="72">
        <v>373.12</v>
      </c>
      <c r="R128" s="70">
        <v>105.6</v>
      </c>
      <c r="S128" s="70">
        <v>510.4</v>
      </c>
      <c r="T128" s="70">
        <v>70.400000000000006</v>
      </c>
      <c r="U128" s="66">
        <v>0.88</v>
      </c>
      <c r="V128" s="66">
        <v>4.1360000000000001</v>
      </c>
      <c r="W128" s="66">
        <v>0.17599999999999999</v>
      </c>
      <c r="X128" s="66">
        <v>1.232</v>
      </c>
      <c r="Y128" s="66">
        <v>10.032</v>
      </c>
    </row>
    <row r="129" spans="1:25" ht="21" customHeight="1" x14ac:dyDescent="0.2">
      <c r="A129" s="61" t="s">
        <v>79</v>
      </c>
      <c r="B129" s="45" t="s">
        <v>128</v>
      </c>
      <c r="C129" s="47">
        <v>880</v>
      </c>
      <c r="D129" s="66">
        <v>11.263999999999999</v>
      </c>
      <c r="E129" s="66">
        <v>7.1280000000000001</v>
      </c>
      <c r="F129" s="70">
        <v>23.76</v>
      </c>
      <c r="G129" s="70">
        <v>109.12</v>
      </c>
      <c r="H129" s="71">
        <v>25</v>
      </c>
      <c r="I129" s="70">
        <v>144.32</v>
      </c>
      <c r="J129" s="66">
        <v>-5.6319999999999997</v>
      </c>
      <c r="K129" s="70">
        <v>23.76</v>
      </c>
      <c r="L129" s="70">
        <v>50.16</v>
      </c>
      <c r="M129" s="74">
        <v>-0.06</v>
      </c>
      <c r="N129" s="70">
        <v>527.12</v>
      </c>
      <c r="O129" s="70">
        <v>79.2</v>
      </c>
      <c r="P129" s="70">
        <v>15.84</v>
      </c>
      <c r="Q129" s="72">
        <v>463.76</v>
      </c>
      <c r="R129" s="70">
        <v>162.80000000000001</v>
      </c>
      <c r="S129" s="70">
        <v>563.20000000000005</v>
      </c>
      <c r="T129" s="70">
        <v>57.2</v>
      </c>
      <c r="U129" s="66">
        <v>0.61599999999999999</v>
      </c>
      <c r="V129" s="66">
        <v>3.4319999999999999</v>
      </c>
      <c r="W129" s="66">
        <v>0.17599999999999999</v>
      </c>
      <c r="X129" s="66">
        <v>1.1439999999999999</v>
      </c>
      <c r="Y129" s="66">
        <v>4.4000000000000004</v>
      </c>
    </row>
    <row r="130" spans="1:25" ht="21" customHeight="1" x14ac:dyDescent="0.2">
      <c r="A130" s="61" t="s">
        <v>79</v>
      </c>
      <c r="B130" s="45" t="s">
        <v>129</v>
      </c>
      <c r="C130" s="47">
        <v>880</v>
      </c>
      <c r="D130" s="66">
        <v>10.119999999999999</v>
      </c>
      <c r="E130" s="66">
        <v>6.16</v>
      </c>
      <c r="F130" s="70">
        <v>29.04</v>
      </c>
      <c r="G130" s="70">
        <v>106.48</v>
      </c>
      <c r="H130" s="71">
        <v>15</v>
      </c>
      <c r="I130" s="70">
        <v>123.2</v>
      </c>
      <c r="J130" s="66">
        <v>-2.64</v>
      </c>
      <c r="K130" s="70">
        <v>46.64</v>
      </c>
      <c r="L130" s="70">
        <v>102.08</v>
      </c>
      <c r="M130" s="74">
        <v>0.04</v>
      </c>
      <c r="N130" s="70">
        <v>397.76</v>
      </c>
      <c r="O130" s="70">
        <v>39.6</v>
      </c>
      <c r="P130" s="70">
        <v>14.08</v>
      </c>
      <c r="Q130" s="72">
        <v>372.23999999999995</v>
      </c>
      <c r="R130" s="70">
        <v>281.60000000000002</v>
      </c>
      <c r="S130" s="70">
        <v>413.6</v>
      </c>
      <c r="T130" s="70">
        <v>140.80000000000001</v>
      </c>
      <c r="U130" s="66">
        <v>1.056</v>
      </c>
      <c r="V130" s="66">
        <v>3.2559999999999998</v>
      </c>
      <c r="W130" s="66">
        <v>0.17599999999999999</v>
      </c>
      <c r="X130" s="66">
        <v>0.96800000000000008</v>
      </c>
      <c r="Y130" s="66">
        <v>4.1360000000000001</v>
      </c>
    </row>
    <row r="131" spans="1:25" ht="21" customHeight="1" x14ac:dyDescent="0.2">
      <c r="A131" s="61" t="s">
        <v>79</v>
      </c>
      <c r="B131" s="45" t="s">
        <v>130</v>
      </c>
      <c r="C131" s="47">
        <v>890</v>
      </c>
      <c r="D131" s="66">
        <v>10.68</v>
      </c>
      <c r="E131" s="66">
        <v>6.4969999999999999</v>
      </c>
      <c r="F131" s="70">
        <v>58.74</v>
      </c>
      <c r="G131" s="70">
        <v>342.65</v>
      </c>
      <c r="H131" s="71">
        <v>30</v>
      </c>
      <c r="I131" s="70">
        <v>206.48</v>
      </c>
      <c r="J131" s="66">
        <v>21.805</v>
      </c>
      <c r="K131" s="70">
        <v>24.03</v>
      </c>
      <c r="L131" s="70">
        <v>91.67</v>
      </c>
      <c r="M131" s="74">
        <v>0.35</v>
      </c>
      <c r="N131" s="70">
        <v>17.8</v>
      </c>
      <c r="O131" s="70">
        <v>1.78</v>
      </c>
      <c r="P131" s="70">
        <v>40.049999999999997</v>
      </c>
      <c r="Q131" s="72">
        <v>56.069999999999993</v>
      </c>
      <c r="R131" s="70">
        <v>275.89999999999998</v>
      </c>
      <c r="S131" s="70">
        <v>186.9</v>
      </c>
      <c r="T131" s="70">
        <v>164.65</v>
      </c>
      <c r="U131" s="66">
        <v>3.56</v>
      </c>
      <c r="V131" s="66">
        <v>8.6329999999999991</v>
      </c>
      <c r="W131" s="66">
        <v>0.89</v>
      </c>
      <c r="X131" s="66">
        <v>5.0730000000000004</v>
      </c>
      <c r="Y131" s="66">
        <v>10.858000000000001</v>
      </c>
    </row>
    <row r="132" spans="1:25" ht="21" customHeight="1" x14ac:dyDescent="0.2">
      <c r="A132" s="61" t="s">
        <v>79</v>
      </c>
      <c r="B132" s="45" t="s">
        <v>131</v>
      </c>
      <c r="C132" s="47">
        <v>900</v>
      </c>
      <c r="D132" s="66">
        <v>11.7</v>
      </c>
      <c r="E132" s="66">
        <v>7.11</v>
      </c>
      <c r="F132" s="70">
        <v>57.6</v>
      </c>
      <c r="G132" s="70">
        <v>321.3</v>
      </c>
      <c r="H132" s="71">
        <v>35</v>
      </c>
      <c r="I132" s="70">
        <v>201.6</v>
      </c>
      <c r="J132" s="66">
        <v>19.170000000000002</v>
      </c>
      <c r="K132" s="70">
        <v>88.2</v>
      </c>
      <c r="L132" s="70">
        <v>90</v>
      </c>
      <c r="M132" s="74">
        <v>0.28999999999999998</v>
      </c>
      <c r="N132" s="70">
        <v>0</v>
      </c>
      <c r="O132" s="70">
        <v>0</v>
      </c>
      <c r="P132" s="70">
        <v>40.5</v>
      </c>
      <c r="Q132" s="72">
        <v>40.5</v>
      </c>
      <c r="R132" s="70" t="s">
        <v>81</v>
      </c>
      <c r="S132" s="70" t="s">
        <v>81</v>
      </c>
      <c r="T132" s="70" t="s">
        <v>81</v>
      </c>
      <c r="U132" s="66">
        <v>3.33</v>
      </c>
      <c r="V132" s="66">
        <v>7.9200000000000008</v>
      </c>
      <c r="W132" s="66">
        <v>0.9900000000000001</v>
      </c>
      <c r="X132" s="66">
        <v>4.68</v>
      </c>
      <c r="Y132" s="66">
        <v>11.7</v>
      </c>
    </row>
    <row r="133" spans="1:25" ht="21" customHeight="1" x14ac:dyDescent="0.2">
      <c r="A133" s="61" t="s">
        <v>79</v>
      </c>
      <c r="B133" s="45" t="s">
        <v>132</v>
      </c>
      <c r="C133" s="47">
        <v>880</v>
      </c>
      <c r="D133" s="66">
        <v>11.704000000000001</v>
      </c>
      <c r="E133" s="66">
        <v>7.3920000000000003</v>
      </c>
      <c r="F133" s="70">
        <v>14.96</v>
      </c>
      <c r="G133" s="70">
        <v>93.28</v>
      </c>
      <c r="H133" s="71">
        <v>50</v>
      </c>
      <c r="I133" s="70">
        <v>144.32</v>
      </c>
      <c r="J133" s="66">
        <v>-8.1840000000000011</v>
      </c>
      <c r="K133" s="70">
        <v>39.6</v>
      </c>
      <c r="L133" s="70">
        <v>22.88</v>
      </c>
      <c r="M133" s="74">
        <v>0.22</v>
      </c>
      <c r="N133" s="70">
        <v>610.72</v>
      </c>
      <c r="O133" s="70">
        <v>256.08</v>
      </c>
      <c r="P133" s="70">
        <v>16.72</v>
      </c>
      <c r="Q133" s="72">
        <v>371.36</v>
      </c>
      <c r="R133" s="70">
        <v>101.2</v>
      </c>
      <c r="S133" s="70">
        <v>633.6</v>
      </c>
      <c r="T133" s="70">
        <v>26.4</v>
      </c>
      <c r="U133" s="66">
        <v>0.44</v>
      </c>
      <c r="V133" s="66">
        <v>2.8159999999999998</v>
      </c>
      <c r="W133" s="66">
        <v>0.17599999999999999</v>
      </c>
      <c r="X133" s="66">
        <v>0.96800000000000008</v>
      </c>
      <c r="Y133" s="66">
        <v>2.992</v>
      </c>
    </row>
    <row r="134" spans="1:25" ht="21" customHeight="1" x14ac:dyDescent="0.2">
      <c r="A134" s="61" t="s">
        <v>79</v>
      </c>
      <c r="B134" s="45" t="s">
        <v>133</v>
      </c>
      <c r="C134" s="47">
        <v>890</v>
      </c>
      <c r="D134" s="66">
        <v>11.125</v>
      </c>
      <c r="E134" s="66">
        <v>6.8529999999999998</v>
      </c>
      <c r="F134" s="70">
        <v>53.4</v>
      </c>
      <c r="G134" s="70">
        <v>229.62</v>
      </c>
      <c r="H134" s="71">
        <v>25</v>
      </c>
      <c r="I134" s="70">
        <v>168.21</v>
      </c>
      <c r="J134" s="66">
        <v>9.7899999999999991</v>
      </c>
      <c r="K134" s="70">
        <v>36.49</v>
      </c>
      <c r="L134" s="70">
        <v>80.099999999999994</v>
      </c>
      <c r="M134" s="74">
        <v>0.27</v>
      </c>
      <c r="N134" s="70">
        <v>178.89</v>
      </c>
      <c r="O134" s="70">
        <v>37.380000000000003</v>
      </c>
      <c r="P134" s="70">
        <v>20.47</v>
      </c>
      <c r="Q134" s="72">
        <v>161.97999999999999</v>
      </c>
      <c r="R134" s="70">
        <v>342.65</v>
      </c>
      <c r="S134" s="70">
        <v>226.95</v>
      </c>
      <c r="T134" s="70">
        <v>102.35</v>
      </c>
      <c r="U134" s="66">
        <v>1.0680000000000001</v>
      </c>
      <c r="V134" s="66">
        <v>8.0990000000000002</v>
      </c>
      <c r="W134" s="66">
        <v>2.1360000000000001</v>
      </c>
      <c r="X134" s="66">
        <v>3.827</v>
      </c>
      <c r="Y134" s="66">
        <v>12.282</v>
      </c>
    </row>
    <row r="135" spans="1:25" ht="21" customHeight="1" x14ac:dyDescent="0.2">
      <c r="A135" s="61" t="s">
        <v>79</v>
      </c>
      <c r="B135" s="45" t="s">
        <v>134</v>
      </c>
      <c r="C135" s="47">
        <v>770</v>
      </c>
      <c r="D135" s="66">
        <v>9.4710000000000001</v>
      </c>
      <c r="E135" s="66">
        <v>6.0830000000000002</v>
      </c>
      <c r="F135" s="70">
        <v>80.849999999999994</v>
      </c>
      <c r="G135" s="70">
        <v>104.72</v>
      </c>
      <c r="H135" s="71">
        <v>20</v>
      </c>
      <c r="I135" s="70">
        <v>123.2</v>
      </c>
      <c r="J135" s="66">
        <v>-2.9260000000000002</v>
      </c>
      <c r="K135" s="70">
        <v>1.54</v>
      </c>
      <c r="L135" s="70">
        <v>0</v>
      </c>
      <c r="M135" s="74">
        <v>0.45</v>
      </c>
      <c r="N135" s="70">
        <v>0</v>
      </c>
      <c r="O135" s="70">
        <v>0</v>
      </c>
      <c r="P135" s="70">
        <v>484.33</v>
      </c>
      <c r="Q135" s="72">
        <v>484.33</v>
      </c>
      <c r="R135" s="70">
        <v>0</v>
      </c>
      <c r="S135" s="70">
        <v>577.5</v>
      </c>
      <c r="T135" s="70">
        <v>0</v>
      </c>
      <c r="U135" s="66">
        <v>1.6940000000000002</v>
      </c>
      <c r="V135" s="66">
        <v>0.23100000000000001</v>
      </c>
      <c r="W135" s="66">
        <v>6.7760000000000007</v>
      </c>
      <c r="X135" s="66">
        <v>0.23100000000000001</v>
      </c>
      <c r="Y135" s="66">
        <v>37.191000000000003</v>
      </c>
    </row>
    <row r="136" spans="1:25" ht="21" customHeight="1" x14ac:dyDescent="0.2">
      <c r="A136" s="61" t="s">
        <v>79</v>
      </c>
      <c r="B136" s="45" t="s">
        <v>6</v>
      </c>
      <c r="C136" s="47">
        <v>910</v>
      </c>
      <c r="D136" s="66">
        <v>10.829000000000001</v>
      </c>
      <c r="E136" s="66">
        <v>6.8250000000000002</v>
      </c>
      <c r="F136" s="70">
        <v>77.349999999999994</v>
      </c>
      <c r="G136" s="70">
        <v>113.75</v>
      </c>
      <c r="H136" s="71">
        <v>30</v>
      </c>
      <c r="I136" s="70">
        <v>147.41999999999999</v>
      </c>
      <c r="J136" s="66">
        <v>-5.3689999999999998</v>
      </c>
      <c r="K136" s="70">
        <v>7.28</v>
      </c>
      <c r="L136" s="70">
        <v>130.13</v>
      </c>
      <c r="M136" s="74">
        <v>0.16</v>
      </c>
      <c r="N136" s="70">
        <v>0</v>
      </c>
      <c r="O136" s="70">
        <v>0</v>
      </c>
      <c r="P136" s="70">
        <v>222.95</v>
      </c>
      <c r="Q136" s="72">
        <v>222.95</v>
      </c>
      <c r="R136" s="70">
        <v>295.75</v>
      </c>
      <c r="S136" s="70">
        <v>414.05</v>
      </c>
      <c r="T136" s="70">
        <v>163.80000000000001</v>
      </c>
      <c r="U136" s="66">
        <v>7.0979999999999999</v>
      </c>
      <c r="V136" s="66">
        <v>0.72799999999999998</v>
      </c>
      <c r="W136" s="66">
        <v>1.911</v>
      </c>
      <c r="X136" s="66">
        <v>1.365</v>
      </c>
      <c r="Y136" s="66">
        <v>18.109000000000002</v>
      </c>
    </row>
    <row r="137" spans="1:25" ht="21" customHeight="1" x14ac:dyDescent="0.2">
      <c r="A137" s="61" t="s">
        <v>79</v>
      </c>
      <c r="B137" s="45" t="s">
        <v>135</v>
      </c>
      <c r="C137" s="47">
        <v>900</v>
      </c>
      <c r="D137" s="66">
        <v>10.8</v>
      </c>
      <c r="E137" s="66">
        <v>6.84</v>
      </c>
      <c r="F137" s="70">
        <v>58.5</v>
      </c>
      <c r="G137" s="70">
        <v>96.3</v>
      </c>
      <c r="H137" s="71">
        <v>40</v>
      </c>
      <c r="I137" s="70">
        <v>143.1</v>
      </c>
      <c r="J137" s="66">
        <v>-7.4700000000000006</v>
      </c>
      <c r="K137" s="70">
        <v>17.100000000000001</v>
      </c>
      <c r="L137" s="70">
        <v>165.6</v>
      </c>
      <c r="M137" s="74">
        <v>0.35</v>
      </c>
      <c r="N137" s="70">
        <v>0</v>
      </c>
      <c r="O137" s="70">
        <v>0</v>
      </c>
      <c r="P137" s="70">
        <v>108</v>
      </c>
      <c r="Q137" s="72">
        <v>108</v>
      </c>
      <c r="R137" s="70">
        <v>324</v>
      </c>
      <c r="S137" s="70">
        <v>405</v>
      </c>
      <c r="T137" s="70">
        <v>184.5</v>
      </c>
      <c r="U137" s="66">
        <v>10.53</v>
      </c>
      <c r="V137" s="66">
        <v>0.81</v>
      </c>
      <c r="W137" s="66">
        <v>0.9</v>
      </c>
      <c r="X137" s="66">
        <v>1.17</v>
      </c>
      <c r="Y137" s="66">
        <v>6.03</v>
      </c>
    </row>
    <row r="138" spans="1:25" ht="21" customHeight="1" x14ac:dyDescent="0.2">
      <c r="A138" s="61" t="s">
        <v>79</v>
      </c>
      <c r="B138" s="45" t="s">
        <v>137</v>
      </c>
      <c r="C138" s="47">
        <v>890</v>
      </c>
      <c r="D138" s="66">
        <v>10.502000000000001</v>
      </c>
      <c r="E138" s="66">
        <v>6.4080000000000004</v>
      </c>
      <c r="F138" s="70">
        <v>67.64</v>
      </c>
      <c r="G138" s="70">
        <v>348.88</v>
      </c>
      <c r="H138" s="71">
        <v>30</v>
      </c>
      <c r="I138" s="70">
        <v>206.48</v>
      </c>
      <c r="J138" s="66">
        <v>22.873000000000001</v>
      </c>
      <c r="K138" s="70">
        <v>31.15</v>
      </c>
      <c r="L138" s="70">
        <v>127.27</v>
      </c>
      <c r="M138" s="74">
        <v>0.33</v>
      </c>
      <c r="N138" s="70">
        <v>10.68</v>
      </c>
      <c r="O138" s="70">
        <v>0.89</v>
      </c>
      <c r="P138" s="70">
        <v>87.22</v>
      </c>
      <c r="Q138" s="72">
        <v>97.009999999999991</v>
      </c>
      <c r="R138" s="70">
        <v>262.55</v>
      </c>
      <c r="S138" s="70">
        <v>178</v>
      </c>
      <c r="T138" s="70">
        <v>209.15</v>
      </c>
      <c r="U138" s="66">
        <v>8.01</v>
      </c>
      <c r="V138" s="66">
        <v>12.46</v>
      </c>
      <c r="W138" s="66">
        <v>0.44500000000000001</v>
      </c>
      <c r="X138" s="66">
        <v>5.0730000000000004</v>
      </c>
      <c r="Y138" s="66">
        <v>13.884</v>
      </c>
    </row>
    <row r="139" spans="1:25" ht="21" customHeight="1" x14ac:dyDescent="0.2">
      <c r="A139" s="61" t="s">
        <v>79</v>
      </c>
      <c r="B139" s="45" t="s">
        <v>136</v>
      </c>
      <c r="C139" s="47">
        <v>880</v>
      </c>
      <c r="D139" s="66">
        <v>15.488000000000001</v>
      </c>
      <c r="E139" s="66">
        <v>9.68</v>
      </c>
      <c r="F139" s="70">
        <v>39.6</v>
      </c>
      <c r="G139" s="70">
        <v>199.76</v>
      </c>
      <c r="H139" s="71">
        <v>20</v>
      </c>
      <c r="I139" s="70">
        <v>88</v>
      </c>
      <c r="J139" s="66">
        <v>17.864000000000001</v>
      </c>
      <c r="K139" s="70">
        <v>390.72</v>
      </c>
      <c r="L139" s="70">
        <v>66</v>
      </c>
      <c r="M139" s="74">
        <v>0.3</v>
      </c>
      <c r="N139" s="70">
        <v>33.44</v>
      </c>
      <c r="O139" s="70">
        <v>3.52</v>
      </c>
      <c r="P139" s="70">
        <v>45.76</v>
      </c>
      <c r="Q139" s="72">
        <v>75.679999999999993</v>
      </c>
      <c r="R139" s="70">
        <v>158.4</v>
      </c>
      <c r="S139" s="70">
        <v>61.6</v>
      </c>
      <c r="T139" s="70">
        <v>105.6</v>
      </c>
      <c r="U139" s="66">
        <v>4.4000000000000004</v>
      </c>
      <c r="V139" s="66">
        <v>6.6</v>
      </c>
      <c r="W139" s="66">
        <v>0.44</v>
      </c>
      <c r="X139" s="66">
        <v>2.64</v>
      </c>
      <c r="Y139" s="66">
        <v>8.0079999999999991</v>
      </c>
    </row>
    <row r="140" spans="1:25" ht="21" customHeight="1" x14ac:dyDescent="0.2">
      <c r="A140" s="61" t="s">
        <v>79</v>
      </c>
      <c r="B140" s="45" t="s">
        <v>141</v>
      </c>
      <c r="C140" s="47">
        <v>880</v>
      </c>
      <c r="D140" s="66">
        <v>11.704000000000001</v>
      </c>
      <c r="E140" s="66">
        <v>7.48</v>
      </c>
      <c r="F140" s="70">
        <v>18.48</v>
      </c>
      <c r="G140" s="70">
        <v>98.56</v>
      </c>
      <c r="H140" s="71">
        <v>15</v>
      </c>
      <c r="I140" s="70">
        <v>146.96</v>
      </c>
      <c r="J140" s="66">
        <v>-7.7440000000000007</v>
      </c>
      <c r="K140" s="70">
        <v>15.84</v>
      </c>
      <c r="L140" s="70">
        <v>23.76</v>
      </c>
      <c r="M140" s="74">
        <v>-0.17</v>
      </c>
      <c r="N140" s="70">
        <v>556.16</v>
      </c>
      <c r="O140" s="70">
        <v>83.6</v>
      </c>
      <c r="P140" s="70">
        <v>59.84</v>
      </c>
      <c r="Q140" s="72">
        <v>532.4</v>
      </c>
      <c r="R140" s="70">
        <v>114.4</v>
      </c>
      <c r="S140" s="70">
        <v>633.6</v>
      </c>
      <c r="T140" s="70">
        <v>35.200000000000003</v>
      </c>
      <c r="U140" s="66">
        <v>0.52800000000000002</v>
      </c>
      <c r="V140" s="66">
        <v>3.08</v>
      </c>
      <c r="W140" s="66">
        <v>8.7999999999999995E-2</v>
      </c>
      <c r="X140" s="66">
        <v>1.056</v>
      </c>
      <c r="Y140" s="66">
        <v>4.9279999999999999</v>
      </c>
    </row>
    <row r="141" spans="1:25" ht="21" customHeight="1" x14ac:dyDescent="0.2">
      <c r="A141" s="61" t="s">
        <v>79</v>
      </c>
      <c r="B141" s="45" t="s">
        <v>143</v>
      </c>
      <c r="C141" s="47">
        <v>880</v>
      </c>
      <c r="D141" s="66">
        <v>12.055999999999999</v>
      </c>
      <c r="E141" s="66">
        <v>7.5679999999999996</v>
      </c>
      <c r="F141" s="70">
        <v>58.96</v>
      </c>
      <c r="G141" s="70">
        <v>448.8</v>
      </c>
      <c r="H141" s="71">
        <v>30</v>
      </c>
      <c r="I141" s="70">
        <v>253.44</v>
      </c>
      <c r="J141" s="66">
        <v>31.327999999999999</v>
      </c>
      <c r="K141" s="70">
        <v>13.2</v>
      </c>
      <c r="L141" s="70">
        <v>58.96</v>
      </c>
      <c r="M141" s="74">
        <v>0.2</v>
      </c>
      <c r="N141" s="70">
        <v>60.72</v>
      </c>
      <c r="O141" s="70">
        <v>6.16</v>
      </c>
      <c r="P141" s="70">
        <v>95.04</v>
      </c>
      <c r="Q141" s="72">
        <v>149.60000000000002</v>
      </c>
      <c r="R141" s="70">
        <v>132</v>
      </c>
      <c r="S141" s="70">
        <v>228.8</v>
      </c>
      <c r="T141" s="70">
        <v>79.2</v>
      </c>
      <c r="U141" s="66">
        <v>2.992</v>
      </c>
      <c r="V141" s="66">
        <v>6.4240000000000004</v>
      </c>
      <c r="W141" s="66">
        <v>0.17599999999999999</v>
      </c>
      <c r="X141" s="66">
        <v>2.8159999999999998</v>
      </c>
      <c r="Y141" s="66">
        <v>21.472000000000001</v>
      </c>
    </row>
    <row r="142" spans="1:25" ht="21" customHeight="1" x14ac:dyDescent="0.2">
      <c r="A142" s="61" t="s">
        <v>79</v>
      </c>
      <c r="B142" s="45" t="s">
        <v>144</v>
      </c>
      <c r="C142" s="47">
        <v>890</v>
      </c>
      <c r="D142" s="66">
        <v>12.193</v>
      </c>
      <c r="E142" s="66">
        <v>7.6539999999999999</v>
      </c>
      <c r="F142" s="70">
        <v>51.62</v>
      </c>
      <c r="G142" s="70">
        <v>451.23</v>
      </c>
      <c r="H142" s="71">
        <v>65</v>
      </c>
      <c r="I142" s="70">
        <v>388.04</v>
      </c>
      <c r="J142" s="66">
        <v>10.146000000000001</v>
      </c>
      <c r="K142" s="70">
        <v>10.68</v>
      </c>
      <c r="L142" s="70">
        <v>47.17</v>
      </c>
      <c r="M142" s="74">
        <v>0.23</v>
      </c>
      <c r="N142" s="70">
        <v>19.579999999999998</v>
      </c>
      <c r="O142" s="70">
        <v>1.78</v>
      </c>
      <c r="P142" s="70">
        <v>91.67</v>
      </c>
      <c r="Q142" s="72">
        <v>109.47</v>
      </c>
      <c r="R142" s="70">
        <v>133.5</v>
      </c>
      <c r="S142" s="70">
        <v>240.3</v>
      </c>
      <c r="T142" s="70">
        <v>80.099999999999994</v>
      </c>
      <c r="U142" s="66">
        <v>3.0259999999999998</v>
      </c>
      <c r="V142" s="66">
        <v>6.4969999999999999</v>
      </c>
      <c r="W142" s="66">
        <v>0.17799999999999999</v>
      </c>
      <c r="X142" s="66">
        <v>2.8479999999999999</v>
      </c>
      <c r="Y142" s="66">
        <v>20.381</v>
      </c>
    </row>
    <row r="143" spans="1:25" ht="21" customHeight="1" x14ac:dyDescent="0.2">
      <c r="A143" s="61" t="s">
        <v>79</v>
      </c>
      <c r="B143" s="45" t="s">
        <v>142</v>
      </c>
      <c r="C143" s="47">
        <v>880</v>
      </c>
      <c r="D143" s="66">
        <v>11.88</v>
      </c>
      <c r="E143" s="66">
        <v>7.3920000000000003</v>
      </c>
      <c r="F143" s="70">
        <v>60.72</v>
      </c>
      <c r="G143" s="70">
        <v>426.8</v>
      </c>
      <c r="H143" s="71">
        <v>30</v>
      </c>
      <c r="I143" s="70">
        <v>245.52</v>
      </c>
      <c r="J143" s="66">
        <v>29.04</v>
      </c>
      <c r="K143" s="70">
        <v>14.96</v>
      </c>
      <c r="L143" s="70">
        <v>81.84</v>
      </c>
      <c r="M143" s="74">
        <v>0.23</v>
      </c>
      <c r="N143" s="70">
        <v>57.2</v>
      </c>
      <c r="O143" s="70">
        <v>6.16</v>
      </c>
      <c r="P143" s="70">
        <v>93.28</v>
      </c>
      <c r="Q143" s="72">
        <v>144.32</v>
      </c>
      <c r="R143" s="70">
        <v>202.4</v>
      </c>
      <c r="S143" s="70">
        <v>176</v>
      </c>
      <c r="T143" s="70">
        <v>110</v>
      </c>
      <c r="U143" s="66">
        <v>3.3439999999999999</v>
      </c>
      <c r="V143" s="66">
        <v>6.3360000000000003</v>
      </c>
      <c r="W143" s="66">
        <v>0.26400000000000001</v>
      </c>
      <c r="X143" s="66">
        <v>3.08</v>
      </c>
      <c r="Y143" s="66">
        <v>20.943999999999999</v>
      </c>
    </row>
    <row r="144" spans="1:25" ht="21" customHeight="1" x14ac:dyDescent="0.2">
      <c r="A144" s="61" t="s">
        <v>79</v>
      </c>
      <c r="B144" s="45" t="s">
        <v>145</v>
      </c>
      <c r="C144" s="47">
        <v>880</v>
      </c>
      <c r="D144" s="66">
        <v>11.528</v>
      </c>
      <c r="E144" s="66">
        <v>7.3040000000000012</v>
      </c>
      <c r="F144" s="70">
        <v>19.36</v>
      </c>
      <c r="G144" s="70">
        <v>127.6</v>
      </c>
      <c r="H144" s="71">
        <v>15</v>
      </c>
      <c r="I144" s="70">
        <v>149.6</v>
      </c>
      <c r="J144" s="66">
        <v>-3.52</v>
      </c>
      <c r="K144" s="70">
        <v>15.84</v>
      </c>
      <c r="L144" s="70">
        <v>24.64</v>
      </c>
      <c r="M144" s="74">
        <v>-0.14000000000000001</v>
      </c>
      <c r="N144" s="70">
        <v>563.20000000000005</v>
      </c>
      <c r="O144" s="70">
        <v>84.48</v>
      </c>
      <c r="P144" s="70">
        <v>35.200000000000003</v>
      </c>
      <c r="Q144" s="72">
        <v>513.92000000000007</v>
      </c>
      <c r="R144" s="70">
        <v>105.6</v>
      </c>
      <c r="S144" s="70">
        <v>611.6</v>
      </c>
      <c r="T144" s="70">
        <v>30.8</v>
      </c>
      <c r="U144" s="66">
        <v>0.44</v>
      </c>
      <c r="V144" s="66">
        <v>3.7839999999999998</v>
      </c>
      <c r="W144" s="66">
        <v>8.7999999999999995E-2</v>
      </c>
      <c r="X144" s="66">
        <v>0.96800000000000008</v>
      </c>
      <c r="Y144" s="66">
        <v>4.6639999999999997</v>
      </c>
    </row>
    <row r="145" spans="1:25" ht="21" customHeight="1" x14ac:dyDescent="0.2">
      <c r="A145" s="61" t="s">
        <v>79</v>
      </c>
      <c r="B145" s="45" t="s">
        <v>146</v>
      </c>
      <c r="C145" s="47">
        <v>880</v>
      </c>
      <c r="D145" s="66">
        <v>11.792</v>
      </c>
      <c r="E145" s="66">
        <v>7.48</v>
      </c>
      <c r="F145" s="70">
        <v>16.72</v>
      </c>
      <c r="G145" s="70">
        <v>121.44</v>
      </c>
      <c r="H145" s="71">
        <v>20</v>
      </c>
      <c r="I145" s="70">
        <v>151.36000000000001</v>
      </c>
      <c r="J145" s="66">
        <v>-4.7519999999999998</v>
      </c>
      <c r="K145" s="70">
        <v>17.600000000000001</v>
      </c>
      <c r="L145" s="70">
        <v>25.52</v>
      </c>
      <c r="M145" s="74">
        <v>-0.15</v>
      </c>
      <c r="N145" s="70">
        <v>582.55999999999995</v>
      </c>
      <c r="O145" s="70">
        <v>87.12</v>
      </c>
      <c r="P145" s="70">
        <v>29.04</v>
      </c>
      <c r="Q145" s="72">
        <v>524.4799999999999</v>
      </c>
      <c r="R145" s="70">
        <v>105.6</v>
      </c>
      <c r="S145" s="70">
        <v>620.4</v>
      </c>
      <c r="T145" s="70">
        <v>26.4</v>
      </c>
      <c r="U145" s="66">
        <v>0.44</v>
      </c>
      <c r="V145" s="66">
        <v>3.3439999999999999</v>
      </c>
      <c r="W145" s="66">
        <v>8.7999999999999995E-2</v>
      </c>
      <c r="X145" s="66">
        <v>1.1439999999999999</v>
      </c>
      <c r="Y145" s="66">
        <v>4.4000000000000004</v>
      </c>
    </row>
    <row r="146" spans="1:25" ht="21" customHeight="1" x14ac:dyDescent="0.2">
      <c r="A146" s="61" t="s">
        <v>139</v>
      </c>
      <c r="B146" s="45" t="s">
        <v>138</v>
      </c>
      <c r="C146" s="28">
        <v>1000</v>
      </c>
      <c r="D146" s="39">
        <v>30</v>
      </c>
      <c r="E146" s="39">
        <v>19.3</v>
      </c>
      <c r="F146" s="28">
        <v>1</v>
      </c>
      <c r="G146" s="28">
        <v>0</v>
      </c>
      <c r="H146" s="28">
        <v>0</v>
      </c>
      <c r="I146" s="28">
        <v>0</v>
      </c>
      <c r="J146" s="39">
        <v>0</v>
      </c>
      <c r="K146" s="28">
        <v>999</v>
      </c>
      <c r="L146" s="28">
        <v>0</v>
      </c>
      <c r="M146" s="48">
        <v>0</v>
      </c>
      <c r="N146" s="28">
        <v>0</v>
      </c>
      <c r="O146" s="28">
        <v>0</v>
      </c>
      <c r="P146" s="28">
        <v>0</v>
      </c>
      <c r="Q146" s="47">
        <v>0</v>
      </c>
      <c r="R146" s="46">
        <v>0</v>
      </c>
      <c r="S146" s="46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</row>
    <row r="147" spans="1:25" ht="21" customHeight="1" x14ac:dyDescent="0.2">
      <c r="A147" s="61" t="s">
        <v>139</v>
      </c>
      <c r="B147" s="45" t="s">
        <v>140</v>
      </c>
      <c r="C147" s="28">
        <v>1000</v>
      </c>
      <c r="D147" s="39">
        <v>30.6</v>
      </c>
      <c r="E147" s="39">
        <v>19.8</v>
      </c>
      <c r="F147" s="28">
        <v>1</v>
      </c>
      <c r="G147" s="28">
        <v>0</v>
      </c>
      <c r="H147" s="28">
        <v>0</v>
      </c>
      <c r="I147" s="28">
        <v>0</v>
      </c>
      <c r="J147" s="39">
        <v>0</v>
      </c>
      <c r="K147" s="28">
        <v>999</v>
      </c>
      <c r="L147" s="28">
        <v>0</v>
      </c>
      <c r="M147" s="48">
        <v>0</v>
      </c>
      <c r="N147" s="28">
        <v>0</v>
      </c>
      <c r="O147" s="28">
        <v>0</v>
      </c>
      <c r="P147" s="28">
        <v>0</v>
      </c>
      <c r="Q147" s="47">
        <v>0</v>
      </c>
      <c r="R147" s="46">
        <v>0</v>
      </c>
      <c r="S147" s="46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</row>
    <row r="148" spans="1:25" s="94" customFormat="1" ht="45" x14ac:dyDescent="0.2">
      <c r="A148" s="92"/>
      <c r="B148" s="93" t="s">
        <v>149</v>
      </c>
      <c r="C148" s="93" t="s">
        <v>150</v>
      </c>
      <c r="D148" s="93" t="s">
        <v>152</v>
      </c>
      <c r="E148" s="93" t="s">
        <v>151</v>
      </c>
      <c r="F148" s="93" t="s">
        <v>154</v>
      </c>
      <c r="G148" s="93" t="s">
        <v>155</v>
      </c>
      <c r="H148" s="93" t="s">
        <v>54</v>
      </c>
      <c r="I148" s="93" t="s">
        <v>153</v>
      </c>
      <c r="J148" s="92" t="s">
        <v>158</v>
      </c>
      <c r="K148" s="93" t="s">
        <v>156</v>
      </c>
      <c r="L148" s="93" t="s">
        <v>157</v>
      </c>
      <c r="M148" s="93" t="s">
        <v>61</v>
      </c>
      <c r="N148" s="93" t="s">
        <v>159</v>
      </c>
      <c r="O148" s="93" t="s">
        <v>160</v>
      </c>
      <c r="P148" s="92" t="s">
        <v>161</v>
      </c>
      <c r="Q148" s="95" t="s">
        <v>162</v>
      </c>
      <c r="R148" s="92" t="s">
        <v>68</v>
      </c>
      <c r="S148" s="92" t="s">
        <v>69</v>
      </c>
      <c r="T148" s="92" t="s">
        <v>70</v>
      </c>
      <c r="U148" s="93" t="s">
        <v>163</v>
      </c>
      <c r="V148" s="93" t="s">
        <v>164</v>
      </c>
      <c r="W148" s="93" t="s">
        <v>166</v>
      </c>
      <c r="X148" s="93" t="s">
        <v>165</v>
      </c>
      <c r="Y148" s="93" t="s">
        <v>167</v>
      </c>
    </row>
    <row r="149" spans="1:25" ht="15" x14ac:dyDescent="0.2">
      <c r="B149" s="82" t="s">
        <v>168</v>
      </c>
      <c r="C149" s="80">
        <v>880</v>
      </c>
      <c r="D149" s="80">
        <v>11.44</v>
      </c>
      <c r="E149" s="80">
        <v>7.2</v>
      </c>
      <c r="F149" s="80"/>
      <c r="G149" s="80">
        <v>120</v>
      </c>
      <c r="H149" s="80">
        <v>20</v>
      </c>
      <c r="I149" s="83">
        <v>146</v>
      </c>
      <c r="J149" s="81">
        <v>-4</v>
      </c>
      <c r="K149" s="80">
        <v>44</v>
      </c>
      <c r="L149" s="80">
        <v>60</v>
      </c>
      <c r="M149" s="84">
        <v>0.13</v>
      </c>
      <c r="N149" s="80"/>
      <c r="O149" s="80">
        <v>94</v>
      </c>
      <c r="P149" s="80"/>
      <c r="Q149" s="80">
        <v>514</v>
      </c>
      <c r="R149" s="80"/>
      <c r="S149" s="80"/>
      <c r="T149" s="80"/>
      <c r="U149" s="85">
        <v>6</v>
      </c>
      <c r="V149" s="85">
        <v>4</v>
      </c>
      <c r="W149" s="85">
        <v>1.2</v>
      </c>
      <c r="X149" s="85">
        <v>2</v>
      </c>
      <c r="Y149" s="85">
        <v>7</v>
      </c>
    </row>
    <row r="150" spans="1:25" ht="15" x14ac:dyDescent="0.2">
      <c r="B150" s="82" t="s">
        <v>169</v>
      </c>
      <c r="C150" s="80">
        <v>880</v>
      </c>
      <c r="D150" s="80">
        <v>10.73</v>
      </c>
      <c r="E150" s="80">
        <v>6.7</v>
      </c>
      <c r="F150" s="80"/>
      <c r="G150" s="80">
        <v>140</v>
      </c>
      <c r="H150" s="80">
        <v>20</v>
      </c>
      <c r="I150" s="83">
        <v>142</v>
      </c>
      <c r="J150" s="81">
        <v>0</v>
      </c>
      <c r="K150" s="80">
        <v>40</v>
      </c>
      <c r="L150" s="80">
        <v>75</v>
      </c>
      <c r="M150" s="84">
        <v>0.11</v>
      </c>
      <c r="N150" s="80"/>
      <c r="O150" s="80">
        <v>60</v>
      </c>
      <c r="P150" s="80"/>
      <c r="Q150" s="80">
        <v>437</v>
      </c>
      <c r="R150" s="80"/>
      <c r="S150" s="80"/>
      <c r="T150" s="80"/>
      <c r="U150" s="85">
        <v>7</v>
      </c>
      <c r="V150" s="85">
        <v>4</v>
      </c>
      <c r="W150" s="85">
        <v>1.5</v>
      </c>
      <c r="X150" s="85">
        <v>1.5</v>
      </c>
      <c r="Y150" s="85">
        <v>9</v>
      </c>
    </row>
    <row r="151" spans="1:25" ht="15" x14ac:dyDescent="0.2">
      <c r="B151" s="82" t="s">
        <v>170</v>
      </c>
      <c r="C151" s="80">
        <v>880</v>
      </c>
      <c r="D151" s="80">
        <v>10.74</v>
      </c>
      <c r="E151" s="80">
        <v>6.7</v>
      </c>
      <c r="F151" s="80"/>
      <c r="G151" s="80">
        <v>160</v>
      </c>
      <c r="H151" s="80">
        <v>25</v>
      </c>
      <c r="I151" s="83">
        <v>151</v>
      </c>
      <c r="J151" s="81">
        <v>1</v>
      </c>
      <c r="K151" s="80">
        <v>38</v>
      </c>
      <c r="L151" s="80">
        <v>80</v>
      </c>
      <c r="M151" s="84">
        <v>0.11</v>
      </c>
      <c r="N151" s="80"/>
      <c r="O151" s="80">
        <v>59</v>
      </c>
      <c r="P151" s="80"/>
      <c r="Q151" s="80">
        <v>425</v>
      </c>
      <c r="R151" s="80"/>
      <c r="S151" s="80"/>
      <c r="T151" s="80"/>
      <c r="U151" s="85">
        <v>7</v>
      </c>
      <c r="V151" s="85">
        <v>4</v>
      </c>
      <c r="W151" s="85">
        <v>1.5</v>
      </c>
      <c r="X151" s="85">
        <v>1.5</v>
      </c>
      <c r="Y151" s="85">
        <v>9</v>
      </c>
    </row>
    <row r="152" spans="1:25" ht="15" x14ac:dyDescent="0.2">
      <c r="B152" s="82" t="s">
        <v>171</v>
      </c>
      <c r="C152" s="80">
        <v>880</v>
      </c>
      <c r="D152" s="80">
        <v>10.77</v>
      </c>
      <c r="E152" s="80">
        <v>6.7</v>
      </c>
      <c r="F152" s="80"/>
      <c r="G152" s="80">
        <v>180</v>
      </c>
      <c r="H152" s="80">
        <v>25</v>
      </c>
      <c r="I152" s="83">
        <v>156</v>
      </c>
      <c r="J152" s="81">
        <v>4</v>
      </c>
      <c r="K152" s="80">
        <v>38</v>
      </c>
      <c r="L152" s="80">
        <v>92</v>
      </c>
      <c r="M152" s="84">
        <v>0.15</v>
      </c>
      <c r="N152" s="80"/>
      <c r="O152" s="80">
        <v>58</v>
      </c>
      <c r="P152" s="80"/>
      <c r="Q152" s="80">
        <v>421</v>
      </c>
      <c r="R152" s="80"/>
      <c r="S152" s="80"/>
      <c r="T152" s="80"/>
      <c r="U152" s="85">
        <v>7</v>
      </c>
      <c r="V152" s="85">
        <v>4</v>
      </c>
      <c r="W152" s="85">
        <v>1.5</v>
      </c>
      <c r="X152" s="85">
        <v>1.5</v>
      </c>
      <c r="Y152" s="85">
        <v>9</v>
      </c>
    </row>
    <row r="153" spans="1:25" ht="14.25" x14ac:dyDescent="0.2">
      <c r="B153" s="86" t="s">
        <v>172</v>
      </c>
      <c r="C153" s="87">
        <v>880</v>
      </c>
      <c r="D153" s="87">
        <v>11.43</v>
      </c>
      <c r="E153" s="87">
        <v>7.2</v>
      </c>
      <c r="F153" s="87"/>
      <c r="G153" s="87">
        <v>180</v>
      </c>
      <c r="H153" s="87">
        <v>35</v>
      </c>
      <c r="I153" s="88">
        <v>174</v>
      </c>
      <c r="J153" s="90">
        <v>1</v>
      </c>
      <c r="K153" s="87">
        <v>38</v>
      </c>
      <c r="L153" s="87">
        <v>75</v>
      </c>
      <c r="M153" s="89">
        <v>0.15</v>
      </c>
      <c r="N153" s="87"/>
      <c r="O153" s="87">
        <v>92</v>
      </c>
      <c r="P153" s="87"/>
      <c r="Q153" s="87">
        <v>497</v>
      </c>
      <c r="R153" s="87"/>
      <c r="S153" s="87"/>
      <c r="T153" s="87"/>
      <c r="U153" s="91">
        <v>7</v>
      </c>
      <c r="V153" s="91">
        <v>4</v>
      </c>
      <c r="W153" s="91">
        <v>2</v>
      </c>
      <c r="X153" s="91">
        <v>2</v>
      </c>
      <c r="Y153" s="91">
        <v>10</v>
      </c>
    </row>
    <row r="154" spans="1:25" ht="15" x14ac:dyDescent="0.2">
      <c r="B154" s="82" t="s">
        <v>173</v>
      </c>
      <c r="C154" s="80">
        <v>880</v>
      </c>
      <c r="D154" s="80">
        <v>10.130000000000001</v>
      </c>
      <c r="E154" s="80">
        <v>6.2</v>
      </c>
      <c r="F154" s="80"/>
      <c r="G154" s="80">
        <v>455</v>
      </c>
      <c r="H154" s="80">
        <v>25</v>
      </c>
      <c r="I154" s="83">
        <v>168</v>
      </c>
      <c r="J154" s="81">
        <v>13</v>
      </c>
      <c r="K154" s="80">
        <v>30</v>
      </c>
      <c r="L154" s="80">
        <v>120</v>
      </c>
      <c r="M154" s="84">
        <v>0.21</v>
      </c>
      <c r="N154" s="80"/>
      <c r="O154" s="80">
        <v>25</v>
      </c>
      <c r="P154" s="80"/>
      <c r="Q154" s="80">
        <v>201</v>
      </c>
      <c r="R154" s="80"/>
      <c r="S154" s="80"/>
      <c r="T154" s="80"/>
      <c r="U154" s="85">
        <v>15</v>
      </c>
      <c r="V154" s="85">
        <v>6</v>
      </c>
      <c r="W154" s="85">
        <v>3</v>
      </c>
      <c r="X154" s="85">
        <v>1.8</v>
      </c>
      <c r="Y154" s="85">
        <v>9</v>
      </c>
    </row>
    <row r="155" spans="1:25" ht="15" x14ac:dyDescent="0.2">
      <c r="B155" s="82" t="s">
        <v>174</v>
      </c>
      <c r="C155" s="80">
        <v>880</v>
      </c>
      <c r="D155" s="80">
        <v>10.95</v>
      </c>
      <c r="E155" s="80">
        <v>6.7</v>
      </c>
      <c r="F155" s="80"/>
      <c r="G155" s="80">
        <v>400</v>
      </c>
      <c r="H155" s="80">
        <v>35</v>
      </c>
      <c r="I155" s="83">
        <v>249</v>
      </c>
      <c r="J155" s="81">
        <v>24</v>
      </c>
      <c r="K155" s="80">
        <v>30</v>
      </c>
      <c r="L155" s="80">
        <v>120</v>
      </c>
      <c r="M155" s="84">
        <v>0.28999999999999998</v>
      </c>
      <c r="N155" s="80"/>
      <c r="O155" s="80">
        <v>13</v>
      </c>
      <c r="P155" s="80"/>
      <c r="Q155" s="80">
        <v>100</v>
      </c>
      <c r="R155" s="80"/>
      <c r="S155" s="80"/>
      <c r="T155" s="80"/>
      <c r="U155" s="85">
        <v>6</v>
      </c>
      <c r="V155" s="85">
        <v>8</v>
      </c>
      <c r="W155" s="85">
        <v>0.7</v>
      </c>
      <c r="X155" s="85">
        <v>3.5</v>
      </c>
      <c r="Y155" s="85">
        <v>16</v>
      </c>
    </row>
    <row r="156" spans="1:25" x14ac:dyDescent="0.2">
      <c r="B156" s="44" t="s">
        <v>175</v>
      </c>
    </row>
    <row r="157" spans="1:25" ht="15.75" x14ac:dyDescent="0.2">
      <c r="R157" s="42" t="s">
        <v>76</v>
      </c>
      <c r="T157" s="42" t="s">
        <v>77</v>
      </c>
    </row>
  </sheetData>
  <sheetProtection password="CF35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Eingabemaske</vt:lpstr>
      <vt:lpstr>Betriebsvergleich</vt:lpstr>
      <vt:lpstr>Kraftfutter</vt:lpstr>
      <vt:lpstr>Saftfutter</vt:lpstr>
      <vt:lpstr>Vergleich</vt:lpstr>
      <vt:lpstr>Basisdaten Futtermittel</vt:lpstr>
      <vt:lpstr>Betriebsvergleich!Druckbereich</vt:lpstr>
      <vt:lpstr>Eingabemaske!Druckbereich</vt:lpstr>
    </vt:vector>
  </TitlesOfParts>
  <Company>DSV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</dc:creator>
  <cp:lastModifiedBy>Rainer Möller</cp:lastModifiedBy>
  <cp:lastPrinted>2022-10-19T10:11:39Z</cp:lastPrinted>
  <dcterms:created xsi:type="dcterms:W3CDTF">2009-12-10T07:11:00Z</dcterms:created>
  <dcterms:modified xsi:type="dcterms:W3CDTF">2024-01-04T11:14:16Z</dcterms:modified>
</cp:coreProperties>
</file>