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315" windowHeight="9975"/>
  </bookViews>
  <sheets>
    <sheet name="Vergleich" sheetId="7" r:id="rId1"/>
    <sheet name="Rezeptur MAT" sheetId="9" r:id="rId2"/>
    <sheet name="Preisvergleich" sheetId="8" r:id="rId3"/>
  </sheets>
  <definedNames>
    <definedName name="_xlnm.Print_Area" localSheetId="2">Preisvergleich!$A$1:$E$15</definedName>
    <definedName name="_xlnm.Print_Area" localSheetId="1">'Rezeptur MAT'!$A$1:$L$16</definedName>
    <definedName name="_xlnm.Print_Area" localSheetId="0">Vergleich!$A$1:$J$30</definedName>
  </definedNames>
  <calcPr calcId="145621"/>
</workbook>
</file>

<file path=xl/calcChain.xml><?xml version="1.0" encoding="utf-8"?>
<calcChain xmlns="http://schemas.openxmlformats.org/spreadsheetml/2006/main">
  <c r="M14" i="7" l="1"/>
  <c r="N14" i="7" l="1"/>
  <c r="M15" i="7"/>
  <c r="N15" i="7" s="1"/>
  <c r="M16" i="7"/>
  <c r="N16" i="7" s="1"/>
  <c r="M13" i="7"/>
  <c r="N13" i="7" s="1"/>
  <c r="C17" i="7" l="1"/>
  <c r="F24" i="7" l="1"/>
  <c r="I15" i="9"/>
  <c r="K13" i="9"/>
  <c r="K12" i="9"/>
  <c r="K11" i="9"/>
  <c r="K6" i="9"/>
  <c r="K7" i="9"/>
  <c r="K8" i="9"/>
  <c r="K5" i="9"/>
  <c r="K14" i="9"/>
  <c r="I14" i="9"/>
  <c r="I9" i="9"/>
  <c r="K9" i="9" l="1"/>
  <c r="J5" i="9" s="1"/>
  <c r="C14" i="8"/>
  <c r="J11" i="9" l="1"/>
  <c r="C18" i="7" l="1"/>
  <c r="M6" i="7"/>
  <c r="N6" i="7" s="1"/>
  <c r="M7" i="7"/>
  <c r="N7" i="7" s="1"/>
  <c r="M8" i="7"/>
  <c r="N8" i="7" s="1"/>
  <c r="M9" i="7"/>
  <c r="N9" i="7" s="1"/>
  <c r="M10" i="7"/>
  <c r="N10" i="7" s="1"/>
  <c r="M11" i="7"/>
  <c r="N11" i="7" s="1"/>
  <c r="M12" i="7"/>
  <c r="N12" i="7" s="1"/>
  <c r="D17" i="7" l="1"/>
  <c r="C20" i="7"/>
  <c r="G5" i="7" s="1"/>
  <c r="D18" i="7" l="1"/>
  <c r="D20" i="7" s="1"/>
  <c r="I20" i="7" s="1"/>
  <c r="C7" i="8"/>
  <c r="B34" i="7"/>
  <c r="B33" i="7" s="1"/>
  <c r="G6" i="7" l="1"/>
  <c r="C8" i="8"/>
  <c r="D8" i="8"/>
  <c r="C9" i="8" l="1"/>
</calcChain>
</file>

<file path=xl/sharedStrings.xml><?xml version="1.0" encoding="utf-8"?>
<sst xmlns="http://schemas.openxmlformats.org/spreadsheetml/2006/main" count="75" uniqueCount="70">
  <si>
    <t>© Copyright: Möller Agrarmarketing e.K.</t>
  </si>
  <si>
    <t xml:space="preserve">Diese Datei ist urheberrechtlich geschützt. </t>
  </si>
  <si>
    <t>Nutzungsrecht bis</t>
  </si>
  <si>
    <t>Hinweis:</t>
  </si>
  <si>
    <t>Vollmilch
l / Tag</t>
  </si>
  <si>
    <t>Tränkeplan
Lebenswoche</t>
  </si>
  <si>
    <t>Verbrauch</t>
  </si>
  <si>
    <t>Biestmilch</t>
  </si>
  <si>
    <t>MAT</t>
  </si>
  <si>
    <t>Vollmilch</t>
  </si>
  <si>
    <t>Stundenlohn</t>
  </si>
  <si>
    <t>Milchaustauscher MAT</t>
  </si>
  <si>
    <t>Kälber pro Jahr</t>
  </si>
  <si>
    <t>Differenzbetrag / Jahr</t>
  </si>
  <si>
    <t xml:space="preserve">Mehraufwand Kalb/Tag
a 56 Tage </t>
  </si>
  <si>
    <t>Vergleich
Vollmilch | MAT</t>
  </si>
  <si>
    <t>Kälbertränke-Check:
Vollmilch und Milchaustauscher im Vergleich</t>
  </si>
  <si>
    <t>Milch-austauscher</t>
  </si>
  <si>
    <t>Kosten
- netto -</t>
  </si>
  <si>
    <t>Kosten
- brutto -</t>
  </si>
  <si>
    <t>Mehrwert-steuer</t>
  </si>
  <si>
    <t>Verbrauch
je Kalb</t>
  </si>
  <si>
    <t>MAT 1</t>
  </si>
  <si>
    <t>Gewicht
je Pal.</t>
  </si>
  <si>
    <t>Aufzuchtkosten
je Färse</t>
  </si>
  <si>
    <t>MAT 2</t>
  </si>
  <si>
    <t>Investition
je Kalb</t>
  </si>
  <si>
    <t>Differenz
je Kalb</t>
  </si>
  <si>
    <t>Kosten
je Monat</t>
  </si>
  <si>
    <t>längere
Aufzucht</t>
  </si>
  <si>
    <t>Was ist wichtiger?
Erstkalbealter oder MAT</t>
  </si>
  <si>
    <t>Proteinträger</t>
  </si>
  <si>
    <t>Milchbasis</t>
  </si>
  <si>
    <t>Magermilchpulver</t>
  </si>
  <si>
    <t>Süßmolkenpulver</t>
  </si>
  <si>
    <t>* TS-Gehalt 98 %</t>
  </si>
  <si>
    <t>Protein
[% in FS*]</t>
  </si>
  <si>
    <t>Rohasche
[% in FS*]</t>
  </si>
  <si>
    <t>Lactose
[% in FS*]</t>
  </si>
  <si>
    <t>Vollmilch (TS)</t>
  </si>
  <si>
    <t>6 % Molkenprotein</t>
  </si>
  <si>
    <t>6 % Ra</t>
  </si>
  <si>
    <t>36 % Lactose</t>
  </si>
  <si>
    <t>31 % Fett</t>
  </si>
  <si>
    <t>Pflanzenbasis</t>
  </si>
  <si>
    <t>Weizenprotein-hydrolysat</t>
  </si>
  <si>
    <t>Molkenpulver (MP), teilentzuckert
(20-33 | 10-20 | 40-52)</t>
  </si>
  <si>
    <t>Sojaproteinisolat
(Ra max. 6)</t>
  </si>
  <si>
    <t>Sojaproteinkonzentrat
(Ra max. 7)</t>
  </si>
  <si>
    <t>Molkeneiweißpulver (30-80 | &lt;8 | 1-52))</t>
  </si>
  <si>
    <t>Anteil
im MAT</t>
  </si>
  <si>
    <t>Proteinmenge
g/kg MAT</t>
  </si>
  <si>
    <t>Marktpreis
Komponente</t>
  </si>
  <si>
    <t>je dt</t>
  </si>
  <si>
    <t>Zusammenhang zwischen Mengenanteil von Komponenten im MAT und dem Anteil am Gesamtproteingehalt</t>
  </si>
  <si>
    <t>ca. Preis</t>
  </si>
  <si>
    <t>Milchbasis:</t>
  </si>
  <si>
    <t>Pflanzenbasis:</t>
  </si>
  <si>
    <t>Verdaulichkeit in den ersten Lebenswochen gering. Erst ab 5. Lebenswoche geeignet - geringere Zunahmen möglich</t>
  </si>
  <si>
    <t>Preis</t>
  </si>
  <si>
    <t>Menge
g/l</t>
  </si>
  <si>
    <t>Preis MAT 1 - netto</t>
  </si>
  <si>
    <t>Preis MAT 2 - netto</t>
  </si>
  <si>
    <t>Optimal für die Ernährung junger Kälber (insbesondere
bis zur 4. Lebenswoche) geeignet - hohe Zunahmen</t>
  </si>
  <si>
    <t>Aufzuchtkosten steigen mit jedem Monat</t>
  </si>
  <si>
    <t>Vollmilchergänzer
umgerechnet Cent je kg</t>
  </si>
  <si>
    <t>Preis je
100 kg</t>
  </si>
  <si>
    <r>
      <t>Korrigiere die Werte in den weißen Feldern! Du entscheidest, ob b</t>
    </r>
    <r>
      <rPr>
        <b/>
        <sz val="8"/>
        <color theme="1" tint="0.249977111117893"/>
        <rFont val="Arial"/>
        <family val="2"/>
      </rPr>
      <t>rutto- oder netto</t>
    </r>
    <r>
      <rPr>
        <sz val="8"/>
        <color theme="1" tint="0.249977111117893"/>
        <rFont val="Arial"/>
        <family val="2"/>
      </rPr>
      <t>!</t>
    </r>
  </si>
  <si>
    <t>Vollmilch - netto inkl. Zuschläge - Cent je kg</t>
  </si>
  <si>
    <t>1 kg MAT bis 4 Wochen vor dem Absetzen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</si>
</sst>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164" formatCode="&quot;(noch&quot;\ 0\ &quot;Tage)&quot;"/>
    <numFmt numFmtId="165" formatCode="#,##0\ &quot;€&quot;"/>
    <numFmt numFmtId="166" formatCode="0.0"/>
    <numFmt numFmtId="167" formatCode="#,##0.0\ &quot;€&quot;"/>
    <numFmt numFmtId="168" formatCode="0.0\ &quot;kg&quot;"/>
    <numFmt numFmtId="169" formatCode="0&quot;. Woche&quot;"/>
    <numFmt numFmtId="170" formatCode="0\ &quot;kg&quot;"/>
    <numFmt numFmtId="171" formatCode="0.0\ &quot;min.&quot;"/>
    <numFmt numFmtId="172" formatCode="0\ &quot;g&quot;"/>
    <numFmt numFmtId="173" formatCode="0.0\ &quot;%&quot;"/>
    <numFmt numFmtId="174" formatCode="#,##0\ &quot;kg&quot;"/>
    <numFmt numFmtId="175" formatCode="0\ &quot;%&quot;"/>
    <numFmt numFmtId="176" formatCode="#,##0\ &quot;g&quot;"/>
    <numFmt numFmtId="177" formatCode="0.0\ &quot;l&quot;"/>
    <numFmt numFmtId="178" formatCode="0\ &quot;l&quot;"/>
    <numFmt numFmtId="179" formatCode="0.0\ &quot;Monate&quot;"/>
  </numFmts>
  <fonts count="21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 tint="0.249977111117893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u/>
      <sz val="9.9"/>
      <color theme="10"/>
      <name val="Calibri"/>
      <family val="2"/>
    </font>
    <font>
      <u/>
      <sz val="8"/>
      <color theme="1" tint="0.249977111117893"/>
      <name val="Arial"/>
      <family val="2"/>
    </font>
    <font>
      <sz val="10"/>
      <color theme="0" tint="-0.499984740745262"/>
      <name val="Arial"/>
      <family val="2"/>
    </font>
    <font>
      <sz val="8"/>
      <color theme="1" tint="0.249977111117893"/>
      <name val="Arial"/>
      <family val="2"/>
    </font>
    <font>
      <b/>
      <sz val="10"/>
      <color theme="1" tint="0.249977111117893"/>
      <name val="Arial"/>
      <family val="2"/>
    </font>
    <font>
      <b/>
      <sz val="14"/>
      <color theme="1"/>
      <name val="Arial"/>
      <family val="2"/>
    </font>
    <font>
      <sz val="8"/>
      <color theme="1"/>
      <name val="Arial"/>
      <family val="2"/>
    </font>
    <font>
      <b/>
      <sz val="8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b/>
      <sz val="12"/>
      <color theme="0"/>
      <name val="Arial"/>
      <family val="2"/>
    </font>
    <font>
      <b/>
      <sz val="16"/>
      <color theme="0"/>
      <name val="Arial"/>
      <family val="2"/>
    </font>
    <font>
      <i/>
      <sz val="10"/>
      <color theme="1"/>
      <name val="Arial"/>
      <family val="2"/>
    </font>
    <font>
      <i/>
      <sz val="10"/>
      <color theme="1" tint="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7" fillId="2" borderId="0" xfId="0" applyFont="1" applyFill="1" applyAlignment="1" applyProtection="1">
      <alignment horizontal="left" vertical="center"/>
    </xf>
    <xf numFmtId="0" fontId="7" fillId="3" borderId="0" xfId="0" applyFont="1" applyFill="1" applyAlignment="1" applyProtection="1">
      <alignment horizontal="left" vertical="center"/>
    </xf>
    <xf numFmtId="0" fontId="10" fillId="0" borderId="0" xfId="0" applyFont="1" applyBorder="1" applyAlignment="1" applyProtection="1">
      <alignment vertical="center"/>
    </xf>
    <xf numFmtId="0" fontId="3" fillId="3" borderId="0" xfId="0" applyFont="1" applyFill="1" applyProtection="1"/>
    <xf numFmtId="0" fontId="0" fillId="3" borderId="0" xfId="0" applyFill="1"/>
    <xf numFmtId="0" fontId="9" fillId="2" borderId="0" xfId="1" applyFont="1" applyFill="1" applyBorder="1" applyAlignment="1" applyProtection="1">
      <alignment horizontal="left" vertical="center"/>
    </xf>
    <xf numFmtId="0" fontId="5" fillId="2" borderId="0" xfId="0" applyFont="1" applyFill="1" applyBorder="1" applyAlignment="1" applyProtection="1">
      <alignment horizontal="center" vertical="center"/>
    </xf>
    <xf numFmtId="0" fontId="11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vertical="center" wrapText="1"/>
    </xf>
    <xf numFmtId="0" fontId="5" fillId="3" borderId="0" xfId="0" applyFont="1" applyFill="1" applyAlignment="1" applyProtection="1">
      <alignment horizontal="center" vertical="center"/>
    </xf>
    <xf numFmtId="0" fontId="6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center"/>
    </xf>
    <xf numFmtId="14" fontId="12" fillId="3" borderId="1" xfId="0" applyNumberFormat="1" applyFont="1" applyFill="1" applyBorder="1" applyAlignment="1" applyProtection="1">
      <alignment horizontal="center" vertical="center"/>
    </xf>
    <xf numFmtId="14" fontId="4" fillId="3" borderId="1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5" fillId="3" borderId="0" xfId="0" applyFont="1" applyFill="1"/>
    <xf numFmtId="0" fontId="11" fillId="3" borderId="0" xfId="0" applyFont="1" applyFill="1" applyAlignment="1" applyProtection="1">
      <alignment horizontal="left" vertical="center"/>
    </xf>
    <xf numFmtId="1" fontId="5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0" fillId="3" borderId="0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vertical="center"/>
    </xf>
    <xf numFmtId="0" fontId="14" fillId="3" borderId="0" xfId="0" applyFont="1" applyFill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</xf>
    <xf numFmtId="0" fontId="0" fillId="3" borderId="0" xfId="0" applyFill="1" applyProtection="1"/>
    <xf numFmtId="0" fontId="0" fillId="3" borderId="0" xfId="0" applyFill="1" applyAlignment="1" applyProtection="1">
      <alignment horizontal="center" vertical="center"/>
    </xf>
    <xf numFmtId="0" fontId="0" fillId="2" borderId="0" xfId="0" applyFill="1" applyProtection="1"/>
    <xf numFmtId="0" fontId="5" fillId="3" borderId="0" xfId="0" applyFont="1" applyFill="1" applyProtection="1"/>
    <xf numFmtId="0" fontId="15" fillId="3" borderId="0" xfId="0" applyFont="1" applyFill="1" applyAlignment="1" applyProtection="1">
      <alignment horizontal="center" vertical="center"/>
    </xf>
    <xf numFmtId="0" fontId="11" fillId="3" borderId="0" xfId="0" applyFont="1" applyFill="1" applyAlignment="1" applyProtection="1">
      <alignment vertical="center"/>
    </xf>
    <xf numFmtId="0" fontId="0" fillId="3" borderId="0" xfId="0" applyFill="1" applyAlignment="1" applyProtection="1">
      <alignment vertical="center"/>
    </xf>
    <xf numFmtId="0" fontId="1" fillId="8" borderId="1" xfId="0" applyFont="1" applyFill="1" applyBorder="1" applyAlignment="1" applyProtection="1">
      <alignment horizontal="center" vertical="center" wrapText="1"/>
    </xf>
    <xf numFmtId="0" fontId="5" fillId="3" borderId="0" xfId="0" applyFont="1" applyFill="1" applyAlignment="1" applyProtection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165" fontId="5" fillId="3" borderId="0" xfId="0" applyNumberFormat="1" applyFont="1" applyFill="1" applyAlignment="1" applyProtection="1">
      <alignment horizontal="center" vertical="center"/>
    </xf>
    <xf numFmtId="0" fontId="16" fillId="3" borderId="0" xfId="0" applyFont="1" applyFill="1" applyAlignment="1" applyProtection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167" fontId="0" fillId="2" borderId="1" xfId="0" applyNumberFormat="1" applyFill="1" applyBorder="1" applyAlignment="1" applyProtection="1">
      <alignment horizontal="center" vertical="center"/>
      <protection locked="0"/>
    </xf>
    <xf numFmtId="164" fontId="11" fillId="3" borderId="0" xfId="0" applyNumberFormat="1" applyFont="1" applyFill="1" applyAlignment="1" applyProtection="1">
      <alignment horizontal="center" vertical="center"/>
    </xf>
    <xf numFmtId="0" fontId="2" fillId="5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3" fillId="2" borderId="0" xfId="0" applyFont="1" applyFill="1" applyAlignment="1" applyProtection="1">
      <alignment horizontal="left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 wrapText="1"/>
    </xf>
    <xf numFmtId="165" fontId="1" fillId="9" borderId="1" xfId="0" applyNumberFormat="1" applyFont="1" applyFill="1" applyBorder="1" applyAlignment="1" applyProtection="1">
      <alignment horizontal="center" vertical="center"/>
    </xf>
    <xf numFmtId="165" fontId="0" fillId="2" borderId="1" xfId="0" applyNumberFormat="1" applyFont="1" applyFill="1" applyBorder="1" applyAlignment="1" applyProtection="1">
      <alignment horizontal="center" vertical="center"/>
      <protection locked="0"/>
    </xf>
    <xf numFmtId="174" fontId="0" fillId="3" borderId="1" xfId="0" applyNumberFormat="1" applyFont="1" applyFill="1" applyBorder="1" applyAlignment="1" applyProtection="1">
      <alignment horizontal="center" vertical="center"/>
      <protection locked="0"/>
    </xf>
    <xf numFmtId="0" fontId="1" fillId="9" borderId="2" xfId="0" applyFont="1" applyFill="1" applyBorder="1" applyAlignment="1" applyProtection="1">
      <alignment horizontal="center" vertical="center" wrapText="1"/>
    </xf>
    <xf numFmtId="0" fontId="11" fillId="3" borderId="0" xfId="0" applyFont="1" applyFill="1" applyAlignment="1" applyProtection="1">
      <alignment horizontal="center" vertical="center"/>
    </xf>
    <xf numFmtId="0" fontId="11" fillId="3" borderId="0" xfId="0" applyFont="1" applyFill="1" applyProtection="1"/>
    <xf numFmtId="1" fontId="0" fillId="11" borderId="1" xfId="0" applyNumberFormat="1" applyFont="1" applyFill="1" applyBorder="1" applyAlignment="1" applyProtection="1">
      <alignment horizontal="center" vertical="center"/>
      <protection locked="0"/>
    </xf>
    <xf numFmtId="166" fontId="0" fillId="11" borderId="1" xfId="0" applyNumberFormat="1" applyFont="1" applyFill="1" applyBorder="1" applyAlignment="1" applyProtection="1">
      <alignment horizontal="center" vertical="center"/>
      <protection locked="0"/>
    </xf>
    <xf numFmtId="1" fontId="19" fillId="11" borderId="1" xfId="0" applyNumberFormat="1" applyFont="1" applyFill="1" applyBorder="1" applyAlignment="1" applyProtection="1">
      <alignment horizontal="center" vertical="center"/>
      <protection locked="0"/>
    </xf>
    <xf numFmtId="175" fontId="1" fillId="9" borderId="1" xfId="0" applyNumberFormat="1" applyFont="1" applyFill="1" applyBorder="1" applyAlignment="1" applyProtection="1">
      <alignment horizontal="center" vertical="center"/>
    </xf>
    <xf numFmtId="175" fontId="0" fillId="3" borderId="0" xfId="0" applyNumberFormat="1" applyFill="1" applyProtection="1"/>
    <xf numFmtId="176" fontId="0" fillId="3" borderId="1" xfId="0" applyNumberFormat="1" applyFill="1" applyBorder="1" applyAlignment="1" applyProtection="1">
      <alignment horizontal="center" vertical="center"/>
    </xf>
    <xf numFmtId="165" fontId="0" fillId="11" borderId="1" xfId="0" applyNumberFormat="1" applyFont="1" applyFill="1" applyBorder="1" applyAlignment="1" applyProtection="1">
      <alignment horizontal="center" vertical="center"/>
      <protection locked="0"/>
    </xf>
    <xf numFmtId="165" fontId="19" fillId="11" borderId="1" xfId="0" applyNumberFormat="1" applyFont="1" applyFill="1" applyBorder="1" applyAlignment="1" applyProtection="1">
      <alignment horizontal="center" vertical="center"/>
      <protection locked="0"/>
    </xf>
    <xf numFmtId="176" fontId="1" fillId="9" borderId="1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Alignment="1" applyProtection="1">
      <alignment horizontal="left" vertical="center"/>
    </xf>
    <xf numFmtId="0" fontId="11" fillId="3" borderId="0" xfId="0" applyFont="1" applyFill="1" applyAlignment="1" applyProtection="1">
      <alignment horizontal="left"/>
    </xf>
    <xf numFmtId="165" fontId="12" fillId="3" borderId="0" xfId="0" applyNumberFormat="1" applyFont="1" applyFill="1" applyAlignment="1" applyProtection="1">
      <alignment horizontal="center" vertical="center"/>
    </xf>
    <xf numFmtId="0" fontId="1" fillId="9" borderId="8" xfId="0" applyFont="1" applyFill="1" applyBorder="1" applyAlignment="1" applyProtection="1">
      <alignment horizontal="center" vertical="center" wrapText="1"/>
    </xf>
    <xf numFmtId="0" fontId="1" fillId="9" borderId="7" xfId="0" applyFont="1" applyFill="1" applyBorder="1" applyAlignment="1" applyProtection="1">
      <alignment horizontal="center" vertical="center" wrapText="1"/>
    </xf>
    <xf numFmtId="0" fontId="0" fillId="9" borderId="2" xfId="0" applyFill="1" applyBorder="1" applyAlignment="1" applyProtection="1">
      <alignment vertical="center"/>
    </xf>
    <xf numFmtId="0" fontId="1" fillId="9" borderId="3" xfId="0" applyFont="1" applyFill="1" applyBorder="1" applyAlignment="1" applyProtection="1">
      <alignment horizontal="center" vertical="center" wrapText="1"/>
    </xf>
    <xf numFmtId="0" fontId="20" fillId="3" borderId="0" xfId="0" applyFont="1" applyFill="1" applyAlignment="1" applyProtection="1">
      <alignment horizontal="center" vertical="center"/>
    </xf>
    <xf numFmtId="165" fontId="20" fillId="3" borderId="0" xfId="0" applyNumberFormat="1" applyFont="1" applyFill="1" applyAlignment="1" applyProtection="1">
      <alignment horizontal="center" vertical="center"/>
    </xf>
    <xf numFmtId="0" fontId="1" fillId="9" borderId="4" xfId="0" applyFont="1" applyFill="1" applyBorder="1" applyAlignment="1" applyProtection="1">
      <alignment horizontal="center" vertical="center" wrapText="1"/>
    </xf>
    <xf numFmtId="165" fontId="0" fillId="11" borderId="4" xfId="0" applyNumberFormat="1" applyFont="1" applyFill="1" applyBorder="1" applyAlignment="1" applyProtection="1">
      <alignment horizontal="center" vertical="center"/>
      <protection locked="0"/>
    </xf>
    <xf numFmtId="1" fontId="0" fillId="11" borderId="4" xfId="0" applyNumberFormat="1" applyFont="1" applyFill="1" applyBorder="1" applyAlignment="1" applyProtection="1">
      <alignment horizontal="center" vertical="center"/>
      <protection locked="0"/>
    </xf>
    <xf numFmtId="166" fontId="0" fillId="11" borderId="4" xfId="0" applyNumberFormat="1" applyFont="1" applyFill="1" applyBorder="1" applyAlignment="1" applyProtection="1">
      <alignment horizontal="center" vertical="center"/>
      <protection locked="0"/>
    </xf>
    <xf numFmtId="1" fontId="19" fillId="11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2" xfId="0" applyFont="1" applyFill="1" applyBorder="1" applyAlignment="1" applyProtection="1">
      <alignment horizontal="center" vertical="center" wrapText="1"/>
    </xf>
    <xf numFmtId="172" fontId="0" fillId="2" borderId="1" xfId="0" applyNumberFormat="1" applyFont="1" applyFill="1" applyBorder="1" applyAlignment="1" applyProtection="1">
      <alignment horizontal="center" vertical="center"/>
      <protection locked="0"/>
    </xf>
    <xf numFmtId="165" fontId="0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175" fontId="2" fillId="2" borderId="1" xfId="0" applyNumberFormat="1" applyFont="1" applyFill="1" applyBorder="1" applyAlignment="1" applyProtection="1">
      <alignment horizontal="center" vertical="center"/>
      <protection locked="0"/>
    </xf>
    <xf numFmtId="165" fontId="1" fillId="4" borderId="2" xfId="0" applyNumberFormat="1" applyFont="1" applyFill="1" applyBorder="1" applyAlignment="1" applyProtection="1">
      <alignment horizontal="center" vertical="center"/>
    </xf>
    <xf numFmtId="165" fontId="4" fillId="5" borderId="1" xfId="0" applyNumberFormat="1" applyFont="1" applyFill="1" applyBorder="1" applyAlignment="1" applyProtection="1">
      <alignment horizontal="center" vertical="center"/>
    </xf>
    <xf numFmtId="0" fontId="1" fillId="4" borderId="2" xfId="0" applyFont="1" applyFill="1" applyBorder="1" applyAlignment="1" applyProtection="1">
      <alignment horizontal="center" vertical="center" wrapText="1"/>
    </xf>
    <xf numFmtId="168" fontId="0" fillId="10" borderId="2" xfId="0" applyNumberFormat="1" applyFont="1" applyFill="1" applyBorder="1" applyAlignment="1" applyProtection="1">
      <alignment horizontal="center" vertical="center"/>
    </xf>
    <xf numFmtId="17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5" borderId="1" xfId="0" applyFont="1" applyFill="1" applyBorder="1" applyAlignment="1" applyProtection="1">
      <alignment horizontal="center" vertical="center"/>
    </xf>
    <xf numFmtId="168" fontId="0" fillId="10" borderId="1" xfId="0" applyNumberFormat="1" applyFont="1" applyFill="1" applyBorder="1" applyAlignment="1" applyProtection="1">
      <alignment horizontal="center" vertical="center"/>
    </xf>
    <xf numFmtId="165" fontId="2" fillId="5" borderId="1" xfId="0" applyNumberFormat="1" applyFont="1" applyFill="1" applyBorder="1" applyAlignment="1" applyProtection="1">
      <alignment horizontal="center" vertical="center"/>
    </xf>
    <xf numFmtId="166" fontId="0" fillId="2" borderId="1" xfId="0" applyNumberFormat="1" applyFill="1" applyBorder="1" applyAlignment="1" applyProtection="1">
      <alignment horizontal="center" vertical="center"/>
      <protection locked="0"/>
    </xf>
    <xf numFmtId="171" fontId="0" fillId="2" borderId="1" xfId="0" applyNumberFormat="1" applyFill="1" applyBorder="1" applyAlignment="1" applyProtection="1">
      <alignment horizontal="center" vertical="center"/>
      <protection locked="0"/>
    </xf>
    <xf numFmtId="177" fontId="0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5" borderId="1" xfId="0" applyNumberFormat="1" applyFont="1" applyFill="1" applyBorder="1" applyAlignment="1" applyProtection="1">
      <alignment horizontal="center" vertical="center"/>
    </xf>
    <xf numFmtId="178" fontId="1" fillId="4" borderId="2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1" fillId="5" borderId="1" xfId="0" applyFont="1" applyFill="1" applyBorder="1" applyAlignment="1" applyProtection="1">
      <alignment horizontal="center" vertical="center" wrapText="1"/>
    </xf>
    <xf numFmtId="0" fontId="2" fillId="5" borderId="2" xfId="0" applyFont="1" applyFill="1" applyBorder="1" applyAlignment="1" applyProtection="1">
      <alignment horizontal="center" vertical="center" wrapText="1"/>
    </xf>
    <xf numFmtId="0" fontId="2" fillId="5" borderId="3" xfId="0" applyFont="1" applyFill="1" applyBorder="1" applyAlignment="1" applyProtection="1">
      <alignment horizontal="center" vertical="center" wrapText="1"/>
    </xf>
    <xf numFmtId="0" fontId="1" fillId="9" borderId="5" xfId="0" applyFont="1" applyFill="1" applyBorder="1" applyAlignment="1" applyProtection="1">
      <alignment horizontal="center" vertical="center" wrapText="1"/>
    </xf>
    <xf numFmtId="0" fontId="1" fillId="9" borderId="0" xfId="0" applyFont="1" applyFill="1" applyBorder="1" applyAlignment="1" applyProtection="1">
      <alignment horizontal="center" vertical="center" wrapText="1"/>
    </xf>
    <xf numFmtId="0" fontId="1" fillId="9" borderId="6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horizontal="center" vertical="center" wrapText="1"/>
    </xf>
    <xf numFmtId="169" fontId="0" fillId="2" borderId="2" xfId="0" applyNumberFormat="1" applyFont="1" applyFill="1" applyBorder="1" applyAlignment="1" applyProtection="1">
      <alignment horizontal="center" vertical="center"/>
      <protection locked="0"/>
    </xf>
    <xf numFmtId="169" fontId="0" fillId="2" borderId="3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/>
    </xf>
    <xf numFmtId="0" fontId="2" fillId="5" borderId="8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8" fillId="4" borderId="7" xfId="0" applyFont="1" applyFill="1" applyBorder="1" applyAlignment="1" applyProtection="1">
      <alignment vertical="center" textRotation="90"/>
    </xf>
    <xf numFmtId="0" fontId="18" fillId="4" borderId="1" xfId="0" applyFont="1" applyFill="1" applyBorder="1" applyAlignment="1" applyProtection="1">
      <alignment vertical="center" textRotation="90"/>
    </xf>
    <xf numFmtId="0" fontId="18" fillId="4" borderId="2" xfId="0" applyFont="1" applyFill="1" applyBorder="1" applyAlignment="1" applyProtection="1">
      <alignment vertical="center" textRotation="90"/>
    </xf>
    <xf numFmtId="0" fontId="18" fillId="7" borderId="4" xfId="0" applyFont="1" applyFill="1" applyBorder="1" applyAlignment="1" applyProtection="1">
      <alignment horizontal="center" vertical="center" textRotation="90"/>
    </xf>
    <xf numFmtId="0" fontId="18" fillId="7" borderId="9" xfId="0" applyFont="1" applyFill="1" applyBorder="1" applyAlignment="1" applyProtection="1">
      <alignment horizontal="center" vertical="center" textRotation="90"/>
    </xf>
    <xf numFmtId="0" fontId="18" fillId="7" borderId="10" xfId="0" applyFont="1" applyFill="1" applyBorder="1" applyAlignment="1" applyProtection="1">
      <alignment horizontal="center" vertical="center" textRotation="90"/>
    </xf>
    <xf numFmtId="175" fontId="1" fillId="4" borderId="4" xfId="0" applyNumberFormat="1" applyFont="1" applyFill="1" applyBorder="1" applyAlignment="1" applyProtection="1">
      <alignment horizontal="center" vertical="center"/>
    </xf>
    <xf numFmtId="175" fontId="1" fillId="4" borderId="9" xfId="0" applyNumberFormat="1" applyFont="1" applyFill="1" applyBorder="1" applyAlignment="1" applyProtection="1">
      <alignment horizontal="center" vertical="center"/>
    </xf>
    <xf numFmtId="175" fontId="1" fillId="4" borderId="7" xfId="0" applyNumberFormat="1" applyFont="1" applyFill="1" applyBorder="1" applyAlignment="1" applyProtection="1">
      <alignment horizontal="center" vertical="center"/>
    </xf>
    <xf numFmtId="175" fontId="1" fillId="7" borderId="1" xfId="0" applyNumberFormat="1" applyFont="1" applyFill="1" applyBorder="1" applyAlignment="1" applyProtection="1">
      <alignment horizontal="center" vertical="center"/>
    </xf>
    <xf numFmtId="0" fontId="1" fillId="4" borderId="8" xfId="0" applyFont="1" applyFill="1" applyBorder="1" applyAlignment="1" applyProtection="1">
      <alignment horizontal="center" vertical="center" wrapText="1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3" xfId="0" applyFont="1" applyFill="1" applyBorder="1" applyAlignment="1" applyProtection="1">
      <alignment horizontal="center" vertical="center" wrapText="1"/>
    </xf>
    <xf numFmtId="179" fontId="0" fillId="2" borderId="2" xfId="0" applyNumberFormat="1" applyFill="1" applyBorder="1" applyAlignment="1" applyProtection="1">
      <alignment horizontal="center" vertical="center"/>
      <protection locked="0"/>
    </xf>
    <xf numFmtId="179" fontId="0" fillId="2" borderId="3" xfId="0" applyNumberFormat="1" applyFill="1" applyBorder="1" applyAlignment="1" applyProtection="1">
      <alignment horizontal="center" vertical="center"/>
      <protection locked="0"/>
    </xf>
    <xf numFmtId="165" fontId="1" fillId="9" borderId="2" xfId="0" applyNumberFormat="1" applyFont="1" applyFill="1" applyBorder="1" applyAlignment="1" applyProtection="1">
      <alignment horizontal="center" vertical="center"/>
    </xf>
    <xf numFmtId="165" fontId="1" fillId="9" borderId="3" xfId="0" applyNumberFormat="1" applyFont="1" applyFill="1" applyBorder="1" applyAlignment="1" applyProtection="1">
      <alignment horizontal="center" vertical="center"/>
    </xf>
    <xf numFmtId="165" fontId="1" fillId="9" borderId="1" xfId="0" applyNumberFormat="1" applyFont="1" applyFill="1" applyBorder="1" applyAlignment="1" applyProtection="1">
      <alignment horizontal="center" vertical="center"/>
    </xf>
    <xf numFmtId="170" fontId="0" fillId="3" borderId="2" xfId="0" applyNumberFormat="1" applyFont="1" applyFill="1" applyBorder="1" applyAlignment="1" applyProtection="1">
      <alignment horizontal="center" vertical="center"/>
      <protection locked="0"/>
    </xf>
    <xf numFmtId="170" fontId="0" fillId="3" borderId="3" xfId="0" applyNumberFormat="1" applyFont="1" applyFill="1" applyBorder="1" applyAlignment="1" applyProtection="1">
      <alignment horizontal="center" vertical="center"/>
      <protection locked="0"/>
    </xf>
    <xf numFmtId="0" fontId="17" fillId="9" borderId="2" xfId="0" applyFont="1" applyFill="1" applyBorder="1" applyAlignment="1" applyProtection="1">
      <alignment horizontal="center" vertical="center"/>
    </xf>
    <xf numFmtId="0" fontId="17" fillId="9" borderId="8" xfId="0" applyFont="1" applyFill="1" applyBorder="1" applyAlignment="1" applyProtection="1">
      <alignment horizontal="center" vertical="center"/>
    </xf>
    <xf numFmtId="0" fontId="17" fillId="9" borderId="3" xfId="0" applyFont="1" applyFill="1" applyBorder="1" applyAlignment="1" applyProtection="1">
      <alignment horizontal="center" vertical="center"/>
    </xf>
    <xf numFmtId="165" fontId="0" fillId="2" borderId="2" xfId="0" applyNumberFormat="1" applyFill="1" applyBorder="1" applyAlignment="1" applyProtection="1">
      <alignment horizontal="center" vertical="center"/>
      <protection locked="0"/>
    </xf>
    <xf numFmtId="165" fontId="0" fillId="2" borderId="3" xfId="0" applyNumberFormat="1" applyFill="1" applyBorder="1" applyAlignment="1" applyProtection="1">
      <alignment horizontal="center" vertical="center"/>
      <protection locked="0"/>
    </xf>
  </cellXfs>
  <cellStyles count="2">
    <cellStyle name="Hyperlink" xfId="1" builtinId="8"/>
    <cellStyle name="Standard" xfId="0" builtinId="0"/>
  </cellStyles>
  <dxfs count="20">
    <dxf>
      <font>
        <color theme="1"/>
      </font>
      <fill>
        <patternFill>
          <bgColor theme="1"/>
        </patternFill>
      </fill>
    </dxf>
    <dxf>
      <font>
        <b/>
        <i val="0"/>
      </font>
    </dxf>
    <dxf>
      <font>
        <b/>
        <i val="0"/>
      </font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1"/>
      </font>
      <fill>
        <patternFill>
          <bgColor theme="1"/>
        </patternFill>
      </fill>
    </dxf>
    <dxf>
      <font>
        <b/>
        <i val="0"/>
        <color rgb="FFFF000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</dxfs>
  <tableStyles count="0" defaultTableStyle="TableStyleMedium2" defaultPivotStyle="PivotStyleLight16"/>
  <colors>
    <mruColors>
      <color rgb="FFCED400"/>
      <color rgb="FF90A52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Vergleich!$F$4</c:f>
          <c:strCache>
            <c:ptCount val="1"/>
            <c:pt idx="0">
              <c:v>Vergleich
Vollmilch | MAT</c:v>
            </c:pt>
          </c:strCache>
        </c:strRef>
      </c:tx>
      <c:layout>
        <c:manualLayout>
          <c:xMode val="edge"/>
          <c:yMode val="edge"/>
          <c:x val="0.36948214806482521"/>
          <c:y val="1.1651181102362206E-2"/>
        </c:manualLayout>
      </c:layout>
      <c:overlay val="1"/>
      <c:txPr>
        <a:bodyPr/>
        <a:lstStyle/>
        <a:p>
          <a:pPr>
            <a:defRPr sz="12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136119651710203"/>
          <c:y val="0.11391259842519685"/>
          <c:w val="0.73099262592175973"/>
          <c:h val="0.838170866141732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Vergleich!$F$5</c:f>
              <c:strCache>
                <c:ptCount val="1"/>
                <c:pt idx="0">
                  <c:v>Vollmilch</c:v>
                </c:pt>
              </c:strCache>
            </c:strRef>
          </c:tx>
          <c:spPr>
            <a:solidFill>
              <a:srgbClr val="90A52C"/>
            </a:solidFill>
          </c:spPr>
          <c:invertIfNegative val="0"/>
          <c:dLbls>
            <c:numFmt formatCode="#,##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solidFill>
                      <a:schemeClr val="bg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Vergleich!$G$5</c:f>
              <c:numCache>
                <c:formatCode>#,##0\ "€"</c:formatCode>
                <c:ptCount val="1"/>
                <c:pt idx="0">
                  <c:v>25305.997499999998</c:v>
                </c:pt>
              </c:numCache>
            </c:numRef>
          </c:val>
        </c:ser>
        <c:ser>
          <c:idx val="1"/>
          <c:order val="1"/>
          <c:tx>
            <c:strRef>
              <c:f>Vergleich!$F$6</c:f>
              <c:strCache>
                <c:ptCount val="1"/>
                <c:pt idx="0">
                  <c:v>MAT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" sourceLinked="0"/>
            <c:txPr>
              <a:bodyPr/>
              <a:lstStyle/>
              <a:p>
                <a:pPr>
                  <a:defRPr sz="1000" b="1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Vergleich!$G$6</c:f>
              <c:numCache>
                <c:formatCode>#,##0\ "€"</c:formatCode>
                <c:ptCount val="1"/>
                <c:pt idx="0">
                  <c:v>21800.394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5"/>
        <c:axId val="45339776"/>
        <c:axId val="45342080"/>
      </c:barChart>
      <c:catAx>
        <c:axId val="45339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5342080"/>
        <c:crosses val="autoZero"/>
        <c:auto val="1"/>
        <c:lblAlgn val="ctr"/>
        <c:lblOffset val="100"/>
        <c:noMultiLvlLbl val="0"/>
      </c:catAx>
      <c:valAx>
        <c:axId val="45342080"/>
        <c:scaling>
          <c:orientation val="minMax"/>
          <c:min val="0"/>
        </c:scaling>
        <c:delete val="0"/>
        <c:axPos val="l"/>
        <c:majorGridlines/>
        <c:numFmt formatCode="#,##0\ &quot;€&quot;" sourceLinked="1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5339776"/>
        <c:crosses val="autoZero"/>
        <c:crossBetween val="between"/>
        <c:minorUnit val="50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legend>
      <c:legendPos val="b"/>
      <c:legendEntry>
        <c:idx val="0"/>
        <c:txPr>
          <a:bodyPr/>
          <a:lstStyle/>
          <a:p>
            <a:pPr>
              <a:defRPr b="1">
                <a:solidFill>
                  <a:schemeClr val="bg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0.10943665375161438"/>
          <c:y val="0.89305695538057739"/>
          <c:w val="0.84885156022163899"/>
          <c:h val="6.0276377952755908E-2"/>
        </c:manualLayout>
      </c:layout>
      <c:overlay val="0"/>
      <c:txPr>
        <a:bodyPr/>
        <a:lstStyle/>
        <a:p>
          <a:pPr>
            <a:defRPr b="1">
              <a:latin typeface="Arial" panose="020B0604020202020204" pitchFamily="34" charset="0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tx1">
        <a:lumMod val="75000"/>
        <a:lumOff val="25000"/>
      </a:schemeClr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47624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5019674" y="2857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313307</xdr:colOff>
      <xdr:row>27</xdr:row>
      <xdr:rowOff>21000</xdr:rowOff>
    </xdr:from>
    <xdr:ext cx="639193" cy="360000"/>
    <xdr:pic>
      <xdr:nvPicPr>
        <xdr:cNvPr id="10" name="Grafik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5599682" y="8622075"/>
          <a:ext cx="63919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0</xdr:colOff>
      <xdr:row>3</xdr:row>
      <xdr:rowOff>0</xdr:rowOff>
    </xdr:from>
    <xdr:to>
      <xdr:col>9</xdr:col>
      <xdr:colOff>0</xdr:colOff>
      <xdr:row>18</xdr:row>
      <xdr:rowOff>0</xdr:rowOff>
    </xdr:to>
    <xdr:graphicFrame macro="">
      <xdr:nvGraphicFramePr>
        <xdr:cNvPr id="53" name="Diagramm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733425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6934200" y="2857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2828925" y="285750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vertriebsunterstuetzung/58-beratungstools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X41"/>
  <sheetViews>
    <sheetView showGridLines="0" tabSelected="1" topLeftCell="A10" workbookViewId="0">
      <selection activeCell="C6" sqref="C6"/>
    </sheetView>
  </sheetViews>
  <sheetFormatPr baseColWidth="10" defaultRowHeight="12.75" x14ac:dyDescent="0.2"/>
  <cols>
    <col min="1" max="1" width="4.7109375" style="26" customWidth="1"/>
    <col min="2" max="2" width="13.7109375" style="26" customWidth="1"/>
    <col min="3" max="4" width="13.7109375" style="27" customWidth="1"/>
    <col min="5" max="5" width="2.7109375" style="26" customWidth="1"/>
    <col min="6" max="9" width="13.7109375" style="26" customWidth="1"/>
    <col min="10" max="10" width="4.7109375" style="26" customWidth="1"/>
    <col min="11" max="11" width="7.42578125" style="5" customWidth="1"/>
    <col min="12" max="12" width="10.28515625" style="5" customWidth="1"/>
    <col min="13" max="13" width="12.28515625" style="5" hidden="1" customWidth="1"/>
    <col min="14" max="15" width="11.42578125" style="5" hidden="1" customWidth="1"/>
    <col min="16" max="17" width="11.42578125" style="5" customWidth="1"/>
    <col min="18" max="16384" width="11.42578125" style="5"/>
  </cols>
  <sheetData>
    <row r="1" spans="1:15" ht="21" customHeight="1" x14ac:dyDescent="0.2"/>
    <row r="2" spans="1:15" ht="57" customHeight="1" x14ac:dyDescent="0.25">
      <c r="B2" s="103" t="s">
        <v>16</v>
      </c>
      <c r="C2" s="103"/>
      <c r="D2" s="103"/>
      <c r="E2" s="103"/>
      <c r="F2" s="103"/>
      <c r="G2" s="103"/>
      <c r="H2" s="28"/>
      <c r="I2" s="28"/>
    </row>
    <row r="3" spans="1:15" s="18" customFormat="1" ht="15" customHeight="1" x14ac:dyDescent="0.2">
      <c r="A3" s="29"/>
      <c r="B3" s="30" t="s">
        <v>3</v>
      </c>
      <c r="C3" s="19" t="s">
        <v>67</v>
      </c>
      <c r="D3" s="10"/>
      <c r="E3" s="29"/>
      <c r="F3" s="31"/>
      <c r="G3" s="31"/>
      <c r="H3" s="31"/>
      <c r="I3" s="31"/>
      <c r="J3" s="29"/>
      <c r="L3" s="5"/>
    </row>
    <row r="4" spans="1:15" s="16" customFormat="1" ht="30" customHeight="1" x14ac:dyDescent="0.2">
      <c r="A4" s="32"/>
      <c r="B4" s="33" t="s">
        <v>5</v>
      </c>
      <c r="C4" s="82" t="s">
        <v>4</v>
      </c>
      <c r="D4" s="78" t="s">
        <v>17</v>
      </c>
      <c r="E4" s="32"/>
      <c r="F4" s="34" t="s">
        <v>15</v>
      </c>
      <c r="G4" s="32"/>
      <c r="H4" s="32"/>
      <c r="I4" s="32"/>
      <c r="J4" s="32"/>
      <c r="L4" s="5"/>
      <c r="M4" s="17" t="s">
        <v>8</v>
      </c>
    </row>
    <row r="5" spans="1:15" s="16" customFormat="1" ht="30" customHeight="1" x14ac:dyDescent="0.2">
      <c r="A5" s="32"/>
      <c r="B5" s="35">
        <v>1</v>
      </c>
      <c r="C5" s="83" t="s">
        <v>7</v>
      </c>
      <c r="D5" s="86" t="s">
        <v>7</v>
      </c>
      <c r="E5" s="32"/>
      <c r="F5" s="10" t="s">
        <v>9</v>
      </c>
      <c r="G5" s="36">
        <f>C20*I19</f>
        <v>25305.997499999998</v>
      </c>
      <c r="H5" s="32"/>
      <c r="I5" s="32"/>
      <c r="J5" s="32"/>
      <c r="K5" s="20"/>
      <c r="L5" s="5"/>
      <c r="M5" s="23"/>
    </row>
    <row r="6" spans="1:15" s="16" customFormat="1" ht="30" customHeight="1" x14ac:dyDescent="0.2">
      <c r="A6" s="32"/>
      <c r="B6" s="35">
        <v>2</v>
      </c>
      <c r="C6" s="90">
        <v>10</v>
      </c>
      <c r="D6" s="90">
        <v>7</v>
      </c>
      <c r="E6" s="32"/>
      <c r="F6" s="10" t="s">
        <v>8</v>
      </c>
      <c r="G6" s="36">
        <f>D20*I19</f>
        <v>21800.394</v>
      </c>
      <c r="H6" s="32"/>
      <c r="I6" s="32"/>
      <c r="J6" s="32"/>
      <c r="K6" s="20"/>
      <c r="L6" s="5"/>
      <c r="M6" s="25">
        <f>IF($B6&lt;=$H$24,$H$23,$H$25)</f>
        <v>140</v>
      </c>
      <c r="N6" s="15">
        <f>D6*M6</f>
        <v>980</v>
      </c>
    </row>
    <row r="7" spans="1:15" s="16" customFormat="1" ht="30" customHeight="1" x14ac:dyDescent="0.2">
      <c r="A7" s="32"/>
      <c r="B7" s="35">
        <v>3</v>
      </c>
      <c r="C7" s="90">
        <v>10</v>
      </c>
      <c r="D7" s="90">
        <v>7</v>
      </c>
      <c r="E7" s="32"/>
      <c r="F7" s="32"/>
      <c r="G7" s="32"/>
      <c r="H7" s="32"/>
      <c r="I7" s="32"/>
      <c r="J7" s="32"/>
      <c r="K7" s="20"/>
      <c r="L7" s="5"/>
      <c r="M7" s="25">
        <f t="shared" ref="M7:M13" si="0">IF(B7&lt;=$H$24,$H$23,$H$25)</f>
        <v>140</v>
      </c>
      <c r="N7" s="15">
        <f t="shared" ref="N7:N16" si="1">D7*M7</f>
        <v>980</v>
      </c>
    </row>
    <row r="8" spans="1:15" s="16" customFormat="1" ht="30" customHeight="1" x14ac:dyDescent="0.2">
      <c r="A8" s="32"/>
      <c r="B8" s="35">
        <v>4</v>
      </c>
      <c r="C8" s="90">
        <v>8</v>
      </c>
      <c r="D8" s="90">
        <v>7</v>
      </c>
      <c r="E8" s="32"/>
      <c r="F8" s="32"/>
      <c r="G8" s="32"/>
      <c r="H8" s="32"/>
      <c r="I8" s="32"/>
      <c r="J8" s="32"/>
      <c r="K8" s="20"/>
      <c r="L8" s="5"/>
      <c r="M8" s="25">
        <f t="shared" si="0"/>
        <v>140</v>
      </c>
      <c r="N8" s="15">
        <f t="shared" si="1"/>
        <v>980</v>
      </c>
    </row>
    <row r="9" spans="1:15" s="16" customFormat="1" ht="30" customHeight="1" x14ac:dyDescent="0.2">
      <c r="A9" s="32"/>
      <c r="B9" s="35">
        <v>5</v>
      </c>
      <c r="C9" s="90">
        <v>8</v>
      </c>
      <c r="D9" s="90">
        <v>7</v>
      </c>
      <c r="E9" s="32"/>
      <c r="F9" s="32"/>
      <c r="G9" s="32"/>
      <c r="H9" s="32"/>
      <c r="I9" s="32"/>
      <c r="J9" s="32"/>
      <c r="K9" s="20"/>
      <c r="L9" s="5"/>
      <c r="M9" s="25">
        <f t="shared" si="0"/>
        <v>140</v>
      </c>
      <c r="N9" s="15">
        <f t="shared" si="1"/>
        <v>980</v>
      </c>
    </row>
    <row r="10" spans="1:15" s="16" customFormat="1" ht="30" customHeight="1" x14ac:dyDescent="0.2">
      <c r="A10" s="32"/>
      <c r="B10" s="35">
        <v>6</v>
      </c>
      <c r="C10" s="90">
        <v>8</v>
      </c>
      <c r="D10" s="90">
        <v>7</v>
      </c>
      <c r="E10" s="32"/>
      <c r="F10" s="32"/>
      <c r="G10" s="32"/>
      <c r="H10" s="32"/>
      <c r="I10" s="32"/>
      <c r="J10" s="32"/>
      <c r="K10" s="20"/>
      <c r="L10" s="15"/>
      <c r="M10" s="25">
        <f t="shared" si="0"/>
        <v>140</v>
      </c>
      <c r="N10" s="15">
        <f t="shared" si="1"/>
        <v>980</v>
      </c>
    </row>
    <row r="11" spans="1:15" s="16" customFormat="1" ht="30" customHeight="1" x14ac:dyDescent="0.2">
      <c r="A11" s="32"/>
      <c r="B11" s="35">
        <v>7</v>
      </c>
      <c r="C11" s="90">
        <v>6</v>
      </c>
      <c r="D11" s="90">
        <v>7</v>
      </c>
      <c r="E11" s="32"/>
      <c r="F11" s="32"/>
      <c r="G11" s="32"/>
      <c r="H11" s="32"/>
      <c r="I11" s="32"/>
      <c r="J11" s="32"/>
      <c r="K11" s="20"/>
      <c r="L11" s="5"/>
      <c r="M11" s="25">
        <f t="shared" si="0"/>
        <v>140</v>
      </c>
      <c r="N11" s="15">
        <f t="shared" si="1"/>
        <v>980</v>
      </c>
    </row>
    <row r="12" spans="1:15" s="16" customFormat="1" ht="30" customHeight="1" x14ac:dyDescent="0.2">
      <c r="A12" s="32"/>
      <c r="B12" s="35">
        <v>8</v>
      </c>
      <c r="C12" s="90">
        <v>6</v>
      </c>
      <c r="D12" s="90">
        <v>7</v>
      </c>
      <c r="E12" s="32"/>
      <c r="F12" s="32"/>
      <c r="G12" s="32"/>
      <c r="H12" s="32"/>
      <c r="I12" s="32"/>
      <c r="J12" s="32"/>
      <c r="K12" s="20"/>
      <c r="L12" s="5"/>
      <c r="M12" s="25">
        <f t="shared" si="0"/>
        <v>140</v>
      </c>
      <c r="N12" s="15">
        <f t="shared" si="1"/>
        <v>980</v>
      </c>
      <c r="O12" s="16" t="s">
        <v>69</v>
      </c>
    </row>
    <row r="13" spans="1:15" s="16" customFormat="1" ht="30" customHeight="1" x14ac:dyDescent="0.2">
      <c r="A13" s="32"/>
      <c r="B13" s="35">
        <v>9</v>
      </c>
      <c r="C13" s="90">
        <v>6</v>
      </c>
      <c r="D13" s="90">
        <v>5</v>
      </c>
      <c r="E13" s="32"/>
      <c r="F13" s="32"/>
      <c r="G13" s="32"/>
      <c r="H13" s="32"/>
      <c r="I13" s="32"/>
      <c r="J13" s="32"/>
      <c r="K13" s="20"/>
      <c r="L13" s="5"/>
      <c r="M13" s="25">
        <f t="shared" si="0"/>
        <v>140</v>
      </c>
      <c r="N13" s="15">
        <f t="shared" si="1"/>
        <v>700</v>
      </c>
    </row>
    <row r="14" spans="1:15" s="16" customFormat="1" ht="30" customHeight="1" x14ac:dyDescent="0.2">
      <c r="A14" s="32"/>
      <c r="B14" s="35">
        <v>10</v>
      </c>
      <c r="C14" s="90">
        <v>4</v>
      </c>
      <c r="D14" s="90">
        <v>4</v>
      </c>
      <c r="E14" s="32"/>
      <c r="F14" s="32"/>
      <c r="G14" s="32"/>
      <c r="H14" s="32"/>
      <c r="I14" s="32"/>
      <c r="J14" s="32"/>
      <c r="K14" s="20"/>
      <c r="L14" s="5"/>
      <c r="M14" s="25">
        <f>IF(B14&lt;=$H$24,$H$23,$H$25)</f>
        <v>140</v>
      </c>
      <c r="N14" s="15">
        <f t="shared" si="1"/>
        <v>560</v>
      </c>
    </row>
    <row r="15" spans="1:15" s="16" customFormat="1" ht="30" customHeight="1" x14ac:dyDescent="0.2">
      <c r="A15" s="32"/>
      <c r="B15" s="35">
        <v>11</v>
      </c>
      <c r="C15" s="90">
        <v>3</v>
      </c>
      <c r="D15" s="90">
        <v>3</v>
      </c>
      <c r="E15" s="32"/>
      <c r="F15" s="32"/>
      <c r="G15" s="32"/>
      <c r="H15" s="32"/>
      <c r="I15" s="32"/>
      <c r="J15" s="32"/>
      <c r="K15" s="20"/>
      <c r="L15" s="5"/>
      <c r="M15" s="25">
        <f t="shared" ref="M15:M16" si="2">IF(B15&lt;=$H$24,$H$23,$H$25)</f>
        <v>140</v>
      </c>
      <c r="N15" s="15">
        <f t="shared" si="1"/>
        <v>420</v>
      </c>
    </row>
    <row r="16" spans="1:15" s="16" customFormat="1" ht="30" customHeight="1" x14ac:dyDescent="0.2">
      <c r="A16" s="32"/>
      <c r="B16" s="35">
        <v>12</v>
      </c>
      <c r="C16" s="90">
        <v>2</v>
      </c>
      <c r="D16" s="90">
        <v>2</v>
      </c>
      <c r="E16" s="32"/>
      <c r="F16" s="32"/>
      <c r="G16" s="32"/>
      <c r="H16" s="32"/>
      <c r="I16" s="32"/>
      <c r="J16" s="32"/>
      <c r="K16" s="20"/>
      <c r="L16" s="5"/>
      <c r="M16" s="25">
        <f t="shared" si="2"/>
        <v>140</v>
      </c>
      <c r="N16" s="15">
        <f t="shared" si="1"/>
        <v>280</v>
      </c>
    </row>
    <row r="17" spans="1:50" ht="30" customHeight="1" x14ac:dyDescent="0.2">
      <c r="B17" s="33" t="s">
        <v>6</v>
      </c>
      <c r="C17" s="92">
        <f>SUM(C5:C16)*7</f>
        <v>497</v>
      </c>
      <c r="D17" s="91">
        <f>SUMPRODUCT(D6:D16,M6:M16)/1000*7</f>
        <v>61.74</v>
      </c>
      <c r="K17" s="21"/>
    </row>
    <row r="18" spans="1:50" ht="30" customHeight="1" x14ac:dyDescent="0.2">
      <c r="B18" s="33" t="s">
        <v>18</v>
      </c>
      <c r="C18" s="80">
        <f>C17*(D23+D24)/100+56*D25*D26/60</f>
        <v>231.10499999999999</v>
      </c>
      <c r="D18" s="87">
        <f>D17*I23/100</f>
        <v>203.74200000000002</v>
      </c>
      <c r="K18" s="21"/>
      <c r="L18" s="21"/>
    </row>
    <row r="19" spans="1:50" ht="30" customHeight="1" x14ac:dyDescent="0.2">
      <c r="B19" s="33" t="s">
        <v>20</v>
      </c>
      <c r="C19" s="84">
        <v>9.5</v>
      </c>
      <c r="D19" s="84">
        <v>7</v>
      </c>
      <c r="F19" s="97" t="s">
        <v>12</v>
      </c>
      <c r="G19" s="98"/>
      <c r="H19" s="99"/>
      <c r="I19" s="38">
        <v>100</v>
      </c>
      <c r="K19" s="21"/>
      <c r="L19" s="21"/>
    </row>
    <row r="20" spans="1:50" ht="30" customHeight="1" x14ac:dyDescent="0.2">
      <c r="B20" s="33" t="s">
        <v>19</v>
      </c>
      <c r="C20" s="80">
        <f>C18*(100+C19)/100</f>
        <v>253.05997499999998</v>
      </c>
      <c r="D20" s="87">
        <f>D18*(100+D19)/100</f>
        <v>218.00394</v>
      </c>
      <c r="F20" s="100" t="s">
        <v>13</v>
      </c>
      <c r="G20" s="100"/>
      <c r="H20" s="100"/>
      <c r="I20" s="81">
        <f>(C20-D20)*I19</f>
        <v>3505.6034999999979</v>
      </c>
      <c r="K20" s="21"/>
      <c r="L20" s="21"/>
    </row>
    <row r="21" spans="1:50" ht="15" customHeight="1" x14ac:dyDescent="0.2">
      <c r="C21" s="26"/>
      <c r="D21" s="26"/>
      <c r="K21" s="21"/>
      <c r="L21" s="21"/>
    </row>
    <row r="22" spans="1:50" ht="30" customHeight="1" x14ac:dyDescent="0.2">
      <c r="B22" s="107" t="s">
        <v>9</v>
      </c>
      <c r="C22" s="107"/>
      <c r="D22" s="107"/>
      <c r="F22" s="104" t="s">
        <v>11</v>
      </c>
      <c r="G22" s="105"/>
      <c r="H22" s="78" t="s">
        <v>60</v>
      </c>
      <c r="I22" s="85" t="s">
        <v>59</v>
      </c>
      <c r="K22" s="21"/>
      <c r="L22" s="21"/>
      <c r="M22" s="24"/>
    </row>
    <row r="23" spans="1:50" ht="30" customHeight="1" x14ac:dyDescent="0.2">
      <c r="B23" s="93" t="s">
        <v>68</v>
      </c>
      <c r="C23" s="93"/>
      <c r="D23" s="88">
        <v>45</v>
      </c>
      <c r="F23" s="95" t="s">
        <v>61</v>
      </c>
      <c r="G23" s="96"/>
      <c r="H23" s="76">
        <v>140</v>
      </c>
      <c r="I23" s="77">
        <v>330</v>
      </c>
      <c r="L23" s="21"/>
    </row>
    <row r="24" spans="1:50" ht="30" customHeight="1" x14ac:dyDescent="0.2">
      <c r="B24" s="93" t="s">
        <v>65</v>
      </c>
      <c r="C24" s="93"/>
      <c r="D24" s="88">
        <v>1.5</v>
      </c>
      <c r="F24" s="95" t="str">
        <f>CONCATENATE(H23&amp;" g/l bis zum Ende der …")</f>
        <v>140 g/l bis zum Ende der …</v>
      </c>
      <c r="G24" s="106"/>
      <c r="H24" s="101">
        <v>12</v>
      </c>
      <c r="I24" s="102"/>
      <c r="L24" s="21"/>
    </row>
    <row r="25" spans="1:50" ht="30" customHeight="1" x14ac:dyDescent="0.2">
      <c r="B25" s="93" t="s">
        <v>14</v>
      </c>
      <c r="C25" s="93"/>
      <c r="D25" s="89">
        <v>0</v>
      </c>
      <c r="F25" s="95" t="s">
        <v>62</v>
      </c>
      <c r="G25" s="96"/>
      <c r="H25" s="76">
        <v>120</v>
      </c>
      <c r="I25" s="77">
        <v>250</v>
      </c>
      <c r="L25" s="21"/>
      <c r="M25" s="15"/>
    </row>
    <row r="26" spans="1:50" ht="30" customHeight="1" x14ac:dyDescent="0.2">
      <c r="B26" s="93" t="s">
        <v>10</v>
      </c>
      <c r="C26" s="93"/>
      <c r="D26" s="39">
        <v>17.5</v>
      </c>
      <c r="F26" s="94"/>
      <c r="G26" s="94"/>
      <c r="H26" s="94"/>
      <c r="I26" s="94"/>
      <c r="J26" s="10"/>
      <c r="L26" s="22"/>
      <c r="M26" s="15"/>
    </row>
    <row r="27" spans="1:50" ht="14.25" customHeight="1" x14ac:dyDescent="0.2">
      <c r="B27" s="37"/>
      <c r="C27" s="37"/>
      <c r="D27" s="37"/>
    </row>
    <row r="28" spans="1:50" s="3" customFormat="1" ht="15" customHeight="1" x14ac:dyDescent="0.2">
      <c r="A28" s="2"/>
      <c r="B28" s="6" t="s">
        <v>0</v>
      </c>
      <c r="C28" s="1"/>
      <c r="D28" s="7"/>
      <c r="E28" s="7"/>
      <c r="F28" s="7"/>
      <c r="G28" s="7"/>
      <c r="H28" s="7"/>
      <c r="I28" s="7"/>
      <c r="J28" s="26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</row>
    <row r="29" spans="1:50" s="3" customFormat="1" ht="15" customHeight="1" x14ac:dyDescent="0.2">
      <c r="A29" s="2"/>
      <c r="B29" s="8" t="s">
        <v>1</v>
      </c>
      <c r="C29" s="1"/>
      <c r="D29" s="9"/>
      <c r="E29" s="9"/>
      <c r="F29" s="9"/>
      <c r="G29" s="9"/>
      <c r="H29" s="9"/>
      <c r="I29" s="9"/>
      <c r="J29" s="2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</row>
    <row r="30" spans="1:50" ht="15" customHeight="1" x14ac:dyDescent="0.2">
      <c r="C30" s="26"/>
      <c r="D30" s="26"/>
    </row>
    <row r="31" spans="1:50" s="4" customFormat="1" ht="15" x14ac:dyDescent="0.25">
      <c r="B31" s="10" t="s">
        <v>2</v>
      </c>
      <c r="C31" s="11"/>
      <c r="D31" s="12"/>
    </row>
    <row r="32" spans="1:50" s="4" customFormat="1" ht="15" x14ac:dyDescent="0.25">
      <c r="B32" s="13">
        <v>45291</v>
      </c>
      <c r="C32" s="11"/>
      <c r="D32" s="12"/>
    </row>
    <row r="33" spans="1:4" s="4" customFormat="1" ht="15.75" customHeight="1" x14ac:dyDescent="0.25">
      <c r="B33" s="40">
        <f ca="1">IF(B32-B34&gt;=0,B32-B34,"abgelaufen")</f>
        <v>326</v>
      </c>
      <c r="C33" s="11"/>
      <c r="D33" s="12"/>
    </row>
    <row r="34" spans="1:4" s="4" customFormat="1" ht="15.75" hidden="1" customHeight="1" x14ac:dyDescent="0.25">
      <c r="B34" s="14">
        <f ca="1">TODAY()</f>
        <v>44965</v>
      </c>
      <c r="C34" s="11"/>
      <c r="D34" s="12"/>
    </row>
    <row r="35" spans="1:4" x14ac:dyDescent="0.2">
      <c r="A35" s="5"/>
      <c r="C35" s="26"/>
      <c r="D35" s="26"/>
    </row>
    <row r="38" spans="1:4" x14ac:dyDescent="0.2">
      <c r="A38" s="5"/>
    </row>
    <row r="39" spans="1:4" x14ac:dyDescent="0.2">
      <c r="A39" s="5"/>
      <c r="B39" s="29"/>
    </row>
    <row r="40" spans="1:4" x14ac:dyDescent="0.2">
      <c r="A40" s="5"/>
      <c r="B40" s="29"/>
    </row>
    <row r="41" spans="1:4" x14ac:dyDescent="0.2">
      <c r="A41" s="5"/>
      <c r="B41" s="29"/>
    </row>
  </sheetData>
  <sheetProtection password="CF35" sheet="1" objects="1" scenarios="1" insertHyperlinks="0" selectLockedCells="1"/>
  <mergeCells count="14">
    <mergeCell ref="B2:G2"/>
    <mergeCell ref="F22:G22"/>
    <mergeCell ref="F25:G25"/>
    <mergeCell ref="F24:G24"/>
    <mergeCell ref="B23:C23"/>
    <mergeCell ref="B24:C24"/>
    <mergeCell ref="B22:D22"/>
    <mergeCell ref="B26:C26"/>
    <mergeCell ref="B25:C25"/>
    <mergeCell ref="F26:I26"/>
    <mergeCell ref="F23:G23"/>
    <mergeCell ref="F19:H19"/>
    <mergeCell ref="F20:H20"/>
    <mergeCell ref="H24:I24"/>
  </mergeCells>
  <conditionalFormatting sqref="H22:I22 I23 I25 H24 B17:E18 B19:I21 B22:F24 B26:I26 B25:E25 B4:I16">
    <cfRule type="expression" dxfId="19" priority="17">
      <formula>$B$32&lt;$B$34</formula>
    </cfRule>
  </conditionalFormatting>
  <conditionalFormatting sqref="B27:D27">
    <cfRule type="expression" dxfId="18" priority="36">
      <formula>MAX($C$5:$C$16)&gt;10</formula>
    </cfRule>
  </conditionalFormatting>
  <conditionalFormatting sqref="F25">
    <cfRule type="expression" dxfId="17" priority="1">
      <formula>$B$32&lt;$B$34</formula>
    </cfRule>
  </conditionalFormatting>
  <conditionalFormatting sqref="D6:D16">
    <cfRule type="expression" dxfId="16" priority="77">
      <formula>B6&lt;=$H$24</formula>
    </cfRule>
  </conditionalFormatting>
  <hyperlinks>
    <hyperlink ref="B28" r:id="rId1"/>
  </hyperlinks>
  <printOptions horizontalCentered="1"/>
  <pageMargins left="0.70866141732283472" right="0.70866141732283472" top="0.78740157480314965" bottom="0.78740157480314965" header="0.31496062992125984" footer="0.31496062992125984"/>
  <pageSetup paperSize="9" scale="8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29"/>
  <sheetViews>
    <sheetView workbookViewId="0">
      <selection activeCell="D5" sqref="D5:D8"/>
    </sheetView>
  </sheetViews>
  <sheetFormatPr baseColWidth="10" defaultRowHeight="12.75" x14ac:dyDescent="0.2"/>
  <cols>
    <col min="1" max="1" width="2.7109375" style="26" customWidth="1"/>
    <col min="2" max="2" width="4.7109375" style="26" customWidth="1"/>
    <col min="3" max="3" width="22" style="26" customWidth="1"/>
    <col min="4" max="4" width="14.7109375" style="26" customWidth="1"/>
    <col min="5" max="7" width="14.7109375" style="27" customWidth="1"/>
    <col min="8" max="8" width="2.7109375" style="27" customWidth="1"/>
    <col min="9" max="10" width="14.7109375" style="26" customWidth="1"/>
    <col min="11" max="11" width="14.7109375" style="26" hidden="1" customWidth="1"/>
    <col min="12" max="12" width="2.7109375" style="26" customWidth="1"/>
    <col min="13" max="16384" width="11.42578125" style="26"/>
  </cols>
  <sheetData>
    <row r="1" spans="2:11" ht="21" customHeight="1" x14ac:dyDescent="0.2"/>
    <row r="2" spans="2:11" ht="57" customHeight="1" x14ac:dyDescent="0.25">
      <c r="B2" s="28"/>
      <c r="C2" s="103" t="s">
        <v>54</v>
      </c>
      <c r="D2" s="103"/>
      <c r="E2" s="103"/>
      <c r="F2" s="103"/>
      <c r="G2" s="103"/>
      <c r="H2" s="43"/>
      <c r="I2" s="43"/>
      <c r="J2" s="43"/>
      <c r="K2" s="43"/>
    </row>
    <row r="3" spans="2:11" s="51" customFormat="1" ht="15" customHeight="1" x14ac:dyDescent="0.2">
      <c r="C3" s="30"/>
      <c r="D3" s="30" t="s">
        <v>53</v>
      </c>
      <c r="E3" s="50"/>
      <c r="F3" s="50"/>
      <c r="G3" s="50"/>
      <c r="H3" s="50"/>
    </row>
    <row r="4" spans="2:11" s="32" customFormat="1" ht="30" customHeight="1" x14ac:dyDescent="0.2">
      <c r="B4" s="66"/>
      <c r="C4" s="67" t="s">
        <v>31</v>
      </c>
      <c r="D4" s="64" t="s">
        <v>52</v>
      </c>
      <c r="E4" s="49" t="s">
        <v>36</v>
      </c>
      <c r="F4" s="45" t="s">
        <v>37</v>
      </c>
      <c r="G4" s="45" t="s">
        <v>38</v>
      </c>
      <c r="H4" s="50"/>
      <c r="I4" s="45" t="s">
        <v>50</v>
      </c>
      <c r="J4" s="45" t="s">
        <v>51</v>
      </c>
      <c r="K4" s="45" t="s">
        <v>51</v>
      </c>
    </row>
    <row r="5" spans="2:11" s="32" customFormat="1" ht="30" customHeight="1" x14ac:dyDescent="0.2">
      <c r="B5" s="108" t="s">
        <v>32</v>
      </c>
      <c r="C5" s="65" t="s">
        <v>33</v>
      </c>
      <c r="D5" s="58">
        <v>200</v>
      </c>
      <c r="E5" s="52">
        <v>35</v>
      </c>
      <c r="F5" s="53">
        <v>7.9</v>
      </c>
      <c r="G5" s="52">
        <v>53</v>
      </c>
      <c r="H5" s="50"/>
      <c r="I5" s="79">
        <v>10</v>
      </c>
      <c r="J5" s="114">
        <f>K9/(K9+K14)*100</f>
        <v>58.701532912533814</v>
      </c>
      <c r="K5" s="57">
        <f>E5*10*$I5/100</f>
        <v>35</v>
      </c>
    </row>
    <row r="6" spans="2:11" s="32" customFormat="1" ht="30" customHeight="1" x14ac:dyDescent="0.2">
      <c r="B6" s="109"/>
      <c r="C6" s="45" t="s">
        <v>34</v>
      </c>
      <c r="D6" s="59">
        <v>200</v>
      </c>
      <c r="E6" s="54">
        <v>12</v>
      </c>
      <c r="F6" s="53">
        <v>8.3000000000000007</v>
      </c>
      <c r="G6" s="52">
        <v>73</v>
      </c>
      <c r="H6" s="50"/>
      <c r="I6" s="79">
        <v>36</v>
      </c>
      <c r="J6" s="115"/>
      <c r="K6" s="57">
        <f>E6*10*$I6/100</f>
        <v>43.2</v>
      </c>
    </row>
    <row r="7" spans="2:11" s="32" customFormat="1" ht="30" customHeight="1" x14ac:dyDescent="0.2">
      <c r="B7" s="109"/>
      <c r="C7" s="45" t="s">
        <v>49</v>
      </c>
      <c r="D7" s="58">
        <v>200</v>
      </c>
      <c r="E7" s="52">
        <v>55</v>
      </c>
      <c r="F7" s="53">
        <v>7.5</v>
      </c>
      <c r="G7" s="52">
        <v>26</v>
      </c>
      <c r="H7" s="50"/>
      <c r="I7" s="79"/>
      <c r="J7" s="115"/>
      <c r="K7" s="57">
        <f>E7*10*$I7/100</f>
        <v>0</v>
      </c>
    </row>
    <row r="8" spans="2:11" s="32" customFormat="1" ht="40.5" customHeight="1" x14ac:dyDescent="0.2">
      <c r="B8" s="109"/>
      <c r="C8" s="70" t="s">
        <v>46</v>
      </c>
      <c r="D8" s="71">
        <v>200</v>
      </c>
      <c r="E8" s="72">
        <v>26</v>
      </c>
      <c r="F8" s="73">
        <v>15</v>
      </c>
      <c r="G8" s="72">
        <v>46</v>
      </c>
      <c r="H8" s="50"/>
      <c r="I8" s="79">
        <v>20</v>
      </c>
      <c r="J8" s="115"/>
      <c r="K8" s="57">
        <f>E8*10*$I8/100</f>
        <v>52</v>
      </c>
    </row>
    <row r="9" spans="2:11" s="32" customFormat="1" ht="30" customHeight="1" x14ac:dyDescent="0.2">
      <c r="B9" s="110"/>
      <c r="C9" s="44" t="s">
        <v>56</v>
      </c>
      <c r="D9" s="118" t="s">
        <v>63</v>
      </c>
      <c r="E9" s="118"/>
      <c r="F9" s="118"/>
      <c r="G9" s="119"/>
      <c r="H9" s="50"/>
      <c r="I9" s="55">
        <f>SUM(I5:I8)</f>
        <v>66</v>
      </c>
      <c r="J9" s="116"/>
      <c r="K9" s="60">
        <f>SUM(K5:K8)</f>
        <v>130.19999999999999</v>
      </c>
    </row>
    <row r="10" spans="2:11" ht="7.5" customHeight="1" x14ac:dyDescent="0.2">
      <c r="E10" s="26"/>
      <c r="F10" s="26"/>
      <c r="G10" s="26"/>
      <c r="H10" s="50"/>
      <c r="I10" s="56"/>
      <c r="J10" s="56"/>
    </row>
    <row r="11" spans="2:11" ht="30" customHeight="1" x14ac:dyDescent="0.2">
      <c r="B11" s="111" t="s">
        <v>44</v>
      </c>
      <c r="C11" s="45" t="s">
        <v>47</v>
      </c>
      <c r="D11" s="58">
        <v>50</v>
      </c>
      <c r="E11" s="52">
        <v>86</v>
      </c>
      <c r="F11" s="53">
        <v>6</v>
      </c>
      <c r="G11" s="52">
        <v>0</v>
      </c>
      <c r="H11" s="50"/>
      <c r="I11" s="79"/>
      <c r="J11" s="117">
        <f>K14/(K9+K14)*100</f>
        <v>41.298467087466186</v>
      </c>
      <c r="K11" s="57">
        <f>E11*10*$I11/100</f>
        <v>0</v>
      </c>
    </row>
    <row r="12" spans="2:11" ht="30" customHeight="1" x14ac:dyDescent="0.2">
      <c r="B12" s="112"/>
      <c r="C12" s="45" t="s">
        <v>48</v>
      </c>
      <c r="D12" s="58">
        <v>50</v>
      </c>
      <c r="E12" s="54">
        <v>67</v>
      </c>
      <c r="F12" s="53">
        <v>7</v>
      </c>
      <c r="G12" s="52">
        <v>0</v>
      </c>
      <c r="H12" s="50"/>
      <c r="I12" s="79">
        <v>10</v>
      </c>
      <c r="J12" s="117"/>
      <c r="K12" s="57">
        <f>E12*10*$I12/100</f>
        <v>67</v>
      </c>
    </row>
    <row r="13" spans="2:11" ht="30" customHeight="1" x14ac:dyDescent="0.2">
      <c r="B13" s="112"/>
      <c r="C13" s="70" t="s">
        <v>45</v>
      </c>
      <c r="D13" s="71">
        <v>25</v>
      </c>
      <c r="E13" s="74">
        <v>82</v>
      </c>
      <c r="F13" s="73">
        <v>1</v>
      </c>
      <c r="G13" s="72">
        <v>0</v>
      </c>
      <c r="H13" s="50"/>
      <c r="I13" s="79">
        <v>3</v>
      </c>
      <c r="J13" s="117"/>
      <c r="K13" s="57">
        <f>E13*10*$I13/100</f>
        <v>24.6</v>
      </c>
    </row>
    <row r="14" spans="2:11" ht="30" customHeight="1" x14ac:dyDescent="0.2">
      <c r="B14" s="113"/>
      <c r="C14" s="75" t="s">
        <v>57</v>
      </c>
      <c r="D14" s="120" t="s">
        <v>58</v>
      </c>
      <c r="E14" s="120"/>
      <c r="F14" s="120"/>
      <c r="G14" s="121"/>
      <c r="H14" s="50"/>
      <c r="I14" s="55">
        <f>SUM(I11:I13)</f>
        <v>13</v>
      </c>
      <c r="J14" s="117"/>
      <c r="K14" s="60">
        <f>SUM(K11:K13)</f>
        <v>91.6</v>
      </c>
    </row>
    <row r="15" spans="2:11" ht="15" customHeight="1" x14ac:dyDescent="0.2">
      <c r="E15" s="50" t="s">
        <v>35</v>
      </c>
      <c r="F15" s="50"/>
      <c r="G15" s="26"/>
      <c r="H15" s="26"/>
      <c r="I15" s="69">
        <f>(SUMPRODUCT(D5:D8,I5:I8)+SUMPRODUCT(D11:D13,I11:I13))/(I9+I14)</f>
        <v>174.36708860759492</v>
      </c>
      <c r="J15" s="63"/>
    </row>
    <row r="16" spans="2:11" ht="15" customHeight="1" x14ac:dyDescent="0.2">
      <c r="E16" s="26"/>
      <c r="F16" s="26"/>
      <c r="G16" s="26"/>
      <c r="H16" s="26"/>
      <c r="I16" s="68" t="s">
        <v>55</v>
      </c>
    </row>
    <row r="17" spans="3:9" ht="15" customHeight="1" x14ac:dyDescent="0.2">
      <c r="E17" s="26"/>
      <c r="F17" s="26"/>
      <c r="G17" s="26"/>
      <c r="H17" s="26"/>
      <c r="I17" s="68"/>
    </row>
    <row r="18" spans="3:9" ht="15" customHeight="1" x14ac:dyDescent="0.2">
      <c r="E18" s="26"/>
      <c r="F18" s="26"/>
      <c r="G18" s="26"/>
      <c r="H18" s="26"/>
      <c r="I18" s="68"/>
    </row>
    <row r="19" spans="3:9" ht="15" customHeight="1" x14ac:dyDescent="0.2">
      <c r="E19" s="26"/>
      <c r="F19" s="26"/>
      <c r="G19" s="26"/>
      <c r="H19" s="26"/>
      <c r="I19" s="68"/>
    </row>
    <row r="20" spans="3:9" ht="15" customHeight="1" x14ac:dyDescent="0.2">
      <c r="E20" s="26"/>
      <c r="F20" s="26"/>
      <c r="G20" s="26"/>
      <c r="H20" s="26"/>
      <c r="I20" s="68"/>
    </row>
    <row r="21" spans="3:9" ht="15" customHeight="1" x14ac:dyDescent="0.2">
      <c r="E21" s="26"/>
      <c r="F21" s="26"/>
      <c r="G21" s="26"/>
      <c r="H21" s="26"/>
      <c r="I21" s="68"/>
    </row>
    <row r="22" spans="3:9" ht="15" customHeight="1" x14ac:dyDescent="0.2">
      <c r="E22" s="26"/>
      <c r="F22" s="26"/>
      <c r="G22" s="26"/>
      <c r="H22" s="26"/>
      <c r="I22" s="68"/>
    </row>
    <row r="23" spans="3:9" ht="15" customHeight="1" x14ac:dyDescent="0.2">
      <c r="E23" s="26"/>
      <c r="F23" s="26"/>
      <c r="G23" s="26"/>
      <c r="H23" s="26"/>
      <c r="I23" s="68"/>
    </row>
    <row r="24" spans="3:9" s="4" customFormat="1" ht="14.25" x14ac:dyDescent="0.2">
      <c r="C24" s="61" t="s">
        <v>39</v>
      </c>
      <c r="D24" s="10"/>
      <c r="E24" s="12"/>
      <c r="F24" s="12"/>
      <c r="G24" s="12"/>
      <c r="H24" s="12"/>
    </row>
    <row r="25" spans="3:9" x14ac:dyDescent="0.2">
      <c r="C25" s="19" t="s">
        <v>40</v>
      </c>
    </row>
    <row r="26" spans="3:9" x14ac:dyDescent="0.2">
      <c r="C26" s="19" t="s">
        <v>41</v>
      </c>
      <c r="D26" s="29"/>
    </row>
    <row r="27" spans="3:9" x14ac:dyDescent="0.2">
      <c r="C27" s="19" t="s">
        <v>42</v>
      </c>
      <c r="D27" s="29"/>
    </row>
    <row r="28" spans="3:9" x14ac:dyDescent="0.2">
      <c r="C28" s="62" t="s">
        <v>43</v>
      </c>
    </row>
    <row r="29" spans="3:9" x14ac:dyDescent="0.2">
      <c r="C29" s="62" t="s">
        <v>43</v>
      </c>
    </row>
  </sheetData>
  <sheetProtection password="CF35" sheet="1" objects="1" scenarios="1" insertHyperlinks="0" selectLockedCells="1"/>
  <mergeCells count="7">
    <mergeCell ref="C2:G2"/>
    <mergeCell ref="B5:B9"/>
    <mergeCell ref="B11:B14"/>
    <mergeCell ref="J5:J9"/>
    <mergeCell ref="J11:J14"/>
    <mergeCell ref="D9:G9"/>
    <mergeCell ref="D14:G14"/>
  </mergeCells>
  <conditionalFormatting sqref="G5:G8">
    <cfRule type="expression" dxfId="15" priority="14">
      <formula>#REF!&lt;=#REF!</formula>
    </cfRule>
  </conditionalFormatting>
  <conditionalFormatting sqref="G8 E5:F8">
    <cfRule type="expression" dxfId="14" priority="64">
      <formula>C5&lt;=#REF!</formula>
    </cfRule>
  </conditionalFormatting>
  <conditionalFormatting sqref="E11:E13">
    <cfRule type="expression" dxfId="13" priority="11">
      <formula>C11&lt;=#REF!</formula>
    </cfRule>
  </conditionalFormatting>
  <conditionalFormatting sqref="E12:E13">
    <cfRule type="expression" dxfId="12" priority="10">
      <formula>C12&lt;=#REF!</formula>
    </cfRule>
  </conditionalFormatting>
  <conditionalFormatting sqref="F11:F13">
    <cfRule type="expression" dxfId="11" priority="9">
      <formula>E11&lt;=#REF!</formula>
    </cfRule>
  </conditionalFormatting>
  <conditionalFormatting sqref="G5:G8">
    <cfRule type="expression" dxfId="10" priority="8">
      <formula>F5&lt;=#REF!</formula>
    </cfRule>
  </conditionalFormatting>
  <conditionalFormatting sqref="G11:G13">
    <cfRule type="expression" dxfId="9" priority="7">
      <formula>#REF!&lt;=#REF!</formula>
    </cfRule>
  </conditionalFormatting>
  <conditionalFormatting sqref="G11:G13">
    <cfRule type="expression" dxfId="8" priority="6">
      <formula>F11&lt;=#REF!</formula>
    </cfRule>
  </conditionalFormatting>
  <conditionalFormatting sqref="D5:D8">
    <cfRule type="expression" dxfId="7" priority="3">
      <formula>B5&lt;=#REF!</formula>
    </cfRule>
  </conditionalFormatting>
  <conditionalFormatting sqref="D11:D13">
    <cfRule type="expression" dxfId="6" priority="2">
      <formula>B11&lt;=#REF!</formula>
    </cfRule>
  </conditionalFormatting>
  <printOptions horizontalCentered="1"/>
  <pageMargins left="0.31496062992125984" right="0.31496062992125984" top="0.78740157480314965" bottom="0.78740157480314965" header="0.31496062992125984" footer="0.31496062992125984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" id="{CBA25A87-DDCE-400C-88C3-CC9A09420C1B}">
            <xm:f>Vergleich!$B$32&lt;Vergleich!$B$34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B4:J14</xm:sqref>
        </x14:conditionalFormatting>
        <x14:conditionalFormatting xmlns:xm="http://schemas.microsoft.com/office/excel/2006/main">
          <x14:cfRule type="expression" priority="5" id="{990EA3A8-2E3E-439E-945E-D48D36ABF7A5}">
            <xm:f>Vergleich!$B$32&lt;Vergleich!$B$34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I4</xm:sqref>
        </x14:conditionalFormatting>
        <x14:conditionalFormatting xmlns:xm="http://schemas.microsoft.com/office/excel/2006/main">
          <x14:cfRule type="expression" priority="4" id="{DEDD9BDA-4E70-4296-B6A6-60B237F253AA}">
            <xm:f>Vergleich!$B$32&lt;Vergleich!$B$34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J4:K4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workbookViewId="0">
      <selection activeCell="C12" sqref="C12:D13"/>
    </sheetView>
  </sheetViews>
  <sheetFormatPr baseColWidth="10" defaultRowHeight="12.75" x14ac:dyDescent="0.2"/>
  <cols>
    <col min="1" max="1" width="4.7109375" style="26" customWidth="1"/>
    <col min="2" max="2" width="18.7109375" style="26" customWidth="1"/>
    <col min="3" max="4" width="18.7109375" style="27" customWidth="1"/>
    <col min="5" max="5" width="4.7109375" style="26" customWidth="1"/>
    <col min="6" max="16384" width="11.42578125" style="26"/>
  </cols>
  <sheetData>
    <row r="1" spans="2:4" ht="21" customHeight="1" x14ac:dyDescent="0.2"/>
    <row r="2" spans="2:4" ht="57" customHeight="1" x14ac:dyDescent="0.25">
      <c r="B2" s="103" t="s">
        <v>30</v>
      </c>
      <c r="C2" s="103"/>
      <c r="D2" s="103"/>
    </row>
    <row r="3" spans="2:4" s="29" customFormat="1" ht="15" customHeight="1" x14ac:dyDescent="0.2">
      <c r="B3" s="30"/>
      <c r="C3" s="10"/>
      <c r="D3" s="10"/>
    </row>
    <row r="4" spans="2:4" s="32" customFormat="1" ht="30" customHeight="1" x14ac:dyDescent="0.2">
      <c r="B4" s="45"/>
      <c r="C4" s="41" t="s">
        <v>22</v>
      </c>
      <c r="D4" s="42" t="s">
        <v>25</v>
      </c>
    </row>
    <row r="5" spans="2:4" s="32" customFormat="1" ht="30" customHeight="1" x14ac:dyDescent="0.2">
      <c r="B5" s="45" t="s">
        <v>66</v>
      </c>
      <c r="C5" s="47">
        <v>330</v>
      </c>
      <c r="D5" s="47">
        <v>280</v>
      </c>
    </row>
    <row r="6" spans="2:4" s="32" customFormat="1" ht="30" hidden="1" customHeight="1" x14ac:dyDescent="0.2">
      <c r="B6" s="45" t="s">
        <v>23</v>
      </c>
      <c r="C6" s="48">
        <v>100</v>
      </c>
      <c r="D6" s="48">
        <v>100</v>
      </c>
    </row>
    <row r="7" spans="2:4" s="32" customFormat="1" ht="30" customHeight="1" x14ac:dyDescent="0.2">
      <c r="B7" s="45" t="s">
        <v>21</v>
      </c>
      <c r="C7" s="127">
        <f>Vergleich!D17</f>
        <v>61.74</v>
      </c>
      <c r="D7" s="128"/>
    </row>
    <row r="8" spans="2:4" s="32" customFormat="1" ht="30" customHeight="1" x14ac:dyDescent="0.2">
      <c r="B8" s="45" t="s">
        <v>26</v>
      </c>
      <c r="C8" s="46">
        <f>C5/C6*C7</f>
        <v>203.74199999999999</v>
      </c>
      <c r="D8" s="46">
        <f>D5/D6*C7</f>
        <v>172.87199999999999</v>
      </c>
    </row>
    <row r="9" spans="2:4" s="32" customFormat="1" ht="30" customHeight="1" x14ac:dyDescent="0.2">
      <c r="B9" s="45" t="s">
        <v>27</v>
      </c>
      <c r="C9" s="126">
        <f>C8-D8</f>
        <v>30.870000000000005</v>
      </c>
      <c r="D9" s="126"/>
    </row>
    <row r="10" spans="2:4" ht="15" customHeight="1" x14ac:dyDescent="0.2">
      <c r="C10" s="26"/>
      <c r="D10" s="26"/>
    </row>
    <row r="11" spans="2:4" ht="30" customHeight="1" x14ac:dyDescent="0.2">
      <c r="B11" s="129" t="s">
        <v>64</v>
      </c>
      <c r="C11" s="130"/>
      <c r="D11" s="131"/>
    </row>
    <row r="12" spans="2:4" ht="30" customHeight="1" x14ac:dyDescent="0.2">
      <c r="B12" s="45" t="s">
        <v>29</v>
      </c>
      <c r="C12" s="122">
        <v>1</v>
      </c>
      <c r="D12" s="123"/>
    </row>
    <row r="13" spans="2:4" ht="30" customHeight="1" x14ac:dyDescent="0.2">
      <c r="B13" s="45" t="s">
        <v>28</v>
      </c>
      <c r="C13" s="132">
        <v>60</v>
      </c>
      <c r="D13" s="133"/>
    </row>
    <row r="14" spans="2:4" ht="30" customHeight="1" x14ac:dyDescent="0.2">
      <c r="B14" s="45" t="s">
        <v>24</v>
      </c>
      <c r="C14" s="124">
        <f>C13*C12</f>
        <v>60</v>
      </c>
      <c r="D14" s="125"/>
    </row>
    <row r="15" spans="2:4" ht="15" customHeight="1" x14ac:dyDescent="0.2">
      <c r="C15" s="26"/>
      <c r="D15" s="26"/>
    </row>
    <row r="16" spans="2:4" ht="15" customHeight="1" x14ac:dyDescent="0.2">
      <c r="C16" s="26"/>
      <c r="D16" s="26"/>
    </row>
    <row r="17" spans="2:4" s="4" customFormat="1" ht="14.25" x14ac:dyDescent="0.2">
      <c r="B17" s="10"/>
      <c r="C17" s="12"/>
      <c r="D17" s="12"/>
    </row>
    <row r="20" spans="2:4" x14ac:dyDescent="0.2">
      <c r="B20" s="29"/>
    </row>
    <row r="21" spans="2:4" x14ac:dyDescent="0.2">
      <c r="B21" s="29"/>
    </row>
    <row r="22" spans="2:4" x14ac:dyDescent="0.2">
      <c r="B22" s="29"/>
    </row>
  </sheetData>
  <sheetProtection selectLockedCells="1"/>
  <mergeCells count="7">
    <mergeCell ref="C12:D12"/>
    <mergeCell ref="C14:D14"/>
    <mergeCell ref="C9:D9"/>
    <mergeCell ref="C7:D7"/>
    <mergeCell ref="B2:D2"/>
    <mergeCell ref="B11:D11"/>
    <mergeCell ref="C13:D13"/>
  </mergeCells>
  <conditionalFormatting sqref="D8 C5:C9">
    <cfRule type="expression" dxfId="2" priority="51">
      <formula>B5&lt;=#REF!</formula>
    </cfRule>
  </conditionalFormatting>
  <conditionalFormatting sqref="D5:D6">
    <cfRule type="expression" dxfId="1" priority="52">
      <formula>#REF!&lt;=#REF!</formula>
    </cfRule>
  </conditionalFormatting>
  <printOptions horizontalCentered="1"/>
  <pageMargins left="0.70866141732283472" right="0.70866141732283472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F3FEAA44-0326-4287-8E77-17999F2A926C}">
            <xm:f>Vergleich!$B$32&lt;Vergleich!$B$34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B4:D14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Vergleich</vt:lpstr>
      <vt:lpstr>Rezeptur MAT</vt:lpstr>
      <vt:lpstr>Preisvergleich</vt:lpstr>
      <vt:lpstr>Preisvergleich!Druckbereich</vt:lpstr>
      <vt:lpstr>'Rezeptur MAT'!Druckbereich</vt:lpstr>
      <vt:lpstr>Vergleich!Druckbereich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2016-12-28T13:46:39Z</cp:lastPrinted>
  <dcterms:created xsi:type="dcterms:W3CDTF">2014-08-15T14:19:35Z</dcterms:created>
  <dcterms:modified xsi:type="dcterms:W3CDTF">2023-02-08T10:40:15Z</dcterms:modified>
</cp:coreProperties>
</file>