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30" windowWidth="28275" windowHeight="12315"/>
  </bookViews>
  <sheets>
    <sheet name="Energie + Rohprotein" sheetId="3" r:id="rId1"/>
    <sheet name="nxp" sheetId="1" state="hidden" r:id="rId2"/>
  </sheets>
  <definedNames>
    <definedName name="_xlnm.Print_Area" localSheetId="0">'Energie + Rohprotein'!$A$1:$P$30</definedName>
  </definedNames>
  <calcPr calcId="145621"/>
</workbook>
</file>

<file path=xl/calcChain.xml><?xml version="1.0" encoding="utf-8"?>
<calcChain xmlns="http://schemas.openxmlformats.org/spreadsheetml/2006/main">
  <c r="E9" i="3" l="1"/>
  <c r="G9" i="3" l="1"/>
  <c r="F9" i="3"/>
  <c r="G23" i="3" l="1"/>
  <c r="F23" i="3"/>
  <c r="G22" i="3"/>
  <c r="F22" i="3"/>
  <c r="K21" i="3"/>
  <c r="G21" i="3"/>
  <c r="F21" i="3"/>
  <c r="K20" i="3"/>
  <c r="G20" i="3"/>
  <c r="F20" i="3"/>
  <c r="G19" i="3"/>
  <c r="F19" i="3"/>
  <c r="K18" i="3"/>
  <c r="G18" i="3"/>
  <c r="F18" i="3"/>
  <c r="G17" i="3"/>
  <c r="F17" i="3"/>
  <c r="G16" i="3"/>
  <c r="F16" i="3"/>
  <c r="K15" i="3"/>
  <c r="G15" i="3"/>
  <c r="F15" i="3"/>
  <c r="K14" i="3"/>
  <c r="G14" i="3"/>
  <c r="F14" i="3"/>
  <c r="G13" i="3"/>
  <c r="F13" i="3"/>
  <c r="K12" i="3"/>
  <c r="G12" i="3"/>
  <c r="F12" i="3"/>
  <c r="G11" i="3"/>
  <c r="F11" i="3"/>
  <c r="G10" i="3"/>
  <c r="F10" i="3"/>
  <c r="G6" i="3"/>
  <c r="F6" i="3"/>
  <c r="G5" i="3"/>
  <c r="F5" i="3"/>
  <c r="G16" i="1"/>
  <c r="G8" i="1"/>
  <c r="C33" i="3" l="1"/>
  <c r="C34" i="3" s="1"/>
  <c r="I14" i="3" s="1"/>
  <c r="I16" i="3" l="1"/>
  <c r="K16" i="3" s="1"/>
  <c r="I15" i="3"/>
  <c r="I21" i="3"/>
  <c r="I19" i="3"/>
  <c r="K19" i="3" s="1"/>
  <c r="I12" i="3"/>
  <c r="I17" i="3"/>
  <c r="K17" i="3" s="1"/>
  <c r="I22" i="3"/>
  <c r="I23" i="3"/>
  <c r="I20" i="3"/>
  <c r="I9" i="3"/>
  <c r="K9" i="3" s="1"/>
  <c r="I13" i="3"/>
  <c r="K13" i="3" s="1"/>
  <c r="I10" i="3"/>
  <c r="K10" i="3" s="1"/>
  <c r="I11" i="3"/>
  <c r="K11" i="3" s="1"/>
  <c r="I18" i="3"/>
  <c r="M23" i="3" l="1"/>
  <c r="O23" i="3" s="1"/>
  <c r="K23" i="3"/>
  <c r="M22" i="3"/>
  <c r="O22" i="3" s="1"/>
  <c r="K22" i="3"/>
</calcChain>
</file>

<file path=xl/sharedStrings.xml><?xml version="1.0" encoding="utf-8"?>
<sst xmlns="http://schemas.openxmlformats.org/spreadsheetml/2006/main" count="104" uniqueCount="60">
  <si>
    <t>Preisvergleich für Eiweiß- und Energiefutter - Futtermittel-Check für Kuh + Rind</t>
  </si>
  <si>
    <t>Vergleichsfutter</t>
  </si>
  <si>
    <t>TS-Gehalt
in %</t>
  </si>
  <si>
    <t>Energiedichte MJ NEL/kg TS</t>
  </si>
  <si>
    <t>Rohprotein
g/kg TS</t>
  </si>
  <si>
    <t>nXP TS</t>
  </si>
  <si>
    <t>Weizen</t>
  </si>
  <si>
    <t>Sojaschrot 44 % XP</t>
  </si>
  <si>
    <t>Trockenfuttermittel:</t>
  </si>
  <si>
    <t>Rapsextraktionsschrot</t>
  </si>
  <si>
    <t>DLG 2009,
S. 559</t>
  </si>
  <si>
    <t>Melasseschnitzel</t>
  </si>
  <si>
    <t>?</t>
  </si>
  <si>
    <t>MLF 18/3</t>
  </si>
  <si>
    <t>DLG 2009,
S. 558</t>
  </si>
  <si>
    <t>Körnermais</t>
  </si>
  <si>
    <t>Erbsen</t>
  </si>
  <si>
    <t>Gerste</t>
  </si>
  <si>
    <t>Feuchtfuttermittel:</t>
  </si>
  <si>
    <t>DLG 2009,
S. 557</t>
  </si>
  <si>
    <t>Kartoffeln</t>
  </si>
  <si>
    <t>Feuchtmais</t>
  </si>
  <si>
    <t>Maiskleberfutter</t>
  </si>
  <si>
    <t>Biertreber</t>
  </si>
  <si>
    <t>Möhren</t>
  </si>
  <si>
    <t>Preßschnitzel</t>
  </si>
  <si>
    <t>Grassilage</t>
  </si>
  <si>
    <t>Maissilage</t>
  </si>
  <si>
    <t>Energiedichte MJ NEL/kg FM</t>
  </si>
  <si>
    <t>Abschlag
in %</t>
  </si>
  <si>
    <t>aktueller Preis €/dt FM | netto</t>
  </si>
  <si>
    <t>Rohprotein
g/kg FM</t>
  </si>
  <si>
    <t>Einspar-potenzial in %</t>
  </si>
  <si>
    <t>kg TM je m³:</t>
  </si>
  <si>
    <t>€/m³ netto
Futterwert</t>
  </si>
  <si>
    <t>aktueller Preis €/m³ | netto</t>
  </si>
  <si>
    <t>Risikoabschlag (wegen Inhaltsstoff- und Qualitätsschwankungen, zusätzlicher Lagerung, Silierverluste,  Mehrarbeit) je nach Futtermittel - bereits abgezogen.</t>
  </si>
  <si>
    <t>Futterwertberechnung für Rinder nach der Methode Löhr</t>
  </si>
  <si>
    <t>© Möller Agrarmarketing</t>
  </si>
  <si>
    <t>Diese Datei ist urheberrechtlich geschützt.</t>
  </si>
  <si>
    <t>Mit freundlicher Unterstützung von Detlef Groß, DLR Westerwald-Osteifel, Bahnhofstr. 32, 56410 Montabaur</t>
  </si>
  <si>
    <t>Preisfaktor für Energie:</t>
  </si>
  <si>
    <t>je MJ NEL</t>
  </si>
  <si>
    <t xml:space="preserve"> Preisfaktor für Rohprotein:</t>
  </si>
  <si>
    <t>je g RP</t>
  </si>
  <si>
    <t>Hinweis: Die Löhr-Methode gibt eine erste Orientierung zur Preiswürdigkeit. Den genauen Futterwert erhält man durch Optimierung in der Futterberechnung, z.B. mit dem Rations-Check!</t>
  </si>
  <si>
    <t>Risiko-/Verlust-abschlag ↓↓↓</t>
  </si>
  <si>
    <t>&gt;&gt;&gt;</t>
  </si>
  <si>
    <t>&lt;&lt;&lt;</t>
  </si>
  <si>
    <t>Alternativen</t>
  </si>
  <si>
    <t>Vergleichsfutter
eintragen:</t>
  </si>
  <si>
    <t>Einspar-potenzial %</t>
  </si>
  <si>
    <t>Sojaschrot 48 %</t>
  </si>
  <si>
    <t>Sojaschrot 44 %</t>
  </si>
  <si>
    <t>https://www.moeller-agrarmarketing.de/gratis-excel-tools-fuer-landwirte/</t>
  </si>
  <si>
    <t>&lt;&lt;&lt; Hier klicken!</t>
  </si>
  <si>
    <t>je kg Trockensubstanz</t>
  </si>
  <si>
    <t>je kg Frischmasse</t>
  </si>
  <si>
    <t>Rechnerischer
Futterwert
in €/dt FM | netto</t>
  </si>
  <si>
    <t>Hier findest du alle Gratis-Tools für Milcherzeuger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</si>
</sst>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\ &quot;%&quot;"/>
    <numFmt numFmtId="165" formatCode="0.0"/>
    <numFmt numFmtId="166" formatCode="#,##0.0\ &quot;€&quot;"/>
    <numFmt numFmtId="167" formatCode="0.0\ &quot;%&quot;"/>
    <numFmt numFmtId="168" formatCode="0.000"/>
  </numFmts>
  <fonts count="19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C00000"/>
      <name val="Arial"/>
      <family val="2"/>
    </font>
    <font>
      <i/>
      <sz val="11"/>
      <color rgb="FFC00000"/>
      <name val="Arial"/>
      <family val="2"/>
    </font>
    <font>
      <u/>
      <sz val="9.9"/>
      <color theme="10"/>
      <name val="Calibri"/>
      <family val="2"/>
    </font>
    <font>
      <u/>
      <sz val="10"/>
      <color theme="1"/>
      <name val="Helvetica"/>
      <family val="2"/>
    </font>
    <font>
      <sz val="10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4"/>
      <color rgb="FFC00000"/>
      <name val="Arial"/>
      <family val="2"/>
    </font>
    <font>
      <b/>
      <sz val="14"/>
      <color theme="6" tint="-0.499984740745262"/>
      <name val="Arial"/>
      <family val="2"/>
    </font>
    <font>
      <b/>
      <sz val="11"/>
      <color theme="1"/>
      <name val="Calibri"/>
      <family val="2"/>
      <scheme val="minor"/>
    </font>
    <font>
      <u/>
      <sz val="14"/>
      <color theme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4" fillId="0" borderId="0" xfId="0" applyFont="1" applyBorder="1"/>
    <xf numFmtId="0" fontId="5" fillId="2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  <protection locked="0"/>
    </xf>
    <xf numFmtId="164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6" fillId="0" borderId="0" xfId="0" applyFont="1" applyBorder="1"/>
    <xf numFmtId="0" fontId="4" fillId="0" borderId="0" xfId="0" applyFont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/>
      <protection locked="0"/>
    </xf>
    <xf numFmtId="165" fontId="4" fillId="4" borderId="1" xfId="0" applyNumberFormat="1" applyFont="1" applyFill="1" applyBorder="1" applyAlignment="1" applyProtection="1">
      <alignment horizontal="center" vertical="center"/>
      <protection locked="0"/>
    </xf>
    <xf numFmtId="1" fontId="4" fillId="4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Protection="1"/>
    <xf numFmtId="0" fontId="1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4" fillId="0" borderId="0" xfId="0" applyFont="1" applyBorder="1" applyProtection="1"/>
    <xf numFmtId="0" fontId="5" fillId="2" borderId="0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wrapText="1"/>
    </xf>
    <xf numFmtId="0" fontId="4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5" fontId="4" fillId="5" borderId="1" xfId="0" applyNumberFormat="1" applyFont="1" applyFill="1" applyBorder="1" applyAlignment="1" applyProtection="1">
      <alignment horizontal="center" vertical="center"/>
    </xf>
    <xf numFmtId="1" fontId="4" fillId="5" borderId="1" xfId="0" applyNumberFormat="1" applyFont="1" applyFill="1" applyBorder="1" applyAlignment="1" applyProtection="1">
      <alignment horizontal="center" vertical="center"/>
    </xf>
    <xf numFmtId="166" fontId="8" fillId="4" borderId="2" xfId="0" applyNumberFormat="1" applyFont="1" applyFill="1" applyBorder="1" applyAlignment="1" applyProtection="1">
      <alignment horizontal="center" vertical="center"/>
      <protection locked="0"/>
    </xf>
    <xf numFmtId="166" fontId="8" fillId="4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 wrapText="1"/>
    </xf>
    <xf numFmtId="164" fontId="7" fillId="4" borderId="1" xfId="0" applyNumberFormat="1" applyFont="1" applyFill="1" applyBorder="1" applyAlignment="1" applyProtection="1">
      <alignment horizontal="center" vertical="center"/>
      <protection locked="0"/>
    </xf>
    <xf numFmtId="166" fontId="6" fillId="6" borderId="1" xfId="0" applyNumberFormat="1" applyFont="1" applyFill="1" applyBorder="1" applyAlignment="1" applyProtection="1">
      <alignment horizontal="center" vertical="center"/>
    </xf>
    <xf numFmtId="167" fontId="9" fillId="7" borderId="1" xfId="0" applyNumberFormat="1" applyFont="1" applyFill="1" applyBorder="1" applyAlignment="1" applyProtection="1">
      <alignment horizontal="center" vertical="center"/>
    </xf>
    <xf numFmtId="165" fontId="4" fillId="0" borderId="1" xfId="0" applyNumberFormat="1" applyFont="1" applyBorder="1" applyAlignment="1" applyProtection="1">
      <alignment horizontal="center" vertical="center"/>
      <protection locked="0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 wrapText="1"/>
    </xf>
    <xf numFmtId="1" fontId="6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</xf>
    <xf numFmtId="0" fontId="4" fillId="0" borderId="0" xfId="0" applyFont="1" applyBorder="1" applyAlignment="1" applyProtection="1">
      <alignment vertical="center"/>
    </xf>
    <xf numFmtId="0" fontId="12" fillId="5" borderId="0" xfId="1" applyFont="1" applyFill="1" applyAlignment="1" applyProtection="1">
      <alignment horizontal="left" vertical="center"/>
    </xf>
    <xf numFmtId="0" fontId="7" fillId="5" borderId="0" xfId="0" applyFont="1" applyFill="1" applyAlignment="1" applyProtection="1">
      <alignment horizontal="left" vertical="center"/>
    </xf>
    <xf numFmtId="0" fontId="7" fillId="5" borderId="0" xfId="0" applyFont="1" applyFill="1" applyAlignment="1" applyProtection="1">
      <alignment horizontal="center" vertical="center"/>
    </xf>
    <xf numFmtId="0" fontId="7" fillId="5" borderId="0" xfId="0" applyFont="1" applyFill="1" applyBorder="1" applyAlignment="1" applyProtection="1">
      <alignment horizontal="left" vertical="center"/>
    </xf>
    <xf numFmtId="0" fontId="7" fillId="5" borderId="0" xfId="0" applyFont="1" applyFill="1" applyBorder="1" applyProtection="1"/>
    <xf numFmtId="0" fontId="7" fillId="5" borderId="0" xfId="0" applyFont="1" applyFill="1" applyBorder="1" applyAlignment="1" applyProtection="1">
      <alignment horizontal="center" vertical="center"/>
    </xf>
    <xf numFmtId="2" fontId="7" fillId="5" borderId="0" xfId="0" applyNumberFormat="1" applyFont="1" applyFill="1" applyBorder="1" applyAlignment="1" applyProtection="1">
      <alignment horizontal="center"/>
    </xf>
    <xf numFmtId="0" fontId="7" fillId="5" borderId="0" xfId="0" applyFont="1" applyFill="1" applyBorder="1" applyAlignment="1" applyProtection="1">
      <alignment horizontal="center"/>
    </xf>
    <xf numFmtId="2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168" fontId="5" fillId="2" borderId="1" xfId="0" applyNumberFormat="1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13" fillId="0" borderId="0" xfId="0" applyFont="1"/>
    <xf numFmtId="0" fontId="14" fillId="2" borderId="0" xfId="0" applyFont="1" applyFill="1" applyBorder="1" applyAlignment="1" applyProtection="1">
      <alignment horizontal="center" vertical="center" wrapText="1"/>
    </xf>
    <xf numFmtId="167" fontId="15" fillId="7" borderId="1" xfId="0" applyNumberFormat="1" applyFont="1" applyFill="1" applyBorder="1" applyAlignment="1" applyProtection="1">
      <alignment horizontal="center" vertical="center"/>
    </xf>
    <xf numFmtId="0" fontId="16" fillId="0" borderId="0" xfId="0" applyFont="1" applyBorder="1" applyAlignment="1" applyProtection="1">
      <alignment vertical="center"/>
      <protection locked="0"/>
    </xf>
    <xf numFmtId="0" fontId="4" fillId="0" borderId="0" xfId="0" applyFont="1" applyBorder="1" applyProtection="1"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1" fontId="7" fillId="0" borderId="1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2" fontId="18" fillId="0" borderId="0" xfId="1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center" vertical="center"/>
    </xf>
    <xf numFmtId="0" fontId="17" fillId="0" borderId="0" xfId="0" applyFont="1"/>
  </cellXfs>
  <cellStyles count="2">
    <cellStyle name="Hyperlink" xfId="1" builtinId="8"/>
    <cellStyle name="Standard" xfId="0" builtinId="0"/>
  </cellStyles>
  <dxfs count="4">
    <dxf>
      <font>
        <b/>
        <i val="0"/>
        <strike val="0"/>
        <color theme="6" tint="-0.499984740745262"/>
      </font>
      <fill>
        <patternFill>
          <bgColor theme="6" tint="0.59996337778862885"/>
        </patternFill>
      </fill>
    </dxf>
    <dxf>
      <font>
        <b/>
        <i val="0"/>
        <strike val="0"/>
        <color theme="6" tint="-0.499984740745262"/>
      </font>
      <fill>
        <patternFill>
          <bgColor theme="6" tint="0.59996337778862885"/>
        </patternFill>
      </fill>
    </dxf>
    <dxf>
      <font>
        <b/>
        <i val="0"/>
        <strike val="0"/>
        <color theme="6" tint="-0.499984740745262"/>
      </font>
      <fill>
        <patternFill>
          <bgColor theme="6" tint="0.59996337778862885"/>
        </patternFill>
      </fill>
    </dxf>
    <dxf>
      <font>
        <b/>
        <i val="0"/>
        <strike val="0"/>
        <color theme="6" tint="-0.499984740745262"/>
      </font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www.moeller-agrarmarketing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1013460</xdr:colOff>
      <xdr:row>1</xdr:row>
      <xdr:rowOff>0</xdr:rowOff>
    </xdr:from>
    <xdr:ext cx="1214464" cy="684000"/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493"/>
        <a:stretch>
          <a:fillRect/>
        </a:stretch>
      </xdr:blipFill>
      <xdr:spPr bwMode="auto">
        <a:xfrm>
          <a:off x="9997440" y="190500"/>
          <a:ext cx="1214464" cy="68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moeller-agrarmarketing.de/gratis-excel-tools-fuer-landwirte/" TargetMode="External"/><Relationship Id="rId1" Type="http://schemas.openxmlformats.org/officeDocument/2006/relationships/hyperlink" Target="http://www.moeller-agrarmarketing.de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34"/>
  <sheetViews>
    <sheetView showGridLines="0" tabSelected="1" zoomScale="125" zoomScaleNormal="125" workbookViewId="0">
      <selection activeCell="B5" sqref="B5"/>
    </sheetView>
  </sheetViews>
  <sheetFormatPr baseColWidth="10" defaultRowHeight="15" x14ac:dyDescent="0.25"/>
  <cols>
    <col min="1" max="1" width="2.7109375" customWidth="1"/>
    <col min="2" max="2" width="20.7109375" customWidth="1"/>
    <col min="3" max="5" width="15.7109375" customWidth="1"/>
    <col min="6" max="7" width="15.7109375" style="61" customWidth="1"/>
    <col min="8" max="8" width="15.7109375" customWidth="1"/>
    <col min="9" max="11" width="16.7109375" customWidth="1"/>
    <col min="12" max="15" width="14.7109375" hidden="1" customWidth="1"/>
    <col min="16" max="16" width="2.7109375" customWidth="1"/>
  </cols>
  <sheetData>
    <row r="2" spans="2:15" ht="57" customHeight="1" x14ac:dyDescent="0.25">
      <c r="B2" s="26" t="s">
        <v>0</v>
      </c>
    </row>
    <row r="3" spans="2:15" x14ac:dyDescent="0.25">
      <c r="D3" s="71" t="s">
        <v>56</v>
      </c>
      <c r="E3" s="71"/>
      <c r="F3" s="71" t="s">
        <v>57</v>
      </c>
      <c r="G3" s="71"/>
    </row>
    <row r="4" spans="2:15" s="61" customFormat="1" ht="30" customHeight="1" x14ac:dyDescent="0.2">
      <c r="B4" s="38" t="s">
        <v>50</v>
      </c>
      <c r="C4" s="60" t="s">
        <v>2</v>
      </c>
      <c r="D4" s="60" t="s">
        <v>3</v>
      </c>
      <c r="E4" s="60" t="s">
        <v>4</v>
      </c>
      <c r="F4" s="30" t="s">
        <v>28</v>
      </c>
      <c r="G4" s="30" t="s">
        <v>31</v>
      </c>
      <c r="H4" s="60" t="s">
        <v>29</v>
      </c>
      <c r="I4" s="28" t="s">
        <v>47</v>
      </c>
      <c r="J4" s="60" t="s">
        <v>30</v>
      </c>
      <c r="K4" s="28" t="s">
        <v>48</v>
      </c>
      <c r="L4" s="27"/>
      <c r="M4" s="27"/>
      <c r="N4" s="27"/>
      <c r="O4" s="27"/>
    </row>
    <row r="5" spans="2:15" s="61" customFormat="1" ht="30" customHeight="1" x14ac:dyDescent="0.2">
      <c r="B5" s="12" t="s">
        <v>6</v>
      </c>
      <c r="C5" s="13">
        <v>88</v>
      </c>
      <c r="D5" s="21">
        <v>8.5</v>
      </c>
      <c r="E5" s="21">
        <v>138</v>
      </c>
      <c r="F5" s="34">
        <f>IF(C5="","",C5/100*D5)</f>
        <v>7.48</v>
      </c>
      <c r="G5" s="35">
        <f>IF(C5="","",C5/100*E5)</f>
        <v>121.44</v>
      </c>
      <c r="H5" s="70" t="s">
        <v>46</v>
      </c>
      <c r="I5" s="28" t="s">
        <v>47</v>
      </c>
      <c r="J5" s="36">
        <v>30</v>
      </c>
      <c r="K5" s="28" t="s">
        <v>48</v>
      </c>
      <c r="L5" s="32"/>
      <c r="M5" s="32"/>
      <c r="N5" s="32"/>
      <c r="O5" s="32"/>
    </row>
    <row r="6" spans="2:15" s="61" customFormat="1" ht="30" customHeight="1" x14ac:dyDescent="0.2">
      <c r="B6" s="12" t="s">
        <v>53</v>
      </c>
      <c r="C6" s="13">
        <v>88</v>
      </c>
      <c r="D6" s="21">
        <v>8.6</v>
      </c>
      <c r="E6" s="21">
        <v>510</v>
      </c>
      <c r="F6" s="34">
        <f>IF(C6="","",C6/100*D6)</f>
        <v>7.5679999999999996</v>
      </c>
      <c r="G6" s="35">
        <f>IF(C6="","",C6/100*E6)</f>
        <v>448.8</v>
      </c>
      <c r="H6" s="70"/>
      <c r="I6" s="28" t="s">
        <v>47</v>
      </c>
      <c r="J6" s="37">
        <v>55</v>
      </c>
      <c r="K6" s="28" t="s">
        <v>48</v>
      </c>
      <c r="L6" s="32"/>
      <c r="M6" s="32"/>
      <c r="N6" s="32"/>
      <c r="O6" s="32"/>
    </row>
    <row r="7" spans="2:15" s="61" customFormat="1" ht="12.75" x14ac:dyDescent="0.2">
      <c r="B7" s="27"/>
      <c r="C7" s="27"/>
      <c r="D7" s="32"/>
      <c r="E7" s="32"/>
      <c r="F7" s="27"/>
      <c r="G7" s="27"/>
      <c r="H7" s="27"/>
      <c r="I7" s="27"/>
      <c r="J7" s="27"/>
      <c r="K7" s="27"/>
      <c r="L7" s="27"/>
      <c r="M7" s="27"/>
      <c r="N7" s="27"/>
      <c r="O7" s="27"/>
    </row>
    <row r="8" spans="2:15" s="61" customFormat="1" ht="45" customHeight="1" x14ac:dyDescent="0.2">
      <c r="B8" s="28" t="s">
        <v>49</v>
      </c>
      <c r="C8" s="60" t="s">
        <v>2</v>
      </c>
      <c r="D8" s="60" t="s">
        <v>3</v>
      </c>
      <c r="E8" s="60" t="s">
        <v>4</v>
      </c>
      <c r="F8" s="30" t="s">
        <v>28</v>
      </c>
      <c r="G8" s="30" t="s">
        <v>31</v>
      </c>
      <c r="H8" s="31" t="s">
        <v>29</v>
      </c>
      <c r="I8" s="60" t="s">
        <v>58</v>
      </c>
      <c r="J8" s="60" t="s">
        <v>30</v>
      </c>
      <c r="K8" s="62" t="s">
        <v>51</v>
      </c>
      <c r="L8" s="27"/>
      <c r="M8" s="27"/>
      <c r="N8" s="27"/>
      <c r="O8" s="27"/>
    </row>
    <row r="9" spans="2:15" s="61" customFormat="1" ht="30" customHeight="1" x14ac:dyDescent="0.2">
      <c r="B9" s="21" t="s">
        <v>52</v>
      </c>
      <c r="C9" s="13">
        <v>88</v>
      </c>
      <c r="D9" s="67">
        <v>8.6</v>
      </c>
      <c r="E9" s="68">
        <f>480*100/88</f>
        <v>545.4545454545455</v>
      </c>
      <c r="F9" s="34">
        <f>IF(C9="","",C9/100*D9)</f>
        <v>7.5679999999999996</v>
      </c>
      <c r="G9" s="35">
        <f>IF(C9="","",C9/100*E9)</f>
        <v>480.00000000000006</v>
      </c>
      <c r="H9" s="39">
        <v>0</v>
      </c>
      <c r="I9" s="40">
        <f t="shared" ref="I9:I15" si="0">IFERROR(($G9*C$34+$F9*C$33)*(100-$H9)/100,"-")</f>
        <v>57.359356861929754</v>
      </c>
      <c r="J9" s="36">
        <v>57</v>
      </c>
      <c r="K9" s="63">
        <f t="shared" ref="K9" si="1">IF(J9="","",(J9/I9*100-100))</f>
        <v>-0.62650085633764263</v>
      </c>
      <c r="L9" s="27"/>
      <c r="M9" s="27"/>
      <c r="N9" s="27"/>
      <c r="O9" s="27"/>
    </row>
    <row r="10" spans="2:15" s="61" customFormat="1" ht="30" customHeight="1" x14ac:dyDescent="0.2">
      <c r="B10" s="15" t="s">
        <v>9</v>
      </c>
      <c r="C10" s="13">
        <v>88</v>
      </c>
      <c r="D10" s="33">
        <v>7.2</v>
      </c>
      <c r="E10" s="33">
        <v>392</v>
      </c>
      <c r="F10" s="34">
        <f t="shared" ref="F10:F23" si="2">IF(C10="","",C10/100*D10)</f>
        <v>6.3360000000000003</v>
      </c>
      <c r="G10" s="35">
        <f t="shared" ref="G10:G23" si="3">IF(C10="","",C10/100*E10)</f>
        <v>344.96</v>
      </c>
      <c r="H10" s="39">
        <v>0</v>
      </c>
      <c r="I10" s="40">
        <f t="shared" si="0"/>
        <v>43.718950511403335</v>
      </c>
      <c r="J10" s="36">
        <v>35</v>
      </c>
      <c r="K10" s="63">
        <f>IF(J10="","",(J10/I10*100-100))</f>
        <v>-19.943183469441124</v>
      </c>
      <c r="L10" s="27"/>
      <c r="M10" s="27"/>
      <c r="N10" s="27"/>
      <c r="O10" s="27"/>
    </row>
    <row r="11" spans="2:15" s="61" customFormat="1" ht="30" customHeight="1" x14ac:dyDescent="0.2">
      <c r="B11" s="15" t="s">
        <v>11</v>
      </c>
      <c r="C11" s="13">
        <v>91</v>
      </c>
      <c r="D11" s="33">
        <v>7.5</v>
      </c>
      <c r="E11" s="33">
        <v>125</v>
      </c>
      <c r="F11" s="34">
        <f t="shared" si="2"/>
        <v>6.8250000000000002</v>
      </c>
      <c r="G11" s="35">
        <f t="shared" si="3"/>
        <v>113.75</v>
      </c>
      <c r="H11" s="39">
        <v>0</v>
      </c>
      <c r="I11" s="40">
        <f t="shared" si="0"/>
        <v>27.595630042564004</v>
      </c>
      <c r="J11" s="36">
        <v>25</v>
      </c>
      <c r="K11" s="63">
        <f t="shared" ref="K11:K15" si="4">IF(J11="","",(J11/I11*100-100))</f>
        <v>-9.4059459362241711</v>
      </c>
      <c r="L11" s="27"/>
      <c r="M11" s="27"/>
      <c r="N11" s="27"/>
      <c r="O11" s="27"/>
    </row>
    <row r="12" spans="2:15" s="61" customFormat="1" ht="30" customHeight="1" x14ac:dyDescent="0.2">
      <c r="B12" s="15" t="s">
        <v>13</v>
      </c>
      <c r="C12" s="13">
        <v>88</v>
      </c>
      <c r="D12" s="42">
        <v>7.6136363636363633</v>
      </c>
      <c r="E12" s="43">
        <v>204.54545454545453</v>
      </c>
      <c r="F12" s="34">
        <f t="shared" si="2"/>
        <v>6.7</v>
      </c>
      <c r="G12" s="35">
        <f t="shared" si="3"/>
        <v>180</v>
      </c>
      <c r="H12" s="39">
        <v>0</v>
      </c>
      <c r="I12" s="40">
        <f t="shared" si="0"/>
        <v>32.257610409411441</v>
      </c>
      <c r="J12" s="36"/>
      <c r="K12" s="63" t="str">
        <f t="shared" si="4"/>
        <v/>
      </c>
      <c r="L12" s="27"/>
      <c r="M12" s="27"/>
      <c r="N12" s="27"/>
      <c r="O12" s="27"/>
    </row>
    <row r="13" spans="2:15" s="61" customFormat="1" ht="30" customHeight="1" x14ac:dyDescent="0.2">
      <c r="B13" s="15" t="s">
        <v>15</v>
      </c>
      <c r="C13" s="13">
        <v>88</v>
      </c>
      <c r="D13" s="33">
        <v>8.4</v>
      </c>
      <c r="E13" s="33">
        <v>106</v>
      </c>
      <c r="F13" s="34">
        <f t="shared" si="2"/>
        <v>7.3920000000000003</v>
      </c>
      <c r="G13" s="35">
        <f t="shared" si="3"/>
        <v>93.28</v>
      </c>
      <c r="H13" s="39">
        <v>0</v>
      </c>
      <c r="I13" s="40">
        <f t="shared" si="0"/>
        <v>27.625627342608471</v>
      </c>
      <c r="J13" s="36">
        <v>30</v>
      </c>
      <c r="K13" s="63">
        <f t="shared" si="4"/>
        <v>8.5948189626427336</v>
      </c>
      <c r="L13" s="27"/>
      <c r="M13" s="27"/>
      <c r="N13" s="27"/>
      <c r="O13" s="27"/>
    </row>
    <row r="14" spans="2:15" s="61" customFormat="1" ht="30" customHeight="1" x14ac:dyDescent="0.2">
      <c r="B14" s="15" t="s">
        <v>16</v>
      </c>
      <c r="C14" s="13">
        <v>88</v>
      </c>
      <c r="D14" s="33">
        <v>8.5</v>
      </c>
      <c r="E14" s="33">
        <v>251</v>
      </c>
      <c r="F14" s="34">
        <f t="shared" si="2"/>
        <v>7.48</v>
      </c>
      <c r="G14" s="35">
        <f t="shared" si="3"/>
        <v>220.88</v>
      </c>
      <c r="H14" s="39">
        <v>0</v>
      </c>
      <c r="I14" s="40">
        <f t="shared" si="0"/>
        <v>37.519693793278698</v>
      </c>
      <c r="J14" s="36"/>
      <c r="K14" s="63" t="str">
        <f t="shared" si="4"/>
        <v/>
      </c>
      <c r="L14" s="27"/>
      <c r="M14" s="27"/>
      <c r="N14" s="27"/>
      <c r="O14" s="27"/>
    </row>
    <row r="15" spans="2:15" s="61" customFormat="1" ht="30" customHeight="1" x14ac:dyDescent="0.2">
      <c r="B15" s="15" t="s">
        <v>17</v>
      </c>
      <c r="C15" s="13">
        <v>88</v>
      </c>
      <c r="D15" s="33">
        <v>8.1</v>
      </c>
      <c r="E15" s="33">
        <v>124</v>
      </c>
      <c r="F15" s="34">
        <f t="shared" si="2"/>
        <v>7.1280000000000001</v>
      </c>
      <c r="G15" s="35">
        <f t="shared" si="3"/>
        <v>109.12</v>
      </c>
      <c r="H15" s="39">
        <v>0</v>
      </c>
      <c r="I15" s="40">
        <f t="shared" si="0"/>
        <v>28.088749126484977</v>
      </c>
      <c r="J15" s="36"/>
      <c r="K15" s="63" t="str">
        <f t="shared" si="4"/>
        <v/>
      </c>
      <c r="L15" s="27"/>
      <c r="M15" s="27"/>
      <c r="N15" s="27"/>
      <c r="O15" s="27"/>
    </row>
    <row r="16" spans="2:15" s="61" customFormat="1" ht="30" customHeight="1" x14ac:dyDescent="0.2">
      <c r="B16" s="21" t="s">
        <v>20</v>
      </c>
      <c r="C16" s="13">
        <v>22</v>
      </c>
      <c r="D16" s="22">
        <v>8.44</v>
      </c>
      <c r="E16" s="23">
        <v>96</v>
      </c>
      <c r="F16" s="34">
        <f t="shared" si="2"/>
        <v>1.8568</v>
      </c>
      <c r="G16" s="35">
        <f t="shared" si="3"/>
        <v>21.12</v>
      </c>
      <c r="H16" s="39">
        <v>20</v>
      </c>
      <c r="I16" s="40">
        <f t="shared" ref="I16:I23" si="5">IF($F16="","",($G16*C$34+$F16*C$33)*(100-$H16)/100)</f>
        <v>5.4116256908709737</v>
      </c>
      <c r="J16" s="36">
        <v>4</v>
      </c>
      <c r="K16" s="63">
        <f>IF(J16="","",(J16/I16*100-100))</f>
        <v>-26.085057827489535</v>
      </c>
      <c r="L16" s="32"/>
      <c r="M16" s="32"/>
      <c r="N16" s="32"/>
      <c r="O16" s="32"/>
    </row>
    <row r="17" spans="2:15" s="61" customFormat="1" ht="30" customHeight="1" x14ac:dyDescent="0.2">
      <c r="B17" s="21" t="s">
        <v>21</v>
      </c>
      <c r="C17" s="13">
        <v>65</v>
      </c>
      <c r="D17" s="22">
        <v>8.39</v>
      </c>
      <c r="E17" s="23">
        <v>106</v>
      </c>
      <c r="F17" s="34">
        <f t="shared" si="2"/>
        <v>5.4535000000000009</v>
      </c>
      <c r="G17" s="35">
        <f t="shared" si="3"/>
        <v>68.900000000000006</v>
      </c>
      <c r="H17" s="39">
        <v>10</v>
      </c>
      <c r="I17" s="40">
        <f t="shared" si="5"/>
        <v>18.34848322418005</v>
      </c>
      <c r="J17" s="36">
        <v>15</v>
      </c>
      <c r="K17" s="63">
        <f t="shared" ref="K17:K22" si="6">IF(J17="","",(J17/I17*100-100))</f>
        <v>-18.249373440129062</v>
      </c>
      <c r="L17" s="32"/>
      <c r="M17" s="32"/>
      <c r="N17" s="32"/>
      <c r="O17" s="32"/>
    </row>
    <row r="18" spans="2:15" s="61" customFormat="1" ht="30" customHeight="1" x14ac:dyDescent="0.2">
      <c r="B18" s="21" t="s">
        <v>22</v>
      </c>
      <c r="C18" s="13">
        <v>89</v>
      </c>
      <c r="D18" s="22">
        <v>7.7</v>
      </c>
      <c r="E18" s="23">
        <v>258</v>
      </c>
      <c r="F18" s="34">
        <f t="shared" si="2"/>
        <v>6.8530000000000006</v>
      </c>
      <c r="G18" s="35">
        <f t="shared" si="3"/>
        <v>229.62</v>
      </c>
      <c r="H18" s="39">
        <v>10</v>
      </c>
      <c r="I18" s="40">
        <f t="shared" si="5"/>
        <v>32.792121472009988</v>
      </c>
      <c r="J18" s="36"/>
      <c r="K18" s="63" t="str">
        <f t="shared" si="6"/>
        <v/>
      </c>
      <c r="L18" s="32"/>
      <c r="M18" s="32"/>
      <c r="N18" s="32"/>
      <c r="O18" s="32"/>
    </row>
    <row r="19" spans="2:15" s="61" customFormat="1" ht="30" customHeight="1" x14ac:dyDescent="0.2">
      <c r="B19" s="21" t="s">
        <v>23</v>
      </c>
      <c r="C19" s="13">
        <v>24</v>
      </c>
      <c r="D19" s="22">
        <v>6.9</v>
      </c>
      <c r="E19" s="23">
        <v>245</v>
      </c>
      <c r="F19" s="34">
        <f t="shared" si="2"/>
        <v>1.6559999999999999</v>
      </c>
      <c r="G19" s="35">
        <f t="shared" si="3"/>
        <v>58.8</v>
      </c>
      <c r="H19" s="39">
        <v>15</v>
      </c>
      <c r="I19" s="40">
        <f t="shared" si="5"/>
        <v>7.6968245924077827</v>
      </c>
      <c r="J19" s="36">
        <v>7</v>
      </c>
      <c r="K19" s="63">
        <f t="shared" si="6"/>
        <v>-9.0534035697674113</v>
      </c>
      <c r="L19" s="32"/>
      <c r="M19" s="32"/>
      <c r="N19" s="32"/>
      <c r="O19" s="32"/>
    </row>
    <row r="20" spans="2:15" s="61" customFormat="1" ht="30" customHeight="1" x14ac:dyDescent="0.2">
      <c r="B20" s="21" t="s">
        <v>24</v>
      </c>
      <c r="C20" s="13">
        <v>13</v>
      </c>
      <c r="D20" s="22">
        <v>7.7</v>
      </c>
      <c r="E20" s="23">
        <v>92</v>
      </c>
      <c r="F20" s="34">
        <f t="shared" si="2"/>
        <v>1.0010000000000001</v>
      </c>
      <c r="G20" s="35">
        <f t="shared" si="3"/>
        <v>11.96</v>
      </c>
      <c r="H20" s="39">
        <v>15</v>
      </c>
      <c r="I20" s="40">
        <f t="shared" si="5"/>
        <v>3.136651860226046</v>
      </c>
      <c r="J20" s="36"/>
      <c r="K20" s="63" t="str">
        <f t="shared" si="6"/>
        <v/>
      </c>
      <c r="L20" s="32"/>
      <c r="M20" s="32"/>
      <c r="N20" s="32"/>
      <c r="O20" s="32"/>
    </row>
    <row r="21" spans="2:15" s="61" customFormat="1" ht="30" customHeight="1" x14ac:dyDescent="0.2">
      <c r="B21" s="21" t="s">
        <v>25</v>
      </c>
      <c r="C21" s="13">
        <v>22</v>
      </c>
      <c r="D21" s="22">
        <v>7.4</v>
      </c>
      <c r="E21" s="23">
        <v>111</v>
      </c>
      <c r="F21" s="34">
        <f t="shared" si="2"/>
        <v>1.6280000000000001</v>
      </c>
      <c r="G21" s="35">
        <f t="shared" si="3"/>
        <v>24.42</v>
      </c>
      <c r="H21" s="39">
        <v>10</v>
      </c>
      <c r="I21" s="40">
        <f t="shared" si="5"/>
        <v>5.7396012006861064</v>
      </c>
      <c r="J21" s="36"/>
      <c r="K21" s="63" t="str">
        <f t="shared" si="6"/>
        <v/>
      </c>
      <c r="L21" s="44" t="s">
        <v>33</v>
      </c>
      <c r="M21" s="60" t="s">
        <v>34</v>
      </c>
      <c r="N21" s="60" t="s">
        <v>35</v>
      </c>
      <c r="O21" s="38" t="s">
        <v>32</v>
      </c>
    </row>
    <row r="22" spans="2:15" s="61" customFormat="1" ht="30" customHeight="1" x14ac:dyDescent="0.2">
      <c r="B22" s="12" t="s">
        <v>26</v>
      </c>
      <c r="C22" s="13">
        <v>40</v>
      </c>
      <c r="D22" s="22">
        <v>6.1</v>
      </c>
      <c r="E22" s="23">
        <v>170</v>
      </c>
      <c r="F22" s="34">
        <f t="shared" si="2"/>
        <v>2.44</v>
      </c>
      <c r="G22" s="35">
        <f t="shared" si="3"/>
        <v>68</v>
      </c>
      <c r="H22" s="39">
        <v>10</v>
      </c>
      <c r="I22" s="40">
        <f t="shared" si="5"/>
        <v>10.739383543843235</v>
      </c>
      <c r="J22" s="36">
        <v>7</v>
      </c>
      <c r="K22" s="63">
        <f t="shared" si="6"/>
        <v>-34.819349998790017</v>
      </c>
      <c r="L22" s="45">
        <v>200</v>
      </c>
      <c r="M22" s="40">
        <f>IF($L22="","",$L22/$C22*I22)</f>
        <v>53.696917719216174</v>
      </c>
      <c r="N22" s="36">
        <v>55</v>
      </c>
      <c r="O22" s="41">
        <f t="shared" ref="O22" si="7">IF(N22="","",(N22/M22*100-100))</f>
        <v>2.4267357161871246</v>
      </c>
    </row>
    <row r="23" spans="2:15" s="61" customFormat="1" ht="30" customHeight="1" x14ac:dyDescent="0.2">
      <c r="B23" s="12" t="s">
        <v>27</v>
      </c>
      <c r="C23" s="13">
        <v>32</v>
      </c>
      <c r="D23" s="22">
        <v>6.9</v>
      </c>
      <c r="E23" s="23">
        <v>86</v>
      </c>
      <c r="F23" s="34">
        <f t="shared" si="2"/>
        <v>2.2080000000000002</v>
      </c>
      <c r="G23" s="35">
        <f t="shared" si="3"/>
        <v>27.52</v>
      </c>
      <c r="H23" s="39">
        <v>0</v>
      </c>
      <c r="I23" s="40">
        <f t="shared" si="5"/>
        <v>8.2258837661925153</v>
      </c>
      <c r="J23" s="36">
        <v>4</v>
      </c>
      <c r="K23" s="63">
        <f>IF(J23="","",(J23/I23*100-100))</f>
        <v>-51.373006066052582</v>
      </c>
      <c r="L23" s="45">
        <v>200</v>
      </c>
      <c r="M23" s="40">
        <f>IF($L23="","",$L23/$C23*I23)</f>
        <v>51.411773538703223</v>
      </c>
      <c r="N23" s="36">
        <v>45</v>
      </c>
      <c r="O23" s="41">
        <f>IF(N23="","",(N23/M23*100-100))</f>
        <v>-12.471410918894648</v>
      </c>
    </row>
    <row r="24" spans="2:15" x14ac:dyDescent="0.25">
      <c r="B24" s="46" t="s">
        <v>36</v>
      </c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</row>
    <row r="25" spans="2:15" x14ac:dyDescent="0.25">
      <c r="B25" s="47" t="s">
        <v>37</v>
      </c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</row>
    <row r="26" spans="2:15" s="75" customFormat="1" x14ac:dyDescent="0.25">
      <c r="B26" s="73" t="s">
        <v>45</v>
      </c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</row>
    <row r="27" spans="2:15" x14ac:dyDescent="0.25">
      <c r="B27" s="47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</row>
    <row r="28" spans="2:15" x14ac:dyDescent="0.25">
      <c r="B28" s="48" t="s">
        <v>38</v>
      </c>
      <c r="C28" s="49" t="s">
        <v>39</v>
      </c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</row>
    <row r="29" spans="2:15" x14ac:dyDescent="0.25">
      <c r="B29" s="51" t="s">
        <v>40</v>
      </c>
      <c r="C29" s="52"/>
      <c r="D29" s="53"/>
      <c r="E29" s="53"/>
      <c r="F29" s="54"/>
      <c r="G29" s="52"/>
      <c r="H29" s="55"/>
      <c r="I29" s="52"/>
      <c r="J29" s="53"/>
      <c r="K29" s="53"/>
      <c r="L29" s="52"/>
      <c r="M29" s="52"/>
      <c r="N29" s="52"/>
      <c r="O29" s="52"/>
    </row>
    <row r="30" spans="2:15" x14ac:dyDescent="0.25">
      <c r="B30" s="27"/>
      <c r="C30" s="27"/>
      <c r="D30" s="32"/>
      <c r="E30" s="32"/>
      <c r="F30" s="56"/>
      <c r="G30" s="27"/>
      <c r="H30" s="57"/>
      <c r="I30" s="27"/>
      <c r="J30" s="32"/>
      <c r="K30" s="32"/>
      <c r="L30" s="27"/>
      <c r="M30" s="27"/>
      <c r="N30" s="27"/>
      <c r="O30" s="27"/>
    </row>
    <row r="31" spans="2:15" ht="30" customHeight="1" x14ac:dyDescent="0.25">
      <c r="B31" s="64" t="s">
        <v>59</v>
      </c>
      <c r="C31" s="65"/>
      <c r="D31" s="66"/>
      <c r="E31" s="66"/>
      <c r="F31" s="72" t="s">
        <v>54</v>
      </c>
      <c r="G31" s="72"/>
      <c r="H31" s="72"/>
      <c r="I31" s="72"/>
      <c r="J31" s="72"/>
      <c r="K31" s="72"/>
      <c r="L31" s="72"/>
      <c r="M31" s="72"/>
      <c r="N31" s="72"/>
      <c r="O31" s="69" t="s">
        <v>55</v>
      </c>
    </row>
    <row r="32" spans="2:15" ht="15.75" x14ac:dyDescent="0.25">
      <c r="B32" s="24"/>
      <c r="C32" s="24"/>
      <c r="D32" s="25"/>
      <c r="E32" s="25"/>
      <c r="F32" s="27"/>
      <c r="G32" s="27"/>
      <c r="H32" s="24"/>
      <c r="I32" s="24"/>
      <c r="J32" s="24"/>
      <c r="K32" s="27"/>
      <c r="L32" s="24"/>
      <c r="M32" s="24"/>
      <c r="N32" s="24"/>
      <c r="O32" s="24"/>
    </row>
    <row r="33" spans="2:15" ht="25.5" x14ac:dyDescent="0.25">
      <c r="B33" s="29" t="s">
        <v>41</v>
      </c>
      <c r="C33" s="58">
        <f>+(J5*$G6/$G5-J6)/($F5*$G6/$G5-$F6)</f>
        <v>2.7829755531299272</v>
      </c>
      <c r="D33" s="59" t="s">
        <v>42</v>
      </c>
      <c r="E33" s="24"/>
      <c r="F33" s="27"/>
      <c r="G33" s="27"/>
      <c r="H33" s="24"/>
      <c r="I33" s="24"/>
      <c r="J33" s="24"/>
      <c r="K33" s="24"/>
      <c r="L33" s="24"/>
      <c r="M33" s="24"/>
      <c r="N33" s="24"/>
      <c r="O33" s="24"/>
    </row>
    <row r="34" spans="2:15" ht="25.5" x14ac:dyDescent="0.25">
      <c r="B34" s="29" t="s">
        <v>43</v>
      </c>
      <c r="C34" s="58">
        <f>(J5-C33*$F5)/$G5</f>
        <v>7.5620412241338475E-2</v>
      </c>
      <c r="D34" s="59" t="s">
        <v>44</v>
      </c>
      <c r="E34" s="24"/>
      <c r="F34" s="27"/>
      <c r="G34" s="27"/>
      <c r="H34" s="24"/>
      <c r="I34" s="24"/>
      <c r="J34" s="24"/>
      <c r="K34" s="24"/>
      <c r="L34" s="24"/>
      <c r="M34" s="24"/>
      <c r="N34" s="24"/>
      <c r="O34" s="24"/>
    </row>
  </sheetData>
  <sheetProtection password="CF35" sheet="1" objects="1" scenarios="1" selectLockedCells="1"/>
  <mergeCells count="4">
    <mergeCell ref="H5:H6"/>
    <mergeCell ref="D3:E3"/>
    <mergeCell ref="F3:G3"/>
    <mergeCell ref="F31:N31"/>
  </mergeCells>
  <conditionalFormatting sqref="K9:K15">
    <cfRule type="cellIs" dxfId="3" priority="6" operator="lessThan">
      <formula>0</formula>
    </cfRule>
  </conditionalFormatting>
  <conditionalFormatting sqref="K17:K23">
    <cfRule type="cellIs" dxfId="2" priority="5" operator="lessThan">
      <formula>0</formula>
    </cfRule>
  </conditionalFormatting>
  <conditionalFormatting sqref="K16">
    <cfRule type="cellIs" dxfId="1" priority="4" operator="lessThan">
      <formula>0</formula>
    </cfRule>
  </conditionalFormatting>
  <conditionalFormatting sqref="O22:O23">
    <cfRule type="cellIs" dxfId="0" priority="3" operator="lessThan">
      <formula>0</formula>
    </cfRule>
  </conditionalFormatting>
  <hyperlinks>
    <hyperlink ref="B28" r:id="rId1"/>
    <hyperlink ref="F31" r:id="rId2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63" orientation="landscape" horizontalDpi="0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4"/>
  <sheetViews>
    <sheetView workbookViewId="0">
      <selection activeCell="E26" sqref="E26"/>
    </sheetView>
  </sheetViews>
  <sheetFormatPr baseColWidth="10" defaultRowHeight="15" x14ac:dyDescent="0.25"/>
  <sheetData>
    <row r="2" spans="2:7" ht="18" x14ac:dyDescent="0.25">
      <c r="B2" s="1"/>
      <c r="C2" s="2" t="s">
        <v>0</v>
      </c>
      <c r="D2" s="3"/>
      <c r="E2" s="4"/>
      <c r="F2" s="4"/>
      <c r="G2" s="1"/>
    </row>
    <row r="3" spans="2:7" ht="15.75" x14ac:dyDescent="0.25">
      <c r="B3" s="5"/>
      <c r="C3" s="5"/>
      <c r="D3" s="5"/>
      <c r="E3" s="4"/>
      <c r="F3" s="4"/>
      <c r="G3" s="5"/>
    </row>
    <row r="4" spans="2:7" ht="38.25" x14ac:dyDescent="0.25">
      <c r="B4" s="6"/>
      <c r="C4" s="7" t="s">
        <v>1</v>
      </c>
      <c r="D4" s="8" t="s">
        <v>2</v>
      </c>
      <c r="E4" s="9" t="s">
        <v>3</v>
      </c>
      <c r="F4" s="9" t="s">
        <v>4</v>
      </c>
      <c r="G4" s="10" t="s">
        <v>5</v>
      </c>
    </row>
    <row r="5" spans="2:7" x14ac:dyDescent="0.25">
      <c r="B5" s="11"/>
      <c r="C5" s="12" t="s">
        <v>6</v>
      </c>
      <c r="D5" s="13">
        <v>88</v>
      </c>
      <c r="E5" s="14">
        <v>8.5</v>
      </c>
      <c r="F5" s="14">
        <v>138</v>
      </c>
      <c r="G5" s="10">
        <v>172</v>
      </c>
    </row>
    <row r="6" spans="2:7" x14ac:dyDescent="0.25">
      <c r="B6" s="11"/>
      <c r="C6" s="12" t="s">
        <v>7</v>
      </c>
      <c r="D6" s="13">
        <v>88</v>
      </c>
      <c r="E6" s="14">
        <v>8.6</v>
      </c>
      <c r="F6" s="14">
        <v>510</v>
      </c>
      <c r="G6" s="10">
        <v>288</v>
      </c>
    </row>
    <row r="7" spans="2:7" x14ac:dyDescent="0.25">
      <c r="B7" s="6"/>
      <c r="C7" s="6"/>
      <c r="D7" s="6"/>
      <c r="E7" s="11"/>
      <c r="F7" s="11"/>
      <c r="G7" s="6"/>
    </row>
    <row r="8" spans="2:7" ht="38.25" x14ac:dyDescent="0.25">
      <c r="B8" s="6"/>
      <c r="C8" s="7" t="s">
        <v>8</v>
      </c>
      <c r="D8" s="8" t="s">
        <v>2</v>
      </c>
      <c r="E8" s="9" t="s">
        <v>3</v>
      </c>
      <c r="F8" s="9" t="s">
        <v>4</v>
      </c>
      <c r="G8" s="10" t="str">
        <f>G$4</f>
        <v>nXP TS</v>
      </c>
    </row>
    <row r="9" spans="2:7" x14ac:dyDescent="0.25">
      <c r="B9" s="6"/>
      <c r="C9" s="15" t="s">
        <v>9</v>
      </c>
      <c r="D9" s="13">
        <v>88</v>
      </c>
      <c r="E9" s="14">
        <v>7.2</v>
      </c>
      <c r="F9" s="14">
        <v>392</v>
      </c>
      <c r="G9" s="10">
        <v>232</v>
      </c>
    </row>
    <row r="10" spans="2:7" ht="25.5" x14ac:dyDescent="0.25">
      <c r="B10" s="16" t="s">
        <v>10</v>
      </c>
      <c r="C10" s="15" t="s">
        <v>11</v>
      </c>
      <c r="D10" s="13">
        <v>91</v>
      </c>
      <c r="E10" s="14">
        <v>7.5</v>
      </c>
      <c r="F10" s="14">
        <v>125</v>
      </c>
      <c r="G10" s="10">
        <v>162</v>
      </c>
    </row>
    <row r="11" spans="2:7" x14ac:dyDescent="0.25">
      <c r="B11" s="11" t="s">
        <v>12</v>
      </c>
      <c r="C11" s="15" t="s">
        <v>13</v>
      </c>
      <c r="D11" s="13">
        <v>88</v>
      </c>
      <c r="E11" s="17">
        <v>7.6136363636363633</v>
      </c>
      <c r="F11" s="18">
        <v>204.54545454545453</v>
      </c>
      <c r="G11" s="10" t="s">
        <v>12</v>
      </c>
    </row>
    <row r="12" spans="2:7" ht="25.5" x14ac:dyDescent="0.25">
      <c r="B12" s="16" t="s">
        <v>14</v>
      </c>
      <c r="C12" s="15" t="s">
        <v>15</v>
      </c>
      <c r="D12" s="13">
        <v>88</v>
      </c>
      <c r="E12" s="14">
        <v>8.4</v>
      </c>
      <c r="F12" s="14">
        <v>106</v>
      </c>
      <c r="G12" s="10">
        <v>164</v>
      </c>
    </row>
    <row r="13" spans="2:7" ht="25.5" x14ac:dyDescent="0.25">
      <c r="B13" s="16" t="s">
        <v>14</v>
      </c>
      <c r="C13" s="15" t="s">
        <v>16</v>
      </c>
      <c r="D13" s="13">
        <v>88</v>
      </c>
      <c r="E13" s="14">
        <v>8.5</v>
      </c>
      <c r="F13" s="14">
        <v>251</v>
      </c>
      <c r="G13" s="10">
        <v>187</v>
      </c>
    </row>
    <row r="14" spans="2:7" ht="25.5" x14ac:dyDescent="0.25">
      <c r="B14" s="16" t="s">
        <v>14</v>
      </c>
      <c r="C14" s="15" t="s">
        <v>17</v>
      </c>
      <c r="D14" s="13">
        <v>88</v>
      </c>
      <c r="E14" s="14">
        <v>8.1</v>
      </c>
      <c r="F14" s="14">
        <v>124</v>
      </c>
      <c r="G14" s="10">
        <v>164</v>
      </c>
    </row>
    <row r="15" spans="2:7" x14ac:dyDescent="0.25">
      <c r="B15" s="6"/>
      <c r="C15" s="6"/>
      <c r="D15" s="19"/>
      <c r="E15" s="11"/>
      <c r="F15" s="11"/>
      <c r="G15" s="20"/>
    </row>
    <row r="16" spans="2:7" ht="38.25" x14ac:dyDescent="0.25">
      <c r="B16" s="6"/>
      <c r="C16" s="7" t="s">
        <v>18</v>
      </c>
      <c r="D16" s="8" t="s">
        <v>2</v>
      </c>
      <c r="E16" s="8" t="s">
        <v>3</v>
      </c>
      <c r="F16" s="8" t="s">
        <v>4</v>
      </c>
      <c r="G16" s="10" t="str">
        <f>G$4</f>
        <v>nXP TS</v>
      </c>
    </row>
    <row r="17" spans="2:7" ht="25.5" x14ac:dyDescent="0.25">
      <c r="B17" s="16" t="s">
        <v>19</v>
      </c>
      <c r="C17" s="21" t="s">
        <v>20</v>
      </c>
      <c r="D17" s="13">
        <v>22</v>
      </c>
      <c r="E17" s="22">
        <v>8.44</v>
      </c>
      <c r="F17" s="23">
        <v>96</v>
      </c>
      <c r="G17" s="10">
        <v>162</v>
      </c>
    </row>
    <row r="18" spans="2:7" x14ac:dyDescent="0.25">
      <c r="B18" s="11"/>
      <c r="C18" s="21" t="s">
        <v>21</v>
      </c>
      <c r="D18" s="13">
        <v>65</v>
      </c>
      <c r="E18" s="22">
        <v>8.39</v>
      </c>
      <c r="F18" s="23">
        <v>106</v>
      </c>
      <c r="G18" s="10" t="s">
        <v>12</v>
      </c>
    </row>
    <row r="19" spans="2:7" ht="25.5" x14ac:dyDescent="0.25">
      <c r="B19" s="16" t="s">
        <v>10</v>
      </c>
      <c r="C19" s="21" t="s">
        <v>22</v>
      </c>
      <c r="D19" s="13">
        <v>89</v>
      </c>
      <c r="E19" s="22">
        <v>7.7</v>
      </c>
      <c r="F19" s="23">
        <v>258</v>
      </c>
      <c r="G19" s="10">
        <v>189</v>
      </c>
    </row>
    <row r="20" spans="2:7" ht="25.5" x14ac:dyDescent="0.25">
      <c r="B20" s="16" t="s">
        <v>19</v>
      </c>
      <c r="C20" s="21" t="s">
        <v>23</v>
      </c>
      <c r="D20" s="13">
        <v>24</v>
      </c>
      <c r="E20" s="22">
        <v>6.9</v>
      </c>
      <c r="F20" s="23">
        <v>245</v>
      </c>
      <c r="G20" s="10">
        <v>184</v>
      </c>
    </row>
    <row r="21" spans="2:7" x14ac:dyDescent="0.25">
      <c r="B21" s="11"/>
      <c r="C21" s="21" t="s">
        <v>24</v>
      </c>
      <c r="D21" s="13">
        <v>13</v>
      </c>
      <c r="E21" s="22">
        <v>7.7</v>
      </c>
      <c r="F21" s="23">
        <v>92</v>
      </c>
      <c r="G21" s="10" t="s">
        <v>12</v>
      </c>
    </row>
    <row r="22" spans="2:7" ht="25.5" x14ac:dyDescent="0.25">
      <c r="B22" s="16" t="s">
        <v>14</v>
      </c>
      <c r="C22" s="21" t="s">
        <v>25</v>
      </c>
      <c r="D22" s="13">
        <v>22</v>
      </c>
      <c r="E22" s="22">
        <v>7.4</v>
      </c>
      <c r="F22" s="23">
        <v>111</v>
      </c>
      <c r="G22" s="10">
        <v>157</v>
      </c>
    </row>
    <row r="23" spans="2:7" x14ac:dyDescent="0.25">
      <c r="B23" s="11"/>
      <c r="C23" s="21" t="s">
        <v>26</v>
      </c>
      <c r="D23" s="13">
        <v>40</v>
      </c>
      <c r="E23" s="22">
        <v>6</v>
      </c>
      <c r="F23" s="23">
        <v>160</v>
      </c>
      <c r="G23" s="10"/>
    </row>
    <row r="24" spans="2:7" x14ac:dyDescent="0.25">
      <c r="B24" s="11"/>
      <c r="C24" s="21" t="s">
        <v>27</v>
      </c>
      <c r="D24" s="13">
        <v>32</v>
      </c>
      <c r="E24" s="22">
        <v>6.7</v>
      </c>
      <c r="F24" s="23">
        <v>86</v>
      </c>
      <c r="G24" s="10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Energie + Rohprotein</vt:lpstr>
      <vt:lpstr>nxp</vt:lpstr>
      <vt:lpstr>'Energie + Rohprotein'!Druckbereich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Rainer Möller</dc:creator>
  <cp:lastModifiedBy>Rainer Möller</cp:lastModifiedBy>
  <cp:lastPrinted>2022-10-24T11:35:56Z</cp:lastPrinted>
  <dcterms:created xsi:type="dcterms:W3CDTF">2022-07-11T13:41:19Z</dcterms:created>
  <dcterms:modified xsi:type="dcterms:W3CDTF">2022-10-24T11:36:40Z</dcterms:modified>
</cp:coreProperties>
</file>