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ieseArbeitsmappe" defaultThemeVersion="124226"/>
  <bookViews>
    <workbookView xWindow="0" yWindow="0" windowWidth="20490" windowHeight="7545"/>
  </bookViews>
  <sheets>
    <sheet name="FREIGABE" sheetId="24" r:id="rId1"/>
    <sheet name="Milchmenge" sheetId="13" r:id="rId2"/>
    <sheet name="Gruppe 1" sheetId="17" r:id="rId3"/>
    <sheet name="Gruppe 2" sheetId="27" r:id="rId4"/>
    <sheet name="Gruppe 3" sheetId="28" r:id="rId5"/>
    <sheet name="Gruppe 4" sheetId="29" r:id="rId6"/>
    <sheet name="Gruppe 5" sheetId="30" r:id="rId7"/>
    <sheet name="Trockensteher" sheetId="31" r:id="rId8"/>
    <sheet name="Vorbereiter" sheetId="32" r:id="rId9"/>
    <sheet name="Kosten Grobfutter" sheetId="16" r:id="rId10"/>
  </sheets>
  <definedNames>
    <definedName name="_xlnm.Print_Area" localSheetId="2">'Gruppe 1'!$A$1:$AK$174</definedName>
    <definedName name="_xlnm.Print_Area" localSheetId="3">'Gruppe 2'!$A$1:$AK$174</definedName>
    <definedName name="_xlnm.Print_Area" localSheetId="4">'Gruppe 3'!$A$1:$AK$174</definedName>
    <definedName name="_xlnm.Print_Area" localSheetId="5">'Gruppe 4'!$A$1:$AK$174</definedName>
    <definedName name="_xlnm.Print_Area" localSheetId="6">'Gruppe 5'!$A$1:$AK$174</definedName>
    <definedName name="_xlnm.Print_Area" localSheetId="9">'Kosten Grobfutter'!$A$1:$N$35</definedName>
    <definedName name="_xlnm.Print_Area" localSheetId="1">Milchmenge!$A$1:$AJ$38</definedName>
    <definedName name="_xlnm.Print_Area" localSheetId="7">Trockensteher!$A$1:$AK$174</definedName>
    <definedName name="_xlnm.Print_Area" localSheetId="8">Vorbereiter!$A$1:$AK$174</definedName>
    <definedName name="_xlnm.Print_Titles" localSheetId="2">'Gruppe 1'!$D:$F</definedName>
    <definedName name="_xlnm.Print_Titles" localSheetId="3">'Gruppe 2'!$D:$F</definedName>
    <definedName name="_xlnm.Print_Titles" localSheetId="4">'Gruppe 3'!$D:$F</definedName>
    <definedName name="_xlnm.Print_Titles" localSheetId="5">'Gruppe 4'!$D:$F</definedName>
    <definedName name="_xlnm.Print_Titles" localSheetId="6">'Gruppe 5'!$D:$F</definedName>
    <definedName name="_xlnm.Print_Titles" localSheetId="1">Milchmenge!$A:$E</definedName>
    <definedName name="_xlnm.Print_Titles" localSheetId="7">Trockensteher!$D:$F</definedName>
    <definedName name="_xlnm.Print_Titles" localSheetId="8">Vorbereiter!$D:$F</definedName>
  </definedNames>
  <calcPr calcId="145621"/>
</workbook>
</file>

<file path=xl/calcChain.xml><?xml version="1.0" encoding="utf-8"?>
<calcChain xmlns="http://schemas.openxmlformats.org/spreadsheetml/2006/main">
  <c r="C5" i="24" l="1"/>
  <c r="H49" i="17" l="1"/>
  <c r="H9" i="17"/>
  <c r="H7" i="17"/>
  <c r="H6" i="17"/>
  <c r="G7" i="13"/>
  <c r="G8" i="13"/>
  <c r="G9" i="13"/>
  <c r="F6" i="13" l="1"/>
  <c r="G43" i="13" l="1"/>
  <c r="H179" i="32"/>
  <c r="H178" i="32"/>
  <c r="G168" i="32"/>
  <c r="C167" i="32"/>
  <c r="C164" i="32"/>
  <c r="C157" i="32"/>
  <c r="G154" i="32"/>
  <c r="J153" i="32"/>
  <c r="W153" i="32" s="1"/>
  <c r="I153" i="32"/>
  <c r="G153" i="32"/>
  <c r="H153" i="32" s="1"/>
  <c r="G152" i="32"/>
  <c r="F151" i="32"/>
  <c r="E151" i="32"/>
  <c r="C149" i="32"/>
  <c r="H146" i="32"/>
  <c r="H145" i="32"/>
  <c r="I145" i="32" s="1"/>
  <c r="G145" i="32"/>
  <c r="I144" i="32"/>
  <c r="J144" i="32" s="1"/>
  <c r="G144" i="32"/>
  <c r="H144" i="32" s="1"/>
  <c r="F143" i="32"/>
  <c r="E143" i="32"/>
  <c r="C141" i="32"/>
  <c r="H137" i="32"/>
  <c r="I137" i="32" s="1"/>
  <c r="G137" i="32"/>
  <c r="G136" i="32"/>
  <c r="F135" i="32"/>
  <c r="E135" i="32"/>
  <c r="C133" i="32"/>
  <c r="G129" i="32"/>
  <c r="AB128" i="32"/>
  <c r="K128" i="32"/>
  <c r="L128" i="32" s="1"/>
  <c r="M128" i="32" s="1"/>
  <c r="N128" i="32" s="1"/>
  <c r="O128" i="32" s="1"/>
  <c r="P128" i="32" s="1"/>
  <c r="H128" i="32"/>
  <c r="I128" i="32" s="1"/>
  <c r="J128" i="32" s="1"/>
  <c r="W128" i="32" s="1"/>
  <c r="X128" i="32" s="1"/>
  <c r="Y128" i="32" s="1"/>
  <c r="Z128" i="32" s="1"/>
  <c r="AA128" i="32" s="1"/>
  <c r="G128" i="32"/>
  <c r="G134" i="32" s="1"/>
  <c r="F127" i="32"/>
  <c r="E127" i="32"/>
  <c r="C125" i="32"/>
  <c r="H121" i="32"/>
  <c r="G121" i="32"/>
  <c r="G120" i="32"/>
  <c r="G126" i="32" s="1"/>
  <c r="F119" i="32"/>
  <c r="E119" i="32"/>
  <c r="G118" i="32"/>
  <c r="C117" i="32"/>
  <c r="H113" i="32"/>
  <c r="G113" i="32"/>
  <c r="G114" i="32" s="1"/>
  <c r="H112" i="32"/>
  <c r="I112" i="32" s="1"/>
  <c r="J112" i="32" s="1"/>
  <c r="G112" i="32"/>
  <c r="F111" i="32"/>
  <c r="E111" i="32"/>
  <c r="G110" i="32"/>
  <c r="C109" i="32"/>
  <c r="H106" i="32"/>
  <c r="H105" i="32"/>
  <c r="I105" i="32" s="1"/>
  <c r="G105" i="32"/>
  <c r="G106" i="32" s="1"/>
  <c r="H104" i="32"/>
  <c r="I104" i="32" s="1"/>
  <c r="J104" i="32" s="1"/>
  <c r="G104" i="32"/>
  <c r="F103" i="32"/>
  <c r="E103" i="32"/>
  <c r="C101" i="32"/>
  <c r="G97" i="32"/>
  <c r="G98" i="32" s="1"/>
  <c r="G96" i="32"/>
  <c r="F95" i="32"/>
  <c r="E95" i="32"/>
  <c r="C93" i="32"/>
  <c r="G89" i="32"/>
  <c r="G90" i="32" s="1"/>
  <c r="G88" i="32"/>
  <c r="F87" i="32"/>
  <c r="E87" i="32"/>
  <c r="C85" i="32"/>
  <c r="G81" i="32"/>
  <c r="G82" i="32" s="1"/>
  <c r="G80" i="32"/>
  <c r="G86" i="32" s="1"/>
  <c r="F79" i="32"/>
  <c r="E79" i="32"/>
  <c r="C77" i="32"/>
  <c r="G73" i="32"/>
  <c r="G74" i="32" s="1"/>
  <c r="G72" i="32"/>
  <c r="F71" i="32"/>
  <c r="E71" i="32"/>
  <c r="C69" i="32"/>
  <c r="H65" i="32"/>
  <c r="I65" i="32" s="1"/>
  <c r="G65" i="32"/>
  <c r="G66" i="32" s="1"/>
  <c r="I64" i="32"/>
  <c r="J64" i="32" s="1"/>
  <c r="H64" i="32"/>
  <c r="G64" i="32"/>
  <c r="G70" i="32" s="1"/>
  <c r="F63" i="32"/>
  <c r="E63" i="32"/>
  <c r="C61" i="32"/>
  <c r="G57" i="32"/>
  <c r="G58" i="32" s="1"/>
  <c r="H56" i="32"/>
  <c r="I56" i="32" s="1"/>
  <c r="J56" i="32" s="1"/>
  <c r="G56" i="32"/>
  <c r="G62" i="32" s="1"/>
  <c r="F55" i="32"/>
  <c r="E55" i="32"/>
  <c r="C53" i="32"/>
  <c r="H49" i="32"/>
  <c r="I49" i="32" s="1"/>
  <c r="G49" i="32"/>
  <c r="G48" i="32"/>
  <c r="G54" i="32" s="1"/>
  <c r="F47" i="32"/>
  <c r="E47" i="32"/>
  <c r="C46" i="32"/>
  <c r="G45" i="32"/>
  <c r="Q43" i="32"/>
  <c r="R43" i="32" s="1"/>
  <c r="G43" i="32"/>
  <c r="G46" i="32" s="1"/>
  <c r="W42" i="32"/>
  <c r="X42" i="32" s="1"/>
  <c r="Y42" i="32" s="1"/>
  <c r="Z42" i="32" s="1"/>
  <c r="AA42" i="32" s="1"/>
  <c r="AB42" i="32" s="1"/>
  <c r="K42" i="32"/>
  <c r="L42" i="32" s="1"/>
  <c r="M42" i="32" s="1"/>
  <c r="N42" i="32" s="1"/>
  <c r="O42" i="32" s="1"/>
  <c r="P42" i="32" s="1"/>
  <c r="H42" i="32"/>
  <c r="I42" i="32" s="1"/>
  <c r="J42" i="32" s="1"/>
  <c r="F41" i="32"/>
  <c r="C40" i="32"/>
  <c r="I36" i="32"/>
  <c r="J36" i="32" s="1"/>
  <c r="H36" i="32"/>
  <c r="G35" i="32"/>
  <c r="G37" i="32" s="1"/>
  <c r="F34" i="32"/>
  <c r="E34" i="32"/>
  <c r="C33" i="32"/>
  <c r="H30" i="32"/>
  <c r="I30" i="32" s="1"/>
  <c r="G30" i="32"/>
  <c r="H29" i="32"/>
  <c r="I28" i="32"/>
  <c r="J28" i="32" s="1"/>
  <c r="K28" i="32" s="1"/>
  <c r="L28" i="32" s="1"/>
  <c r="M28" i="32" s="1"/>
  <c r="N28" i="32" s="1"/>
  <c r="O28" i="32" s="1"/>
  <c r="P28" i="32" s="1"/>
  <c r="Q28" i="32" s="1"/>
  <c r="R28" i="32" s="1"/>
  <c r="S28" i="32" s="1"/>
  <c r="T28" i="32" s="1"/>
  <c r="U28" i="32" s="1"/>
  <c r="V28" i="32" s="1"/>
  <c r="W28" i="32" s="1"/>
  <c r="X28" i="32" s="1"/>
  <c r="Y28" i="32" s="1"/>
  <c r="Z28" i="32" s="1"/>
  <c r="AA28" i="32" s="1"/>
  <c r="AB28" i="32" s="1"/>
  <c r="AC28" i="32" s="1"/>
  <c r="AD28" i="32" s="1"/>
  <c r="AE28" i="32" s="1"/>
  <c r="AF28" i="32" s="1"/>
  <c r="AG28" i="32" s="1"/>
  <c r="AH28" i="32" s="1"/>
  <c r="AI28" i="32" s="1"/>
  <c r="AJ28" i="32" s="1"/>
  <c r="H28" i="32"/>
  <c r="G28" i="32"/>
  <c r="G29" i="32" s="1"/>
  <c r="F27" i="32"/>
  <c r="E27" i="32"/>
  <c r="C26" i="32"/>
  <c r="B25" i="32"/>
  <c r="B32" i="32" s="1"/>
  <c r="B39" i="32" s="1"/>
  <c r="B45" i="32" s="1"/>
  <c r="B52" i="32" s="1"/>
  <c r="B60" i="32" s="1"/>
  <c r="B68" i="32" s="1"/>
  <c r="B76" i="32" s="1"/>
  <c r="B84" i="32" s="1"/>
  <c r="B92" i="32" s="1"/>
  <c r="B100" i="32" s="1"/>
  <c r="B108" i="32" s="1"/>
  <c r="B116" i="32" s="1"/>
  <c r="B124" i="32" s="1"/>
  <c r="B132" i="32" s="1"/>
  <c r="B140" i="32" s="1"/>
  <c r="B148" i="32" s="1"/>
  <c r="B156" i="32" s="1"/>
  <c r="G23" i="32"/>
  <c r="H23" i="32" s="1"/>
  <c r="G22" i="32"/>
  <c r="H21" i="32"/>
  <c r="I21" i="32" s="1"/>
  <c r="J21" i="32" s="1"/>
  <c r="K21" i="32" s="1"/>
  <c r="L21" i="32" s="1"/>
  <c r="M21" i="32" s="1"/>
  <c r="N21" i="32" s="1"/>
  <c r="O21" i="32" s="1"/>
  <c r="P21" i="32" s="1"/>
  <c r="Q21" i="32" s="1"/>
  <c r="R21" i="32" s="1"/>
  <c r="S21" i="32" s="1"/>
  <c r="T21" i="32" s="1"/>
  <c r="U21" i="32" s="1"/>
  <c r="V21" i="32" s="1"/>
  <c r="W21" i="32" s="1"/>
  <c r="X21" i="32" s="1"/>
  <c r="Y21" i="32" s="1"/>
  <c r="Z21" i="32" s="1"/>
  <c r="AA21" i="32" s="1"/>
  <c r="AB21" i="32" s="1"/>
  <c r="AC21" i="32" s="1"/>
  <c r="AD21" i="32" s="1"/>
  <c r="AE21" i="32" s="1"/>
  <c r="AF21" i="32" s="1"/>
  <c r="AG21" i="32" s="1"/>
  <c r="AH21" i="32" s="1"/>
  <c r="AI21" i="32" s="1"/>
  <c r="AJ21" i="32" s="1"/>
  <c r="G21" i="32"/>
  <c r="F20" i="32"/>
  <c r="E20" i="32"/>
  <c r="C19" i="32"/>
  <c r="B18" i="32"/>
  <c r="G16" i="32"/>
  <c r="H16" i="32" s="1"/>
  <c r="I16" i="32" s="1"/>
  <c r="H14" i="32"/>
  <c r="I14" i="32" s="1"/>
  <c r="J14" i="32" s="1"/>
  <c r="K14" i="32" s="1"/>
  <c r="L14" i="32" s="1"/>
  <c r="M14" i="32" s="1"/>
  <c r="N14" i="32" s="1"/>
  <c r="O14" i="32" s="1"/>
  <c r="P14" i="32" s="1"/>
  <c r="Q14" i="32" s="1"/>
  <c r="R14" i="32" s="1"/>
  <c r="S14" i="32" s="1"/>
  <c r="T14" i="32" s="1"/>
  <c r="U14" i="32" s="1"/>
  <c r="V14" i="32" s="1"/>
  <c r="W14" i="32" s="1"/>
  <c r="X14" i="32" s="1"/>
  <c r="Y14" i="32" s="1"/>
  <c r="Z14" i="32" s="1"/>
  <c r="AA14" i="32" s="1"/>
  <c r="AB14" i="32" s="1"/>
  <c r="AC14" i="32" s="1"/>
  <c r="AD14" i="32" s="1"/>
  <c r="AE14" i="32" s="1"/>
  <c r="AF14" i="32" s="1"/>
  <c r="AG14" i="32" s="1"/>
  <c r="AH14" i="32" s="1"/>
  <c r="AI14" i="32" s="1"/>
  <c r="AJ14" i="32" s="1"/>
  <c r="G14" i="32"/>
  <c r="E13" i="32"/>
  <c r="C12" i="32"/>
  <c r="G10" i="32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R10" i="32" s="1"/>
  <c r="S10" i="32" s="1"/>
  <c r="T10" i="32" s="1"/>
  <c r="U10" i="32" s="1"/>
  <c r="V10" i="32" s="1"/>
  <c r="W10" i="32" s="1"/>
  <c r="X10" i="32" s="1"/>
  <c r="Y10" i="32" s="1"/>
  <c r="Z10" i="32" s="1"/>
  <c r="AA10" i="32" s="1"/>
  <c r="AB10" i="32" s="1"/>
  <c r="AC10" i="32" s="1"/>
  <c r="AD10" i="32" s="1"/>
  <c r="AE10" i="32" s="1"/>
  <c r="AF10" i="32" s="1"/>
  <c r="AG10" i="32" s="1"/>
  <c r="AH10" i="32" s="1"/>
  <c r="AI10" i="32" s="1"/>
  <c r="AJ10" i="32" s="1"/>
  <c r="G9" i="32"/>
  <c r="G7" i="32"/>
  <c r="H7" i="32" s="1"/>
  <c r="I7" i="32" s="1"/>
  <c r="J7" i="32" s="1"/>
  <c r="E6" i="32"/>
  <c r="AJ5" i="32"/>
  <c r="AI5" i="32"/>
  <c r="AH5" i="32"/>
  <c r="AG5" i="32"/>
  <c r="AF5" i="32"/>
  <c r="AE5" i="32"/>
  <c r="AD5" i="32"/>
  <c r="AC5" i="32"/>
  <c r="AB5" i="32"/>
  <c r="AA5" i="32"/>
  <c r="Z5" i="32"/>
  <c r="Y5" i="32"/>
  <c r="X5" i="32"/>
  <c r="W5" i="32"/>
  <c r="V5" i="32"/>
  <c r="U5" i="32"/>
  <c r="T5" i="32"/>
  <c r="S5" i="32"/>
  <c r="R5" i="32"/>
  <c r="Q5" i="32"/>
  <c r="P5" i="32"/>
  <c r="O5" i="32"/>
  <c r="N5" i="32"/>
  <c r="M5" i="32"/>
  <c r="L5" i="32"/>
  <c r="K5" i="32"/>
  <c r="J5" i="32"/>
  <c r="I5" i="32"/>
  <c r="H5" i="32"/>
  <c r="G5" i="32"/>
  <c r="H179" i="31"/>
  <c r="H178" i="31"/>
  <c r="G168" i="31"/>
  <c r="C167" i="31"/>
  <c r="C164" i="31"/>
  <c r="C157" i="31"/>
  <c r="G153" i="31"/>
  <c r="G152" i="31"/>
  <c r="F151" i="31"/>
  <c r="E151" i="31"/>
  <c r="C149" i="31"/>
  <c r="G145" i="31"/>
  <c r="H144" i="31"/>
  <c r="I144" i="31" s="1"/>
  <c r="J144" i="31" s="1"/>
  <c r="K144" i="31" s="1"/>
  <c r="L144" i="31" s="1"/>
  <c r="M144" i="31" s="1"/>
  <c r="N144" i="31" s="1"/>
  <c r="O144" i="31" s="1"/>
  <c r="P144" i="31" s="1"/>
  <c r="G144" i="31"/>
  <c r="G150" i="31" s="1"/>
  <c r="F143" i="31"/>
  <c r="E143" i="31"/>
  <c r="G142" i="31"/>
  <c r="C141" i="31"/>
  <c r="G138" i="31"/>
  <c r="J137" i="31"/>
  <c r="H137" i="31"/>
  <c r="I137" i="31" s="1"/>
  <c r="G137" i="31"/>
  <c r="G136" i="31"/>
  <c r="H136" i="31" s="1"/>
  <c r="I136" i="31" s="1"/>
  <c r="F135" i="31"/>
  <c r="E135" i="31"/>
  <c r="G134" i="31"/>
  <c r="C133" i="31"/>
  <c r="H130" i="31"/>
  <c r="X129" i="31"/>
  <c r="Y129" i="31" s="1"/>
  <c r="W129" i="31"/>
  <c r="K129" i="31"/>
  <c r="L129" i="31" s="1"/>
  <c r="J129" i="31"/>
  <c r="I129" i="31"/>
  <c r="H129" i="31"/>
  <c r="G129" i="31"/>
  <c r="G130" i="31" s="1"/>
  <c r="I128" i="31"/>
  <c r="J128" i="31" s="1"/>
  <c r="H128" i="31"/>
  <c r="G128" i="31"/>
  <c r="F127" i="31"/>
  <c r="E127" i="31"/>
  <c r="C125" i="31"/>
  <c r="G121" i="31"/>
  <c r="H121" i="31" s="1"/>
  <c r="G120" i="31"/>
  <c r="G126" i="31" s="1"/>
  <c r="F119" i="31"/>
  <c r="E119" i="31"/>
  <c r="G118" i="31"/>
  <c r="C117" i="31"/>
  <c r="H113" i="31"/>
  <c r="G113" i="31"/>
  <c r="G114" i="31" s="1"/>
  <c r="I112" i="31"/>
  <c r="J112" i="31" s="1"/>
  <c r="H112" i="31"/>
  <c r="G112" i="31"/>
  <c r="F111" i="31"/>
  <c r="E111" i="31"/>
  <c r="G110" i="31"/>
  <c r="C109" i="31"/>
  <c r="G105" i="31"/>
  <c r="G106" i="31" s="1"/>
  <c r="H104" i="31"/>
  <c r="I104" i="31" s="1"/>
  <c r="J104" i="31" s="1"/>
  <c r="G104" i="31"/>
  <c r="F103" i="31"/>
  <c r="E103" i="31"/>
  <c r="C101" i="31"/>
  <c r="G98" i="31"/>
  <c r="G97" i="31"/>
  <c r="H97" i="31" s="1"/>
  <c r="I97" i="31" s="1"/>
  <c r="G96" i="31"/>
  <c r="F95" i="31"/>
  <c r="E95" i="31"/>
  <c r="C93" i="31"/>
  <c r="G90" i="31"/>
  <c r="G89" i="31"/>
  <c r="H89" i="31" s="1"/>
  <c r="G88" i="31"/>
  <c r="F87" i="31"/>
  <c r="E87" i="31"/>
  <c r="G86" i="31"/>
  <c r="C85" i="31"/>
  <c r="G82" i="31"/>
  <c r="G81" i="31"/>
  <c r="H81" i="31" s="1"/>
  <c r="G80" i="31"/>
  <c r="F79" i="31"/>
  <c r="E79" i="31"/>
  <c r="C77" i="31"/>
  <c r="G74" i="31"/>
  <c r="H73" i="31"/>
  <c r="G73" i="31"/>
  <c r="G72" i="31"/>
  <c r="F71" i="31"/>
  <c r="E71" i="31"/>
  <c r="C69" i="31"/>
  <c r="G65" i="31"/>
  <c r="H64" i="31"/>
  <c r="I64" i="31" s="1"/>
  <c r="J64" i="31" s="1"/>
  <c r="G64" i="31"/>
  <c r="G70" i="31" s="1"/>
  <c r="F63" i="31"/>
  <c r="E63" i="31"/>
  <c r="C61" i="31"/>
  <c r="G58" i="31"/>
  <c r="H57" i="31"/>
  <c r="I57" i="31" s="1"/>
  <c r="G57" i="31"/>
  <c r="G56" i="31"/>
  <c r="F55" i="31"/>
  <c r="E55" i="31"/>
  <c r="C53" i="31"/>
  <c r="H49" i="31"/>
  <c r="G49" i="31"/>
  <c r="G48" i="31"/>
  <c r="F47" i="31"/>
  <c r="E47" i="31"/>
  <c r="C46" i="31"/>
  <c r="G45" i="31"/>
  <c r="R43" i="31"/>
  <c r="S43" i="31" s="1"/>
  <c r="Q43" i="31"/>
  <c r="G43" i="31"/>
  <c r="G44" i="31" s="1"/>
  <c r="I42" i="31"/>
  <c r="J42" i="31" s="1"/>
  <c r="H42" i="31"/>
  <c r="F41" i="31"/>
  <c r="C40" i="31"/>
  <c r="I36" i="31"/>
  <c r="J36" i="31" s="1"/>
  <c r="H36" i="31"/>
  <c r="G35" i="31"/>
  <c r="G37" i="31" s="1"/>
  <c r="F34" i="31"/>
  <c r="E34" i="31"/>
  <c r="C33" i="31"/>
  <c r="G30" i="31"/>
  <c r="I28" i="31"/>
  <c r="J28" i="31" s="1"/>
  <c r="K28" i="31" s="1"/>
  <c r="L28" i="31" s="1"/>
  <c r="M28" i="31" s="1"/>
  <c r="N28" i="31" s="1"/>
  <c r="O28" i="31" s="1"/>
  <c r="P28" i="31" s="1"/>
  <c r="Q28" i="31" s="1"/>
  <c r="R28" i="31" s="1"/>
  <c r="S28" i="31" s="1"/>
  <c r="T28" i="31" s="1"/>
  <c r="U28" i="31" s="1"/>
  <c r="V28" i="31" s="1"/>
  <c r="W28" i="31" s="1"/>
  <c r="X28" i="31" s="1"/>
  <c r="Y28" i="31" s="1"/>
  <c r="Z28" i="31" s="1"/>
  <c r="AA28" i="31" s="1"/>
  <c r="AB28" i="31" s="1"/>
  <c r="AC28" i="31" s="1"/>
  <c r="AD28" i="31" s="1"/>
  <c r="AE28" i="31" s="1"/>
  <c r="AF28" i="31" s="1"/>
  <c r="AG28" i="31" s="1"/>
  <c r="AH28" i="31" s="1"/>
  <c r="AI28" i="31" s="1"/>
  <c r="AJ28" i="31" s="1"/>
  <c r="G28" i="31"/>
  <c r="H28" i="31" s="1"/>
  <c r="F27" i="31"/>
  <c r="E27" i="31"/>
  <c r="C26" i="31"/>
  <c r="G23" i="31"/>
  <c r="G22" i="31" s="1"/>
  <c r="G21" i="31"/>
  <c r="H21" i="31" s="1"/>
  <c r="I21" i="31" s="1"/>
  <c r="J21" i="31" s="1"/>
  <c r="K21" i="31" s="1"/>
  <c r="L21" i="31" s="1"/>
  <c r="M21" i="31" s="1"/>
  <c r="N21" i="31" s="1"/>
  <c r="O21" i="31" s="1"/>
  <c r="P21" i="31" s="1"/>
  <c r="Q21" i="31" s="1"/>
  <c r="R21" i="31" s="1"/>
  <c r="S21" i="31" s="1"/>
  <c r="T21" i="31" s="1"/>
  <c r="U21" i="31" s="1"/>
  <c r="V21" i="31" s="1"/>
  <c r="W21" i="31" s="1"/>
  <c r="X21" i="31" s="1"/>
  <c r="Y21" i="31" s="1"/>
  <c r="Z21" i="31" s="1"/>
  <c r="AA21" i="31" s="1"/>
  <c r="AB21" i="31" s="1"/>
  <c r="AC21" i="31" s="1"/>
  <c r="AD21" i="31" s="1"/>
  <c r="AE21" i="31" s="1"/>
  <c r="AF21" i="31" s="1"/>
  <c r="AG21" i="31" s="1"/>
  <c r="AH21" i="31" s="1"/>
  <c r="AI21" i="31" s="1"/>
  <c r="AJ21" i="31" s="1"/>
  <c r="F20" i="31"/>
  <c r="E20" i="31"/>
  <c r="C19" i="31"/>
  <c r="B18" i="31"/>
  <c r="B25" i="31" s="1"/>
  <c r="B32" i="31" s="1"/>
  <c r="B39" i="31" s="1"/>
  <c r="B45" i="31" s="1"/>
  <c r="B52" i="31" s="1"/>
  <c r="B60" i="31" s="1"/>
  <c r="B68" i="31" s="1"/>
  <c r="B76" i="31" s="1"/>
  <c r="B84" i="31" s="1"/>
  <c r="B92" i="31" s="1"/>
  <c r="B100" i="31" s="1"/>
  <c r="B108" i="31" s="1"/>
  <c r="B116" i="31" s="1"/>
  <c r="B124" i="31" s="1"/>
  <c r="B132" i="31" s="1"/>
  <c r="B140" i="31" s="1"/>
  <c r="B148" i="31" s="1"/>
  <c r="B156" i="31" s="1"/>
  <c r="G16" i="31"/>
  <c r="G15" i="31" s="1"/>
  <c r="H14" i="31"/>
  <c r="I14" i="31" s="1"/>
  <c r="J14" i="31" s="1"/>
  <c r="K14" i="31" s="1"/>
  <c r="L14" i="31" s="1"/>
  <c r="M14" i="31" s="1"/>
  <c r="N14" i="31" s="1"/>
  <c r="O14" i="31" s="1"/>
  <c r="P14" i="31" s="1"/>
  <c r="Q14" i="31" s="1"/>
  <c r="R14" i="31" s="1"/>
  <c r="S14" i="31" s="1"/>
  <c r="T14" i="31" s="1"/>
  <c r="U14" i="31" s="1"/>
  <c r="V14" i="31" s="1"/>
  <c r="W14" i="31" s="1"/>
  <c r="X14" i="31" s="1"/>
  <c r="Y14" i="31" s="1"/>
  <c r="Z14" i="31" s="1"/>
  <c r="AA14" i="31" s="1"/>
  <c r="AB14" i="31" s="1"/>
  <c r="AC14" i="31" s="1"/>
  <c r="AD14" i="31" s="1"/>
  <c r="AE14" i="31" s="1"/>
  <c r="AF14" i="31" s="1"/>
  <c r="AG14" i="31" s="1"/>
  <c r="AH14" i="31" s="1"/>
  <c r="AI14" i="31" s="1"/>
  <c r="AJ14" i="31" s="1"/>
  <c r="G14" i="31"/>
  <c r="E13" i="31"/>
  <c r="C12" i="31"/>
  <c r="G10" i="31"/>
  <c r="H10" i="31" s="1"/>
  <c r="I10" i="31" s="1"/>
  <c r="J10" i="31" s="1"/>
  <c r="K10" i="31" s="1"/>
  <c r="L10" i="31" s="1"/>
  <c r="M10" i="31" s="1"/>
  <c r="N10" i="31" s="1"/>
  <c r="O10" i="31" s="1"/>
  <c r="P10" i="31" s="1"/>
  <c r="Q10" i="31" s="1"/>
  <c r="R10" i="31" s="1"/>
  <c r="S10" i="31" s="1"/>
  <c r="T10" i="31" s="1"/>
  <c r="U10" i="31" s="1"/>
  <c r="V10" i="31" s="1"/>
  <c r="W10" i="31" s="1"/>
  <c r="X10" i="31" s="1"/>
  <c r="Y10" i="31" s="1"/>
  <c r="Z10" i="31" s="1"/>
  <c r="AA10" i="31" s="1"/>
  <c r="AB10" i="31" s="1"/>
  <c r="AC10" i="31" s="1"/>
  <c r="AD10" i="31" s="1"/>
  <c r="AE10" i="31" s="1"/>
  <c r="AF10" i="31" s="1"/>
  <c r="AG10" i="31" s="1"/>
  <c r="AH10" i="31" s="1"/>
  <c r="AI10" i="31" s="1"/>
  <c r="AJ10" i="31" s="1"/>
  <c r="I9" i="31"/>
  <c r="J9" i="31" s="1"/>
  <c r="H9" i="31"/>
  <c r="G9" i="31"/>
  <c r="I7" i="31"/>
  <c r="H7" i="31"/>
  <c r="H8" i="31" s="1"/>
  <c r="G7" i="31"/>
  <c r="G11" i="31" s="1"/>
  <c r="E6" i="31"/>
  <c r="AJ5" i="31"/>
  <c r="AI5" i="31"/>
  <c r="AH5" i="31"/>
  <c r="AG5" i="31"/>
  <c r="AF5" i="31"/>
  <c r="AE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O5" i="31"/>
  <c r="N5" i="31"/>
  <c r="M5" i="31"/>
  <c r="L5" i="31"/>
  <c r="K5" i="31"/>
  <c r="J5" i="31"/>
  <c r="I5" i="31"/>
  <c r="H5" i="31"/>
  <c r="G5" i="31"/>
  <c r="H179" i="30"/>
  <c r="H178" i="30"/>
  <c r="G168" i="30"/>
  <c r="C167" i="30"/>
  <c r="C164" i="30"/>
  <c r="C157" i="30"/>
  <c r="G154" i="30"/>
  <c r="G153" i="30"/>
  <c r="H153" i="30" s="1"/>
  <c r="H152" i="30"/>
  <c r="I152" i="30" s="1"/>
  <c r="J152" i="30" s="1"/>
  <c r="G152" i="30"/>
  <c r="F151" i="30"/>
  <c r="E151" i="30"/>
  <c r="C149" i="30"/>
  <c r="G145" i="30"/>
  <c r="AB144" i="30"/>
  <c r="Z144" i="30"/>
  <c r="AA144" i="30" s="1"/>
  <c r="Y144" i="30"/>
  <c r="P144" i="30"/>
  <c r="L144" i="30"/>
  <c r="M144" i="30" s="1"/>
  <c r="N144" i="30" s="1"/>
  <c r="O144" i="30" s="1"/>
  <c r="K144" i="30"/>
  <c r="H144" i="30"/>
  <c r="I144" i="30" s="1"/>
  <c r="J144" i="30" s="1"/>
  <c r="W144" i="30" s="1"/>
  <c r="X144" i="30" s="1"/>
  <c r="G144" i="30"/>
  <c r="G150" i="30" s="1"/>
  <c r="F143" i="30"/>
  <c r="E143" i="30"/>
  <c r="C141" i="30"/>
  <c r="H137" i="30"/>
  <c r="I137" i="30" s="1"/>
  <c r="G137" i="30"/>
  <c r="G136" i="30"/>
  <c r="F135" i="30"/>
  <c r="E135" i="30"/>
  <c r="G134" i="30"/>
  <c r="C133" i="30"/>
  <c r="H130" i="30"/>
  <c r="I129" i="30"/>
  <c r="H129" i="30"/>
  <c r="G129" i="30"/>
  <c r="G130" i="30" s="1"/>
  <c r="J128" i="30"/>
  <c r="W128" i="30" s="1"/>
  <c r="X128" i="30" s="1"/>
  <c r="Y128" i="30" s="1"/>
  <c r="Z128" i="30" s="1"/>
  <c r="AA128" i="30" s="1"/>
  <c r="AB128" i="30" s="1"/>
  <c r="I128" i="30"/>
  <c r="H128" i="30"/>
  <c r="G128" i="30"/>
  <c r="F127" i="30"/>
  <c r="E127" i="30"/>
  <c r="C125" i="30"/>
  <c r="G121" i="30"/>
  <c r="H121" i="30" s="1"/>
  <c r="G120" i="30"/>
  <c r="F119" i="30"/>
  <c r="E119" i="30"/>
  <c r="G118" i="30"/>
  <c r="C117" i="30"/>
  <c r="H113" i="30"/>
  <c r="G113" i="30"/>
  <c r="G114" i="30" s="1"/>
  <c r="I112" i="30"/>
  <c r="J112" i="30" s="1"/>
  <c r="H112" i="30"/>
  <c r="G112" i="30"/>
  <c r="F111" i="30"/>
  <c r="E111" i="30"/>
  <c r="G110" i="30"/>
  <c r="C109" i="30"/>
  <c r="G106" i="30"/>
  <c r="G105" i="30"/>
  <c r="H105" i="30" s="1"/>
  <c r="H106" i="30" s="1"/>
  <c r="K104" i="30"/>
  <c r="L104" i="30" s="1"/>
  <c r="M104" i="30" s="1"/>
  <c r="N104" i="30" s="1"/>
  <c r="O104" i="30" s="1"/>
  <c r="P104" i="30" s="1"/>
  <c r="I104" i="30"/>
  <c r="J104" i="30" s="1"/>
  <c r="W104" i="30" s="1"/>
  <c r="X104" i="30" s="1"/>
  <c r="Y104" i="30" s="1"/>
  <c r="Z104" i="30" s="1"/>
  <c r="AA104" i="30" s="1"/>
  <c r="AB104" i="30" s="1"/>
  <c r="H104" i="30"/>
  <c r="G104" i="30"/>
  <c r="F103" i="30"/>
  <c r="E103" i="30"/>
  <c r="G102" i="30"/>
  <c r="C101" i="30"/>
  <c r="H98" i="30"/>
  <c r="J97" i="30"/>
  <c r="I97" i="30"/>
  <c r="H97" i="30"/>
  <c r="G97" i="30"/>
  <c r="G98" i="30" s="1"/>
  <c r="I96" i="30"/>
  <c r="J96" i="30" s="1"/>
  <c r="K96" i="30" s="1"/>
  <c r="L96" i="30" s="1"/>
  <c r="M96" i="30" s="1"/>
  <c r="N96" i="30" s="1"/>
  <c r="O96" i="30" s="1"/>
  <c r="P96" i="30" s="1"/>
  <c r="H96" i="30"/>
  <c r="G96" i="30"/>
  <c r="F95" i="30"/>
  <c r="E95" i="30"/>
  <c r="C93" i="30"/>
  <c r="G89" i="30"/>
  <c r="G88" i="30"/>
  <c r="H88" i="30" s="1"/>
  <c r="I88" i="30" s="1"/>
  <c r="J88" i="30" s="1"/>
  <c r="F87" i="30"/>
  <c r="E87" i="30"/>
  <c r="C85" i="30"/>
  <c r="G81" i="30"/>
  <c r="H81" i="30" s="1"/>
  <c r="I81" i="30" s="1"/>
  <c r="G80" i="30"/>
  <c r="F79" i="30"/>
  <c r="E79" i="30"/>
  <c r="G78" i="30"/>
  <c r="C77" i="30"/>
  <c r="H73" i="30"/>
  <c r="G73" i="30"/>
  <c r="G74" i="30" s="1"/>
  <c r="G72" i="30"/>
  <c r="F71" i="30"/>
  <c r="E71" i="30"/>
  <c r="C69" i="30"/>
  <c r="G65" i="30"/>
  <c r="K64" i="30"/>
  <c r="L64" i="30" s="1"/>
  <c r="M64" i="30" s="1"/>
  <c r="N64" i="30" s="1"/>
  <c r="O64" i="30" s="1"/>
  <c r="P64" i="30" s="1"/>
  <c r="J64" i="30"/>
  <c r="W64" i="30" s="1"/>
  <c r="X64" i="30" s="1"/>
  <c r="Y64" i="30" s="1"/>
  <c r="Z64" i="30" s="1"/>
  <c r="AA64" i="30" s="1"/>
  <c r="AB64" i="30" s="1"/>
  <c r="I64" i="30"/>
  <c r="H64" i="30"/>
  <c r="G64" i="30"/>
  <c r="F63" i="30"/>
  <c r="E63" i="30"/>
  <c r="G62" i="30"/>
  <c r="C61" i="30"/>
  <c r="G57" i="30"/>
  <c r="G58" i="30" s="1"/>
  <c r="I56" i="30"/>
  <c r="J56" i="30" s="1"/>
  <c r="H56" i="30"/>
  <c r="G56" i="30"/>
  <c r="F55" i="30"/>
  <c r="E55" i="30"/>
  <c r="C53" i="30"/>
  <c r="J49" i="30"/>
  <c r="I49" i="30"/>
  <c r="H49" i="30"/>
  <c r="G49" i="30"/>
  <c r="G48" i="30"/>
  <c r="H48" i="30" s="1"/>
  <c r="F47" i="30"/>
  <c r="E47" i="30"/>
  <c r="C46" i="30"/>
  <c r="G45" i="30"/>
  <c r="R43" i="30"/>
  <c r="Q43" i="30"/>
  <c r="G43" i="30"/>
  <c r="G46" i="30" s="1"/>
  <c r="I42" i="30"/>
  <c r="J42" i="30" s="1"/>
  <c r="K42" i="30" s="1"/>
  <c r="L42" i="30" s="1"/>
  <c r="M42" i="30" s="1"/>
  <c r="N42" i="30" s="1"/>
  <c r="O42" i="30" s="1"/>
  <c r="P42" i="30" s="1"/>
  <c r="H42" i="30"/>
  <c r="F41" i="30"/>
  <c r="C40" i="30"/>
  <c r="J36" i="30"/>
  <c r="I36" i="30"/>
  <c r="H36" i="30"/>
  <c r="G35" i="30"/>
  <c r="G37" i="30" s="1"/>
  <c r="F34" i="30"/>
  <c r="E34" i="30"/>
  <c r="C33" i="30"/>
  <c r="H30" i="30"/>
  <c r="G30" i="30"/>
  <c r="H28" i="30"/>
  <c r="I28" i="30" s="1"/>
  <c r="J28" i="30" s="1"/>
  <c r="K28" i="30" s="1"/>
  <c r="L28" i="30" s="1"/>
  <c r="M28" i="30" s="1"/>
  <c r="N28" i="30" s="1"/>
  <c r="O28" i="30" s="1"/>
  <c r="P28" i="30" s="1"/>
  <c r="Q28" i="30" s="1"/>
  <c r="R28" i="30" s="1"/>
  <c r="S28" i="30" s="1"/>
  <c r="T28" i="30" s="1"/>
  <c r="U28" i="30" s="1"/>
  <c r="V28" i="30" s="1"/>
  <c r="W28" i="30" s="1"/>
  <c r="X28" i="30" s="1"/>
  <c r="Y28" i="30" s="1"/>
  <c r="Z28" i="30" s="1"/>
  <c r="AA28" i="30" s="1"/>
  <c r="AB28" i="30" s="1"/>
  <c r="AC28" i="30" s="1"/>
  <c r="AD28" i="30" s="1"/>
  <c r="AE28" i="30" s="1"/>
  <c r="AF28" i="30" s="1"/>
  <c r="AG28" i="30" s="1"/>
  <c r="AH28" i="30" s="1"/>
  <c r="AI28" i="30" s="1"/>
  <c r="AJ28" i="30" s="1"/>
  <c r="G28" i="30"/>
  <c r="G29" i="30" s="1"/>
  <c r="F27" i="30"/>
  <c r="E27" i="30"/>
  <c r="C26" i="30"/>
  <c r="B25" i="30"/>
  <c r="B32" i="30" s="1"/>
  <c r="B39" i="30" s="1"/>
  <c r="B45" i="30" s="1"/>
  <c r="B52" i="30" s="1"/>
  <c r="B60" i="30" s="1"/>
  <c r="B68" i="30" s="1"/>
  <c r="B76" i="30" s="1"/>
  <c r="B84" i="30" s="1"/>
  <c r="B92" i="30" s="1"/>
  <c r="B100" i="30" s="1"/>
  <c r="B108" i="30" s="1"/>
  <c r="B116" i="30" s="1"/>
  <c r="B124" i="30" s="1"/>
  <c r="B132" i="30" s="1"/>
  <c r="B140" i="30" s="1"/>
  <c r="B148" i="30" s="1"/>
  <c r="B156" i="30" s="1"/>
  <c r="H23" i="30"/>
  <c r="G23" i="30"/>
  <c r="G21" i="30"/>
  <c r="F20" i="30"/>
  <c r="E20" i="30"/>
  <c r="C19" i="30"/>
  <c r="B18" i="30"/>
  <c r="G16" i="30"/>
  <c r="H16" i="30" s="1"/>
  <c r="J14" i="30"/>
  <c r="K14" i="30" s="1"/>
  <c r="L14" i="30" s="1"/>
  <c r="M14" i="30" s="1"/>
  <c r="N14" i="30" s="1"/>
  <c r="O14" i="30" s="1"/>
  <c r="P14" i="30" s="1"/>
  <c r="Q14" i="30" s="1"/>
  <c r="R14" i="30" s="1"/>
  <c r="S14" i="30" s="1"/>
  <c r="T14" i="30" s="1"/>
  <c r="U14" i="30" s="1"/>
  <c r="V14" i="30" s="1"/>
  <c r="W14" i="30" s="1"/>
  <c r="X14" i="30" s="1"/>
  <c r="Y14" i="30" s="1"/>
  <c r="Z14" i="30" s="1"/>
  <c r="AA14" i="30" s="1"/>
  <c r="AB14" i="30" s="1"/>
  <c r="AC14" i="30" s="1"/>
  <c r="AD14" i="30" s="1"/>
  <c r="AE14" i="30" s="1"/>
  <c r="AF14" i="30" s="1"/>
  <c r="AG14" i="30" s="1"/>
  <c r="AH14" i="30" s="1"/>
  <c r="AI14" i="30" s="1"/>
  <c r="AJ14" i="30" s="1"/>
  <c r="H14" i="30"/>
  <c r="I14" i="30" s="1"/>
  <c r="G14" i="30"/>
  <c r="G15" i="30" s="1"/>
  <c r="E13" i="30"/>
  <c r="C12" i="30"/>
  <c r="G10" i="30"/>
  <c r="G11" i="30" s="1"/>
  <c r="G9" i="30"/>
  <c r="G8" i="30" s="1"/>
  <c r="I7" i="30"/>
  <c r="J7" i="30" s="1"/>
  <c r="W7" i="30" s="1"/>
  <c r="X7" i="30" s="1"/>
  <c r="Y7" i="30" s="1"/>
  <c r="Z7" i="30" s="1"/>
  <c r="AA7" i="30" s="1"/>
  <c r="AB7" i="30" s="1"/>
  <c r="G7" i="30"/>
  <c r="H7" i="30" s="1"/>
  <c r="E6" i="30"/>
  <c r="AJ5" i="30"/>
  <c r="AI5" i="30"/>
  <c r="AH5" i="30"/>
  <c r="AG5" i="30"/>
  <c r="AF5" i="30"/>
  <c r="AE5" i="30"/>
  <c r="AD5" i="30"/>
  <c r="AC5" i="30"/>
  <c r="AB5" i="30"/>
  <c r="AA5" i="30"/>
  <c r="Z5" i="30"/>
  <c r="Y5" i="30"/>
  <c r="X5" i="30"/>
  <c r="W5" i="30"/>
  <c r="V5" i="30"/>
  <c r="U5" i="30"/>
  <c r="T5" i="30"/>
  <c r="S5" i="30"/>
  <c r="R5" i="30"/>
  <c r="Q5" i="30"/>
  <c r="P5" i="30"/>
  <c r="O5" i="30"/>
  <c r="N5" i="30"/>
  <c r="M5" i="30"/>
  <c r="L5" i="30"/>
  <c r="K5" i="30"/>
  <c r="J5" i="30"/>
  <c r="I5" i="30"/>
  <c r="H5" i="30"/>
  <c r="G5" i="30"/>
  <c r="H179" i="29"/>
  <c r="H178" i="29"/>
  <c r="G168" i="29"/>
  <c r="C167" i="29"/>
  <c r="G167" i="29" s="1"/>
  <c r="G169" i="29" s="1"/>
  <c r="C164" i="29"/>
  <c r="C157" i="29"/>
  <c r="G153" i="29"/>
  <c r="H153" i="29" s="1"/>
  <c r="G152" i="29"/>
  <c r="G154" i="29" s="1"/>
  <c r="F151" i="29"/>
  <c r="E151" i="29"/>
  <c r="C149" i="29"/>
  <c r="G145" i="29"/>
  <c r="G144" i="29"/>
  <c r="G150" i="29" s="1"/>
  <c r="F143" i="29"/>
  <c r="E143" i="29"/>
  <c r="C141" i="29"/>
  <c r="I137" i="29"/>
  <c r="H137" i="29"/>
  <c r="G137" i="29"/>
  <c r="G136" i="29"/>
  <c r="F135" i="29"/>
  <c r="E135" i="29"/>
  <c r="G134" i="29"/>
  <c r="C133" i="29"/>
  <c r="H129" i="29"/>
  <c r="I129" i="29" s="1"/>
  <c r="G129" i="29"/>
  <c r="G130" i="29" s="1"/>
  <c r="H128" i="29"/>
  <c r="H130" i="29" s="1"/>
  <c r="G128" i="29"/>
  <c r="F127" i="29"/>
  <c r="E127" i="29"/>
  <c r="C125" i="29"/>
  <c r="G122" i="29"/>
  <c r="H121" i="29"/>
  <c r="G121" i="29"/>
  <c r="G120" i="29"/>
  <c r="F119" i="29"/>
  <c r="E119" i="29"/>
  <c r="G118" i="29"/>
  <c r="C117" i="29"/>
  <c r="H114" i="29"/>
  <c r="W113" i="29"/>
  <c r="W114" i="29" s="1"/>
  <c r="H113" i="29"/>
  <c r="I113" i="29" s="1"/>
  <c r="J113" i="29" s="1"/>
  <c r="G113" i="29"/>
  <c r="G114" i="29" s="1"/>
  <c r="J112" i="29"/>
  <c r="W112" i="29" s="1"/>
  <c r="X112" i="29" s="1"/>
  <c r="Y112" i="29" s="1"/>
  <c r="Z112" i="29" s="1"/>
  <c r="AA112" i="29" s="1"/>
  <c r="AB112" i="29" s="1"/>
  <c r="I112" i="29"/>
  <c r="H112" i="29"/>
  <c r="G112" i="29"/>
  <c r="F111" i="29"/>
  <c r="E111" i="29"/>
  <c r="G110" i="29"/>
  <c r="C109" i="29"/>
  <c r="G106" i="29"/>
  <c r="G105" i="29"/>
  <c r="H105" i="29" s="1"/>
  <c r="H104" i="29"/>
  <c r="I104" i="29" s="1"/>
  <c r="J104" i="29" s="1"/>
  <c r="W104" i="29" s="1"/>
  <c r="X104" i="29" s="1"/>
  <c r="Y104" i="29" s="1"/>
  <c r="Z104" i="29" s="1"/>
  <c r="AA104" i="29" s="1"/>
  <c r="AB104" i="29" s="1"/>
  <c r="G104" i="29"/>
  <c r="F103" i="29"/>
  <c r="E103" i="29"/>
  <c r="G102" i="29"/>
  <c r="C101" i="29"/>
  <c r="K97" i="29"/>
  <c r="J97" i="29"/>
  <c r="I97" i="29"/>
  <c r="I98" i="29" s="1"/>
  <c r="H97" i="29"/>
  <c r="H98" i="29" s="1"/>
  <c r="G97" i="29"/>
  <c r="G98" i="29" s="1"/>
  <c r="J96" i="29"/>
  <c r="K96" i="29" s="1"/>
  <c r="L96" i="29" s="1"/>
  <c r="M96" i="29" s="1"/>
  <c r="N96" i="29" s="1"/>
  <c r="O96" i="29" s="1"/>
  <c r="P96" i="29" s="1"/>
  <c r="I96" i="29"/>
  <c r="H96" i="29"/>
  <c r="G96" i="29"/>
  <c r="F95" i="29"/>
  <c r="E95" i="29"/>
  <c r="C93" i="29"/>
  <c r="H89" i="29"/>
  <c r="H90" i="29" s="1"/>
  <c r="G89" i="29"/>
  <c r="G90" i="29" s="1"/>
  <c r="G88" i="29"/>
  <c r="H88" i="29" s="1"/>
  <c r="I88" i="29" s="1"/>
  <c r="J88" i="29" s="1"/>
  <c r="F87" i="29"/>
  <c r="E87" i="29"/>
  <c r="G86" i="29"/>
  <c r="C85" i="29"/>
  <c r="I81" i="29"/>
  <c r="J81" i="29" s="1"/>
  <c r="G81" i="29"/>
  <c r="H81" i="29" s="1"/>
  <c r="G80" i="29"/>
  <c r="F79" i="29"/>
  <c r="E79" i="29"/>
  <c r="G78" i="29"/>
  <c r="C77" i="29"/>
  <c r="H73" i="29"/>
  <c r="G73" i="29"/>
  <c r="G74" i="29" s="1"/>
  <c r="H72" i="29"/>
  <c r="I72" i="29" s="1"/>
  <c r="J72" i="29" s="1"/>
  <c r="G72" i="29"/>
  <c r="F71" i="29"/>
  <c r="E71" i="29"/>
  <c r="C69" i="29"/>
  <c r="G66" i="29"/>
  <c r="H65" i="29"/>
  <c r="G65" i="29"/>
  <c r="G64" i="29"/>
  <c r="F63" i="29"/>
  <c r="E63" i="29"/>
  <c r="C61" i="29"/>
  <c r="G57" i="29"/>
  <c r="G56" i="29"/>
  <c r="G62" i="29" s="1"/>
  <c r="F55" i="29"/>
  <c r="E55" i="29"/>
  <c r="C53" i="29"/>
  <c r="H49" i="29"/>
  <c r="I49" i="29" s="1"/>
  <c r="J49" i="29" s="1"/>
  <c r="K49" i="29" s="1"/>
  <c r="G49" i="29"/>
  <c r="G48" i="29"/>
  <c r="H48" i="29" s="1"/>
  <c r="H50" i="29" s="1"/>
  <c r="F47" i="29"/>
  <c r="E47" i="29"/>
  <c r="C46" i="29"/>
  <c r="G45" i="29"/>
  <c r="Q43" i="29"/>
  <c r="G43" i="29"/>
  <c r="W42" i="29"/>
  <c r="X42" i="29" s="1"/>
  <c r="Y42" i="29" s="1"/>
  <c r="Z42" i="29" s="1"/>
  <c r="AA42" i="29" s="1"/>
  <c r="AB42" i="29" s="1"/>
  <c r="H42" i="29"/>
  <c r="I42" i="29" s="1"/>
  <c r="J42" i="29" s="1"/>
  <c r="K42" i="29" s="1"/>
  <c r="L42" i="29" s="1"/>
  <c r="M42" i="29" s="1"/>
  <c r="N42" i="29" s="1"/>
  <c r="O42" i="29" s="1"/>
  <c r="P42" i="29" s="1"/>
  <c r="F41" i="29"/>
  <c r="C40" i="29"/>
  <c r="H36" i="29"/>
  <c r="I36" i="29" s="1"/>
  <c r="J36" i="29" s="1"/>
  <c r="G35" i="29"/>
  <c r="G37" i="29" s="1"/>
  <c r="F34" i="29"/>
  <c r="E34" i="29"/>
  <c r="C33" i="29"/>
  <c r="G30" i="29"/>
  <c r="G28" i="29"/>
  <c r="H28" i="29" s="1"/>
  <c r="I28" i="29" s="1"/>
  <c r="J28" i="29" s="1"/>
  <c r="K28" i="29" s="1"/>
  <c r="L28" i="29" s="1"/>
  <c r="M28" i="29" s="1"/>
  <c r="N28" i="29" s="1"/>
  <c r="O28" i="29" s="1"/>
  <c r="P28" i="29" s="1"/>
  <c r="Q28" i="29" s="1"/>
  <c r="R28" i="29" s="1"/>
  <c r="S28" i="29" s="1"/>
  <c r="T28" i="29" s="1"/>
  <c r="U28" i="29" s="1"/>
  <c r="V28" i="29" s="1"/>
  <c r="W28" i="29" s="1"/>
  <c r="X28" i="29" s="1"/>
  <c r="Y28" i="29" s="1"/>
  <c r="Z28" i="29" s="1"/>
  <c r="AA28" i="29" s="1"/>
  <c r="AB28" i="29" s="1"/>
  <c r="AC28" i="29" s="1"/>
  <c r="AD28" i="29" s="1"/>
  <c r="AE28" i="29" s="1"/>
  <c r="AF28" i="29" s="1"/>
  <c r="AG28" i="29" s="1"/>
  <c r="AH28" i="29" s="1"/>
  <c r="AI28" i="29" s="1"/>
  <c r="AJ28" i="29" s="1"/>
  <c r="F27" i="29"/>
  <c r="E27" i="29"/>
  <c r="C26" i="29"/>
  <c r="B25" i="29"/>
  <c r="B32" i="29" s="1"/>
  <c r="B39" i="29" s="1"/>
  <c r="B45" i="29" s="1"/>
  <c r="B52" i="29" s="1"/>
  <c r="B60" i="29" s="1"/>
  <c r="B68" i="29" s="1"/>
  <c r="B76" i="29" s="1"/>
  <c r="B84" i="29" s="1"/>
  <c r="B92" i="29" s="1"/>
  <c r="B100" i="29" s="1"/>
  <c r="B108" i="29" s="1"/>
  <c r="B116" i="29" s="1"/>
  <c r="B124" i="29" s="1"/>
  <c r="B132" i="29" s="1"/>
  <c r="B140" i="29" s="1"/>
  <c r="B148" i="29" s="1"/>
  <c r="B156" i="29" s="1"/>
  <c r="G23" i="29"/>
  <c r="G21" i="29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R21" i="29" s="1"/>
  <c r="S21" i="29" s="1"/>
  <c r="T21" i="29" s="1"/>
  <c r="U21" i="29" s="1"/>
  <c r="V21" i="29" s="1"/>
  <c r="W21" i="29" s="1"/>
  <c r="X21" i="29" s="1"/>
  <c r="Y21" i="29" s="1"/>
  <c r="Z21" i="29" s="1"/>
  <c r="AA21" i="29" s="1"/>
  <c r="AB21" i="29" s="1"/>
  <c r="AC21" i="29" s="1"/>
  <c r="AD21" i="29" s="1"/>
  <c r="AE21" i="29" s="1"/>
  <c r="AF21" i="29" s="1"/>
  <c r="AG21" i="29" s="1"/>
  <c r="AH21" i="29" s="1"/>
  <c r="AI21" i="29" s="1"/>
  <c r="AJ21" i="29" s="1"/>
  <c r="F20" i="29"/>
  <c r="E20" i="29"/>
  <c r="C19" i="29"/>
  <c r="B18" i="29"/>
  <c r="H16" i="29"/>
  <c r="G16" i="29"/>
  <c r="H14" i="29"/>
  <c r="I14" i="29" s="1"/>
  <c r="J14" i="29" s="1"/>
  <c r="K14" i="29" s="1"/>
  <c r="L14" i="29" s="1"/>
  <c r="M14" i="29" s="1"/>
  <c r="N14" i="29" s="1"/>
  <c r="O14" i="29" s="1"/>
  <c r="P14" i="29" s="1"/>
  <c r="Q14" i="29" s="1"/>
  <c r="R14" i="29" s="1"/>
  <c r="S14" i="29" s="1"/>
  <c r="T14" i="29" s="1"/>
  <c r="U14" i="29" s="1"/>
  <c r="V14" i="29" s="1"/>
  <c r="W14" i="29" s="1"/>
  <c r="X14" i="29" s="1"/>
  <c r="Y14" i="29" s="1"/>
  <c r="Z14" i="29" s="1"/>
  <c r="AA14" i="29" s="1"/>
  <c r="AB14" i="29" s="1"/>
  <c r="AC14" i="29" s="1"/>
  <c r="AD14" i="29" s="1"/>
  <c r="AE14" i="29" s="1"/>
  <c r="AF14" i="29" s="1"/>
  <c r="AG14" i="29" s="1"/>
  <c r="AH14" i="29" s="1"/>
  <c r="AI14" i="29" s="1"/>
  <c r="AJ14" i="29" s="1"/>
  <c r="G14" i="29"/>
  <c r="E13" i="29"/>
  <c r="C12" i="29"/>
  <c r="H10" i="29"/>
  <c r="I10" i="29" s="1"/>
  <c r="J10" i="29" s="1"/>
  <c r="K10" i="29" s="1"/>
  <c r="L10" i="29" s="1"/>
  <c r="M10" i="29" s="1"/>
  <c r="N10" i="29" s="1"/>
  <c r="O10" i="29" s="1"/>
  <c r="P10" i="29" s="1"/>
  <c r="Q10" i="29" s="1"/>
  <c r="R10" i="29" s="1"/>
  <c r="S10" i="29" s="1"/>
  <c r="T10" i="29" s="1"/>
  <c r="U10" i="29" s="1"/>
  <c r="V10" i="29" s="1"/>
  <c r="W10" i="29" s="1"/>
  <c r="X10" i="29" s="1"/>
  <c r="Y10" i="29" s="1"/>
  <c r="Z10" i="29" s="1"/>
  <c r="AA10" i="29" s="1"/>
  <c r="AB10" i="29" s="1"/>
  <c r="AC10" i="29" s="1"/>
  <c r="AD10" i="29" s="1"/>
  <c r="AE10" i="29" s="1"/>
  <c r="AF10" i="29" s="1"/>
  <c r="AG10" i="29" s="1"/>
  <c r="AH10" i="29" s="1"/>
  <c r="AI10" i="29" s="1"/>
  <c r="AJ10" i="29" s="1"/>
  <c r="G10" i="29"/>
  <c r="I9" i="29"/>
  <c r="J9" i="29" s="1"/>
  <c r="H9" i="29"/>
  <c r="G9" i="29"/>
  <c r="I7" i="29"/>
  <c r="H7" i="29"/>
  <c r="H8" i="29" s="1"/>
  <c r="G7" i="29"/>
  <c r="G11" i="29" s="1"/>
  <c r="E6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H179" i="28"/>
  <c r="H178" i="28"/>
  <c r="G168" i="28"/>
  <c r="G167" i="28"/>
  <c r="C167" i="28"/>
  <c r="C164" i="28"/>
  <c r="C157" i="28"/>
  <c r="G153" i="28"/>
  <c r="G152" i="28"/>
  <c r="F151" i="28"/>
  <c r="E151" i="28"/>
  <c r="C149" i="28"/>
  <c r="H145" i="28"/>
  <c r="G145" i="28"/>
  <c r="J144" i="28"/>
  <c r="I144" i="28"/>
  <c r="G144" i="28"/>
  <c r="H144" i="28" s="1"/>
  <c r="F143" i="28"/>
  <c r="E143" i="28"/>
  <c r="C141" i="28"/>
  <c r="G138" i="28"/>
  <c r="H137" i="28"/>
  <c r="I137" i="28" s="1"/>
  <c r="G137" i="28"/>
  <c r="H136" i="28"/>
  <c r="I136" i="28" s="1"/>
  <c r="J136" i="28" s="1"/>
  <c r="G136" i="28"/>
  <c r="G142" i="28" s="1"/>
  <c r="F135" i="28"/>
  <c r="E135" i="28"/>
  <c r="C133" i="28"/>
  <c r="G129" i="28"/>
  <c r="G130" i="28" s="1"/>
  <c r="G128" i="28"/>
  <c r="H128" i="28" s="1"/>
  <c r="I128" i="28" s="1"/>
  <c r="J128" i="28" s="1"/>
  <c r="F127" i="28"/>
  <c r="E127" i="28"/>
  <c r="G126" i="28"/>
  <c r="C125" i="28"/>
  <c r="H121" i="28"/>
  <c r="G121" i="28"/>
  <c r="G122" i="28" s="1"/>
  <c r="H120" i="28"/>
  <c r="I120" i="28" s="1"/>
  <c r="J120" i="28" s="1"/>
  <c r="G120" i="28"/>
  <c r="F119" i="28"/>
  <c r="E119" i="28"/>
  <c r="G118" i="28"/>
  <c r="C117" i="28"/>
  <c r="G113" i="28"/>
  <c r="H113" i="28" s="1"/>
  <c r="K112" i="28"/>
  <c r="L112" i="28" s="1"/>
  <c r="M112" i="28" s="1"/>
  <c r="N112" i="28" s="1"/>
  <c r="O112" i="28" s="1"/>
  <c r="P112" i="28" s="1"/>
  <c r="I112" i="28"/>
  <c r="J112" i="28" s="1"/>
  <c r="W112" i="28" s="1"/>
  <c r="X112" i="28" s="1"/>
  <c r="Y112" i="28" s="1"/>
  <c r="Z112" i="28" s="1"/>
  <c r="AA112" i="28" s="1"/>
  <c r="AB112" i="28" s="1"/>
  <c r="H112" i="28"/>
  <c r="G112" i="28"/>
  <c r="F111" i="28"/>
  <c r="E111" i="28"/>
  <c r="G110" i="28"/>
  <c r="C109" i="28"/>
  <c r="H106" i="28"/>
  <c r="I105" i="28"/>
  <c r="H105" i="28"/>
  <c r="G105" i="28"/>
  <c r="G106" i="28" s="1"/>
  <c r="I104" i="28"/>
  <c r="J104" i="28" s="1"/>
  <c r="H104" i="28"/>
  <c r="G104" i="28"/>
  <c r="F103" i="28"/>
  <c r="E103" i="28"/>
  <c r="C101" i="28"/>
  <c r="H97" i="28"/>
  <c r="G97" i="28"/>
  <c r="G98" i="28" s="1"/>
  <c r="G96" i="28"/>
  <c r="G102" i="28" s="1"/>
  <c r="F95" i="28"/>
  <c r="E95" i="28"/>
  <c r="G94" i="28"/>
  <c r="C93" i="28"/>
  <c r="H89" i="28"/>
  <c r="I89" i="28" s="1"/>
  <c r="J89" i="28" s="1"/>
  <c r="G89" i="28"/>
  <c r="G90" i="28" s="1"/>
  <c r="H88" i="28"/>
  <c r="H90" i="28" s="1"/>
  <c r="G88" i="28"/>
  <c r="F87" i="28"/>
  <c r="E87" i="28"/>
  <c r="G86" i="28"/>
  <c r="C85" i="28"/>
  <c r="H81" i="28"/>
  <c r="G81" i="28"/>
  <c r="G82" i="28" s="1"/>
  <c r="I80" i="28"/>
  <c r="J80" i="28" s="1"/>
  <c r="H80" i="28"/>
  <c r="G80" i="28"/>
  <c r="F79" i="28"/>
  <c r="E79" i="28"/>
  <c r="C77" i="28"/>
  <c r="H73" i="28"/>
  <c r="G73" i="28"/>
  <c r="G74" i="28" s="1"/>
  <c r="G72" i="28"/>
  <c r="G78" i="28" s="1"/>
  <c r="F71" i="28"/>
  <c r="E71" i="28"/>
  <c r="G70" i="28"/>
  <c r="C69" i="28"/>
  <c r="H65" i="28"/>
  <c r="I65" i="28" s="1"/>
  <c r="J65" i="28" s="1"/>
  <c r="G65" i="28"/>
  <c r="G66" i="28" s="1"/>
  <c r="H64" i="28"/>
  <c r="G64" i="28"/>
  <c r="F63" i="28"/>
  <c r="E63" i="28"/>
  <c r="C61" i="28"/>
  <c r="G57" i="28"/>
  <c r="H57" i="28" s="1"/>
  <c r="G56" i="28"/>
  <c r="F55" i="28"/>
  <c r="E55" i="28"/>
  <c r="C53" i="28"/>
  <c r="G49" i="28"/>
  <c r="H49" i="28" s="1"/>
  <c r="G48" i="28"/>
  <c r="F47" i="28"/>
  <c r="E47" i="28"/>
  <c r="C46" i="28"/>
  <c r="G45" i="28"/>
  <c r="R43" i="28"/>
  <c r="Q43" i="28"/>
  <c r="G43" i="28"/>
  <c r="G46" i="28" s="1"/>
  <c r="X42" i="28"/>
  <c r="Y42" i="28" s="1"/>
  <c r="Z42" i="28" s="1"/>
  <c r="AA42" i="28" s="1"/>
  <c r="AB42" i="28" s="1"/>
  <c r="N42" i="28"/>
  <c r="O42" i="28" s="1"/>
  <c r="P42" i="28" s="1"/>
  <c r="K42" i="28"/>
  <c r="L42" i="28" s="1"/>
  <c r="M42" i="28" s="1"/>
  <c r="J42" i="28"/>
  <c r="W42" i="28" s="1"/>
  <c r="H42" i="28"/>
  <c r="I42" i="28" s="1"/>
  <c r="F41" i="28"/>
  <c r="C40" i="28"/>
  <c r="H36" i="28"/>
  <c r="G35" i="28"/>
  <c r="H35" i="28" s="1"/>
  <c r="I35" i="28" s="1"/>
  <c r="J35" i="28" s="1"/>
  <c r="K35" i="28" s="1"/>
  <c r="L35" i="28" s="1"/>
  <c r="M35" i="28" s="1"/>
  <c r="N35" i="28" s="1"/>
  <c r="O35" i="28" s="1"/>
  <c r="P35" i="28" s="1"/>
  <c r="F34" i="28"/>
  <c r="E34" i="28"/>
  <c r="C33" i="28"/>
  <c r="B32" i="28"/>
  <c r="B39" i="28" s="1"/>
  <c r="B45" i="28" s="1"/>
  <c r="B52" i="28" s="1"/>
  <c r="B60" i="28" s="1"/>
  <c r="B68" i="28" s="1"/>
  <c r="B76" i="28" s="1"/>
  <c r="B84" i="28" s="1"/>
  <c r="B92" i="28" s="1"/>
  <c r="B100" i="28" s="1"/>
  <c r="B108" i="28" s="1"/>
  <c r="B116" i="28" s="1"/>
  <c r="B124" i="28" s="1"/>
  <c r="B132" i="28" s="1"/>
  <c r="B140" i="28" s="1"/>
  <c r="B148" i="28" s="1"/>
  <c r="B156" i="28" s="1"/>
  <c r="I30" i="28"/>
  <c r="H30" i="28"/>
  <c r="G30" i="28"/>
  <c r="H29" i="28"/>
  <c r="I28" i="28"/>
  <c r="J28" i="28" s="1"/>
  <c r="K28" i="28" s="1"/>
  <c r="L28" i="28" s="1"/>
  <c r="M28" i="28" s="1"/>
  <c r="N28" i="28" s="1"/>
  <c r="O28" i="28" s="1"/>
  <c r="P28" i="28" s="1"/>
  <c r="Q28" i="28" s="1"/>
  <c r="R28" i="28" s="1"/>
  <c r="S28" i="28" s="1"/>
  <c r="T28" i="28" s="1"/>
  <c r="U28" i="28" s="1"/>
  <c r="V28" i="28" s="1"/>
  <c r="W28" i="28" s="1"/>
  <c r="X28" i="28" s="1"/>
  <c r="Y28" i="28" s="1"/>
  <c r="Z28" i="28" s="1"/>
  <c r="AA28" i="28" s="1"/>
  <c r="AB28" i="28" s="1"/>
  <c r="AC28" i="28" s="1"/>
  <c r="AD28" i="28" s="1"/>
  <c r="AE28" i="28" s="1"/>
  <c r="AF28" i="28" s="1"/>
  <c r="AG28" i="28" s="1"/>
  <c r="AH28" i="28" s="1"/>
  <c r="AI28" i="28" s="1"/>
  <c r="AJ28" i="28" s="1"/>
  <c r="H28" i="28"/>
  <c r="G28" i="28"/>
  <c r="G29" i="28" s="1"/>
  <c r="F27" i="28"/>
  <c r="E27" i="28"/>
  <c r="C26" i="28"/>
  <c r="B25" i="28"/>
  <c r="G23" i="28"/>
  <c r="H23" i="28" s="1"/>
  <c r="H21" i="28"/>
  <c r="I21" i="28" s="1"/>
  <c r="J21" i="28" s="1"/>
  <c r="K21" i="28" s="1"/>
  <c r="L21" i="28" s="1"/>
  <c r="M21" i="28" s="1"/>
  <c r="N21" i="28" s="1"/>
  <c r="O21" i="28" s="1"/>
  <c r="P21" i="28" s="1"/>
  <c r="Q21" i="28" s="1"/>
  <c r="R21" i="28" s="1"/>
  <c r="S21" i="28" s="1"/>
  <c r="T21" i="28" s="1"/>
  <c r="U21" i="28" s="1"/>
  <c r="V21" i="28" s="1"/>
  <c r="W21" i="28" s="1"/>
  <c r="X21" i="28" s="1"/>
  <c r="Y21" i="28" s="1"/>
  <c r="Z21" i="28" s="1"/>
  <c r="AA21" i="28" s="1"/>
  <c r="AB21" i="28" s="1"/>
  <c r="AC21" i="28" s="1"/>
  <c r="AD21" i="28" s="1"/>
  <c r="AE21" i="28" s="1"/>
  <c r="AF21" i="28" s="1"/>
  <c r="AG21" i="28" s="1"/>
  <c r="AH21" i="28" s="1"/>
  <c r="AI21" i="28" s="1"/>
  <c r="AJ21" i="28" s="1"/>
  <c r="G21" i="28"/>
  <c r="F20" i="28"/>
  <c r="E20" i="28"/>
  <c r="C19" i="28"/>
  <c r="B18" i="28"/>
  <c r="H16" i="28"/>
  <c r="H15" i="28" s="1"/>
  <c r="G16" i="28"/>
  <c r="I14" i="28"/>
  <c r="J14" i="28" s="1"/>
  <c r="K14" i="28" s="1"/>
  <c r="L14" i="28" s="1"/>
  <c r="M14" i="28" s="1"/>
  <c r="N14" i="28" s="1"/>
  <c r="O14" i="28" s="1"/>
  <c r="P14" i="28" s="1"/>
  <c r="Q14" i="28" s="1"/>
  <c r="R14" i="28" s="1"/>
  <c r="S14" i="28" s="1"/>
  <c r="T14" i="28" s="1"/>
  <c r="U14" i="28" s="1"/>
  <c r="V14" i="28" s="1"/>
  <c r="W14" i="28" s="1"/>
  <c r="X14" i="28" s="1"/>
  <c r="Y14" i="28" s="1"/>
  <c r="Z14" i="28" s="1"/>
  <c r="AA14" i="28" s="1"/>
  <c r="AB14" i="28" s="1"/>
  <c r="AC14" i="28" s="1"/>
  <c r="AD14" i="28" s="1"/>
  <c r="AE14" i="28" s="1"/>
  <c r="AF14" i="28" s="1"/>
  <c r="AG14" i="28" s="1"/>
  <c r="AH14" i="28" s="1"/>
  <c r="AI14" i="28" s="1"/>
  <c r="AJ14" i="28" s="1"/>
  <c r="H14" i="28"/>
  <c r="G14" i="28"/>
  <c r="G15" i="28" s="1"/>
  <c r="E13" i="28"/>
  <c r="C12" i="28"/>
  <c r="G10" i="28"/>
  <c r="H10" i="28" s="1"/>
  <c r="I10" i="28" s="1"/>
  <c r="J10" i="28" s="1"/>
  <c r="K10" i="28" s="1"/>
  <c r="L10" i="28" s="1"/>
  <c r="M10" i="28" s="1"/>
  <c r="N10" i="28" s="1"/>
  <c r="O10" i="28" s="1"/>
  <c r="P10" i="28" s="1"/>
  <c r="Q10" i="28" s="1"/>
  <c r="R10" i="28" s="1"/>
  <c r="S10" i="28" s="1"/>
  <c r="T10" i="28" s="1"/>
  <c r="U10" i="28" s="1"/>
  <c r="V10" i="28" s="1"/>
  <c r="W10" i="28" s="1"/>
  <c r="X10" i="28" s="1"/>
  <c r="Y10" i="28" s="1"/>
  <c r="Z10" i="28" s="1"/>
  <c r="AA10" i="28" s="1"/>
  <c r="AB10" i="28" s="1"/>
  <c r="AC10" i="28" s="1"/>
  <c r="AD10" i="28" s="1"/>
  <c r="AE10" i="28" s="1"/>
  <c r="AF10" i="28" s="1"/>
  <c r="AG10" i="28" s="1"/>
  <c r="AH10" i="28" s="1"/>
  <c r="AI10" i="28" s="1"/>
  <c r="AJ10" i="28" s="1"/>
  <c r="G9" i="28"/>
  <c r="G8" i="28"/>
  <c r="G7" i="28"/>
  <c r="E6" i="28"/>
  <c r="AJ5" i="28"/>
  <c r="AI5" i="28"/>
  <c r="AH5" i="28"/>
  <c r="AG5" i="28"/>
  <c r="AF5" i="28"/>
  <c r="AE5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M5" i="28"/>
  <c r="L5" i="28"/>
  <c r="K5" i="28"/>
  <c r="J5" i="28"/>
  <c r="I5" i="28"/>
  <c r="H5" i="28"/>
  <c r="G5" i="28"/>
  <c r="G153" i="27"/>
  <c r="G154" i="27" s="1"/>
  <c r="G152" i="27"/>
  <c r="G158" i="27" s="1"/>
  <c r="G145" i="27"/>
  <c r="G146" i="27" s="1"/>
  <c r="G144" i="27"/>
  <c r="G150" i="27" s="1"/>
  <c r="G137" i="27"/>
  <c r="G138" i="27" s="1"/>
  <c r="G136" i="27"/>
  <c r="H136" i="27" s="1"/>
  <c r="I136" i="27" s="1"/>
  <c r="J136" i="27" s="1"/>
  <c r="G129" i="27"/>
  <c r="G130" i="27" s="1"/>
  <c r="G128" i="27"/>
  <c r="G134" i="27" s="1"/>
  <c r="G121" i="27"/>
  <c r="H121" i="27" s="1"/>
  <c r="G120" i="27"/>
  <c r="H120" i="27" s="1"/>
  <c r="I120" i="27" s="1"/>
  <c r="J120" i="27" s="1"/>
  <c r="G113" i="27"/>
  <c r="H113" i="27" s="1"/>
  <c r="I113" i="27" s="1"/>
  <c r="J113" i="27" s="1"/>
  <c r="K113" i="27" s="1"/>
  <c r="G112" i="27"/>
  <c r="H112" i="27" s="1"/>
  <c r="G105" i="27"/>
  <c r="H105" i="27" s="1"/>
  <c r="G104" i="27"/>
  <c r="H104" i="27" s="1"/>
  <c r="I104" i="27" s="1"/>
  <c r="J104" i="27" s="1"/>
  <c r="G97" i="27"/>
  <c r="G98" i="27" s="1"/>
  <c r="G96" i="27"/>
  <c r="G89" i="27"/>
  <c r="H89" i="27" s="1"/>
  <c r="G88" i="27"/>
  <c r="H88" i="27" s="1"/>
  <c r="I88" i="27" s="1"/>
  <c r="J88" i="27" s="1"/>
  <c r="G81" i="27"/>
  <c r="H81" i="27" s="1"/>
  <c r="G80" i="27"/>
  <c r="G86" i="27" s="1"/>
  <c r="G73" i="27"/>
  <c r="H73" i="27" s="1"/>
  <c r="I73" i="27" s="1"/>
  <c r="G72" i="27"/>
  <c r="H72" i="27" s="1"/>
  <c r="I72" i="27" s="1"/>
  <c r="J72" i="27" s="1"/>
  <c r="G65" i="27"/>
  <c r="G66" i="27" s="1"/>
  <c r="G64" i="27"/>
  <c r="G70" i="27" s="1"/>
  <c r="G57" i="27"/>
  <c r="G58" i="27" s="1"/>
  <c r="G56" i="27"/>
  <c r="G49" i="27"/>
  <c r="G48" i="27"/>
  <c r="G50" i="27" s="1"/>
  <c r="G43" i="27"/>
  <c r="G44" i="27" s="1"/>
  <c r="G35" i="27"/>
  <c r="H35" i="27" s="1"/>
  <c r="I35" i="27" s="1"/>
  <c r="J35" i="27" s="1"/>
  <c r="G30" i="27"/>
  <c r="H30" i="27" s="1"/>
  <c r="H29" i="27" s="1"/>
  <c r="G28" i="27"/>
  <c r="G29" i="27" s="1"/>
  <c r="G23" i="27"/>
  <c r="H23" i="27" s="1"/>
  <c r="I23" i="27" s="1"/>
  <c r="G21" i="27"/>
  <c r="G22" i="27" s="1"/>
  <c r="G16" i="27"/>
  <c r="G15" i="27" s="1"/>
  <c r="G14" i="27"/>
  <c r="G10" i="27"/>
  <c r="G9" i="27"/>
  <c r="G7" i="27"/>
  <c r="G8" i="27" s="1"/>
  <c r="E151" i="27"/>
  <c r="E143" i="27"/>
  <c r="E135" i="27"/>
  <c r="E127" i="27"/>
  <c r="E119" i="27"/>
  <c r="E111" i="27"/>
  <c r="E103" i="27"/>
  <c r="E95" i="27"/>
  <c r="E87" i="27"/>
  <c r="E79" i="27"/>
  <c r="E71" i="27"/>
  <c r="E63" i="27"/>
  <c r="E55" i="27"/>
  <c r="E47" i="27"/>
  <c r="E34" i="27"/>
  <c r="E27" i="27"/>
  <c r="E20" i="27"/>
  <c r="E13" i="27"/>
  <c r="E6" i="27"/>
  <c r="H179" i="27"/>
  <c r="H178" i="27"/>
  <c r="G168" i="27"/>
  <c r="C167" i="27"/>
  <c r="G164" i="27"/>
  <c r="C164" i="27"/>
  <c r="C157" i="27"/>
  <c r="F151" i="27"/>
  <c r="C149" i="27"/>
  <c r="H145" i="27"/>
  <c r="F143" i="27"/>
  <c r="C141" i="27"/>
  <c r="H137" i="27"/>
  <c r="I137" i="27" s="1"/>
  <c r="F135" i="27"/>
  <c r="C133" i="27"/>
  <c r="H129" i="27"/>
  <c r="I129" i="27" s="1"/>
  <c r="H128" i="27"/>
  <c r="F127" i="27"/>
  <c r="G126" i="27"/>
  <c r="C125" i="27"/>
  <c r="F119" i="27"/>
  <c r="G118" i="27"/>
  <c r="C117" i="27"/>
  <c r="F111" i="27"/>
  <c r="C109" i="27"/>
  <c r="F103" i="27"/>
  <c r="G102" i="27"/>
  <c r="C101" i="27"/>
  <c r="H96" i="27"/>
  <c r="I96" i="27" s="1"/>
  <c r="J96" i="27" s="1"/>
  <c r="F95" i="27"/>
  <c r="C93" i="27"/>
  <c r="F87" i="27"/>
  <c r="C85" i="27"/>
  <c r="F79" i="27"/>
  <c r="C77" i="27"/>
  <c r="F71" i="27"/>
  <c r="C69" i="27"/>
  <c r="H65" i="27"/>
  <c r="I65" i="27" s="1"/>
  <c r="H64" i="27"/>
  <c r="I64" i="27" s="1"/>
  <c r="J64" i="27" s="1"/>
  <c r="F63" i="27"/>
  <c r="G62" i="27"/>
  <c r="C61" i="27"/>
  <c r="H57" i="27"/>
  <c r="I57" i="27" s="1"/>
  <c r="H56" i="27"/>
  <c r="I56" i="27" s="1"/>
  <c r="J56" i="27" s="1"/>
  <c r="W56" i="27" s="1"/>
  <c r="X56" i="27" s="1"/>
  <c r="Y56" i="27" s="1"/>
  <c r="Z56" i="27" s="1"/>
  <c r="AA56" i="27" s="1"/>
  <c r="AB56" i="27" s="1"/>
  <c r="F55" i="27"/>
  <c r="C53" i="27"/>
  <c r="H49" i="27"/>
  <c r="F47" i="27"/>
  <c r="C46" i="27"/>
  <c r="G45" i="27"/>
  <c r="Q43" i="27"/>
  <c r="I42" i="27"/>
  <c r="J42" i="27" s="1"/>
  <c r="H42" i="27"/>
  <c r="F41" i="27"/>
  <c r="C40" i="27"/>
  <c r="F34" i="27"/>
  <c r="C33" i="27"/>
  <c r="H28" i="27"/>
  <c r="I28" i="27" s="1"/>
  <c r="J28" i="27" s="1"/>
  <c r="K28" i="27" s="1"/>
  <c r="L28" i="27" s="1"/>
  <c r="M28" i="27" s="1"/>
  <c r="N28" i="27" s="1"/>
  <c r="O28" i="27" s="1"/>
  <c r="P28" i="27" s="1"/>
  <c r="Q28" i="27" s="1"/>
  <c r="R28" i="27" s="1"/>
  <c r="S28" i="27" s="1"/>
  <c r="T28" i="27" s="1"/>
  <c r="U28" i="27" s="1"/>
  <c r="V28" i="27" s="1"/>
  <c r="W28" i="27" s="1"/>
  <c r="X28" i="27" s="1"/>
  <c r="Y28" i="27" s="1"/>
  <c r="Z28" i="27" s="1"/>
  <c r="AA28" i="27" s="1"/>
  <c r="AB28" i="27" s="1"/>
  <c r="AC28" i="27" s="1"/>
  <c r="AD28" i="27" s="1"/>
  <c r="AE28" i="27" s="1"/>
  <c r="AF28" i="27" s="1"/>
  <c r="AG28" i="27" s="1"/>
  <c r="AH28" i="27" s="1"/>
  <c r="AI28" i="27" s="1"/>
  <c r="AJ28" i="27" s="1"/>
  <c r="F27" i="27"/>
  <c r="C26" i="27"/>
  <c r="F20" i="27"/>
  <c r="C19" i="27"/>
  <c r="B18" i="27"/>
  <c r="B25" i="27" s="1"/>
  <c r="B32" i="27" s="1"/>
  <c r="B39" i="27" s="1"/>
  <c r="B45" i="27" s="1"/>
  <c r="B52" i="27" s="1"/>
  <c r="B60" i="27" s="1"/>
  <c r="B68" i="27" s="1"/>
  <c r="B76" i="27" s="1"/>
  <c r="B84" i="27" s="1"/>
  <c r="B92" i="27" s="1"/>
  <c r="B100" i="27" s="1"/>
  <c r="B108" i="27" s="1"/>
  <c r="B116" i="27" s="1"/>
  <c r="B124" i="27" s="1"/>
  <c r="B132" i="27" s="1"/>
  <c r="B140" i="27" s="1"/>
  <c r="B148" i="27" s="1"/>
  <c r="B156" i="27" s="1"/>
  <c r="H16" i="27"/>
  <c r="H14" i="27"/>
  <c r="I14" i="27" s="1"/>
  <c r="J14" i="27" s="1"/>
  <c r="K14" i="27" s="1"/>
  <c r="L14" i="27" s="1"/>
  <c r="M14" i="27" s="1"/>
  <c r="N14" i="27" s="1"/>
  <c r="O14" i="27" s="1"/>
  <c r="P14" i="27" s="1"/>
  <c r="Q14" i="27" s="1"/>
  <c r="R14" i="27" s="1"/>
  <c r="S14" i="27" s="1"/>
  <c r="T14" i="27" s="1"/>
  <c r="U14" i="27" s="1"/>
  <c r="V14" i="27" s="1"/>
  <c r="W14" i="27" s="1"/>
  <c r="X14" i="27" s="1"/>
  <c r="Y14" i="27" s="1"/>
  <c r="Z14" i="27" s="1"/>
  <c r="AA14" i="27" s="1"/>
  <c r="AB14" i="27" s="1"/>
  <c r="AC14" i="27" s="1"/>
  <c r="AD14" i="27" s="1"/>
  <c r="AE14" i="27" s="1"/>
  <c r="AF14" i="27" s="1"/>
  <c r="AG14" i="27" s="1"/>
  <c r="AH14" i="27" s="1"/>
  <c r="AI14" i="27" s="1"/>
  <c r="AJ14" i="27" s="1"/>
  <c r="C12" i="27"/>
  <c r="H10" i="27"/>
  <c r="I10" i="27" s="1"/>
  <c r="J10" i="27" s="1"/>
  <c r="K10" i="27" s="1"/>
  <c r="L10" i="27" s="1"/>
  <c r="M10" i="27" s="1"/>
  <c r="N10" i="27" s="1"/>
  <c r="O10" i="27" s="1"/>
  <c r="P10" i="27" s="1"/>
  <c r="Q10" i="27" s="1"/>
  <c r="R10" i="27" s="1"/>
  <c r="S10" i="27" s="1"/>
  <c r="T10" i="27" s="1"/>
  <c r="U10" i="27" s="1"/>
  <c r="V10" i="27" s="1"/>
  <c r="W10" i="27" s="1"/>
  <c r="X10" i="27" s="1"/>
  <c r="Y10" i="27" s="1"/>
  <c r="Z10" i="27" s="1"/>
  <c r="AA10" i="27" s="1"/>
  <c r="AB10" i="27" s="1"/>
  <c r="AC10" i="27" s="1"/>
  <c r="AD10" i="27" s="1"/>
  <c r="AE10" i="27" s="1"/>
  <c r="AF10" i="27" s="1"/>
  <c r="AG10" i="27" s="1"/>
  <c r="AH10" i="27" s="1"/>
  <c r="AI10" i="27" s="1"/>
  <c r="AJ10" i="27" s="1"/>
  <c r="H9" i="27"/>
  <c r="AJ5" i="27"/>
  <c r="AI5" i="27"/>
  <c r="AH5" i="27"/>
  <c r="AG5" i="27"/>
  <c r="AF5" i="27"/>
  <c r="AE5" i="27"/>
  <c r="AD5" i="27"/>
  <c r="AC5" i="27"/>
  <c r="AB5" i="27"/>
  <c r="AA5" i="27"/>
  <c r="Z5" i="27"/>
  <c r="Y5" i="27"/>
  <c r="X5" i="27"/>
  <c r="W5" i="27"/>
  <c r="V5" i="27"/>
  <c r="U5" i="27"/>
  <c r="T5" i="27"/>
  <c r="S5" i="27"/>
  <c r="R5" i="27"/>
  <c r="Q5" i="27"/>
  <c r="P5" i="27"/>
  <c r="O5" i="27"/>
  <c r="N5" i="27"/>
  <c r="M5" i="27"/>
  <c r="L5" i="27"/>
  <c r="K5" i="27"/>
  <c r="J5" i="27"/>
  <c r="I5" i="27"/>
  <c r="H5" i="27"/>
  <c r="G5" i="27"/>
  <c r="H8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H14" i="17"/>
  <c r="I7" i="17"/>
  <c r="G52" i="17"/>
  <c r="G158" i="17"/>
  <c r="G155" i="17"/>
  <c r="G156" i="17" s="1"/>
  <c r="G150" i="17"/>
  <c r="G147" i="17"/>
  <c r="G148" i="17" s="1"/>
  <c r="G142" i="17"/>
  <c r="G139" i="17"/>
  <c r="G139" i="28" s="1"/>
  <c r="G134" i="17"/>
  <c r="G131" i="17"/>
  <c r="G132" i="17" s="1"/>
  <c r="G126" i="17"/>
  <c r="G123" i="17"/>
  <c r="G124" i="17" s="1"/>
  <c r="G118" i="17"/>
  <c r="G115" i="17"/>
  <c r="G115" i="27" s="1"/>
  <c r="G110" i="17"/>
  <c r="G107" i="17"/>
  <c r="G108" i="17" s="1"/>
  <c r="G102" i="17"/>
  <c r="G99" i="17"/>
  <c r="G100" i="17" s="1"/>
  <c r="G94" i="17"/>
  <c r="G91" i="17"/>
  <c r="G92" i="17" s="1"/>
  <c r="G86" i="17"/>
  <c r="G83" i="17"/>
  <c r="G84" i="17" s="1"/>
  <c r="G78" i="17"/>
  <c r="G75" i="17"/>
  <c r="G76" i="17" s="1"/>
  <c r="G70" i="17"/>
  <c r="G67" i="17"/>
  <c r="G68" i="17" s="1"/>
  <c r="G62" i="17"/>
  <c r="G59" i="17"/>
  <c r="G60" i="17" s="1"/>
  <c r="G54" i="17"/>
  <c r="AI41" i="13"/>
  <c r="AI43" i="13"/>
  <c r="AI44" i="13"/>
  <c r="AI45" i="13"/>
  <c r="AI46" i="13"/>
  <c r="AI47" i="13"/>
  <c r="AI48" i="13"/>
  <c r="AI49" i="13"/>
  <c r="AI50" i="13"/>
  <c r="AI51" i="13"/>
  <c r="AI52" i="13"/>
  <c r="G50" i="13"/>
  <c r="H50" i="13" s="1"/>
  <c r="I50" i="13" s="1"/>
  <c r="J50" i="13" s="1"/>
  <c r="K50" i="13" s="1"/>
  <c r="L50" i="13" s="1"/>
  <c r="M50" i="13" s="1"/>
  <c r="N50" i="13" s="1"/>
  <c r="O50" i="13" s="1"/>
  <c r="P50" i="13" s="1"/>
  <c r="Q50" i="13" s="1"/>
  <c r="R50" i="13" s="1"/>
  <c r="S50" i="13" s="1"/>
  <c r="T50" i="13" s="1"/>
  <c r="U50" i="13" s="1"/>
  <c r="V50" i="13" s="1"/>
  <c r="W50" i="13" s="1"/>
  <c r="X50" i="13" s="1"/>
  <c r="Y50" i="13" s="1"/>
  <c r="Z50" i="13" s="1"/>
  <c r="AA50" i="13" s="1"/>
  <c r="AB50" i="13" s="1"/>
  <c r="AC50" i="13" s="1"/>
  <c r="AD50" i="13" s="1"/>
  <c r="AE50" i="13" s="1"/>
  <c r="AF50" i="13" s="1"/>
  <c r="AG50" i="13" s="1"/>
  <c r="AH50" i="13" s="1"/>
  <c r="G49" i="13"/>
  <c r="H49" i="13" s="1"/>
  <c r="I49" i="13" s="1"/>
  <c r="J49" i="13" s="1"/>
  <c r="K49" i="13" s="1"/>
  <c r="L49" i="13" s="1"/>
  <c r="M49" i="13" s="1"/>
  <c r="N49" i="13" s="1"/>
  <c r="O49" i="13" s="1"/>
  <c r="P49" i="13" s="1"/>
  <c r="Q49" i="13" s="1"/>
  <c r="R49" i="13" s="1"/>
  <c r="S49" i="13" s="1"/>
  <c r="T49" i="13" s="1"/>
  <c r="U49" i="13" s="1"/>
  <c r="V49" i="13" s="1"/>
  <c r="W49" i="13" s="1"/>
  <c r="X49" i="13" s="1"/>
  <c r="Y49" i="13" s="1"/>
  <c r="Z49" i="13" s="1"/>
  <c r="AA49" i="13" s="1"/>
  <c r="AB49" i="13" s="1"/>
  <c r="AC49" i="13" s="1"/>
  <c r="AD49" i="13" s="1"/>
  <c r="AE49" i="13" s="1"/>
  <c r="AF49" i="13" s="1"/>
  <c r="AG49" i="13" s="1"/>
  <c r="AH49" i="13" s="1"/>
  <c r="G48" i="13"/>
  <c r="H48" i="13" s="1"/>
  <c r="I48" i="13" s="1"/>
  <c r="J48" i="13" s="1"/>
  <c r="K48" i="13" s="1"/>
  <c r="L48" i="13" s="1"/>
  <c r="M48" i="13" s="1"/>
  <c r="N48" i="13" s="1"/>
  <c r="O48" i="13" s="1"/>
  <c r="P48" i="13" s="1"/>
  <c r="Q48" i="13" s="1"/>
  <c r="R48" i="13" s="1"/>
  <c r="S48" i="13" s="1"/>
  <c r="T48" i="13" s="1"/>
  <c r="U48" i="13" s="1"/>
  <c r="V48" i="13" s="1"/>
  <c r="W48" i="13" s="1"/>
  <c r="X48" i="13" s="1"/>
  <c r="Y48" i="13" s="1"/>
  <c r="Z48" i="13" s="1"/>
  <c r="AA48" i="13" s="1"/>
  <c r="AB48" i="13" s="1"/>
  <c r="AC48" i="13" s="1"/>
  <c r="AD48" i="13" s="1"/>
  <c r="AE48" i="13" s="1"/>
  <c r="AF48" i="13" s="1"/>
  <c r="AG48" i="13" s="1"/>
  <c r="AH48" i="13" s="1"/>
  <c r="G47" i="13"/>
  <c r="H47" i="13" s="1"/>
  <c r="I47" i="13" s="1"/>
  <c r="J47" i="13" s="1"/>
  <c r="K47" i="13" s="1"/>
  <c r="L47" i="13" s="1"/>
  <c r="M47" i="13" s="1"/>
  <c r="N47" i="13" s="1"/>
  <c r="O47" i="13" s="1"/>
  <c r="P47" i="13" s="1"/>
  <c r="Q47" i="13" s="1"/>
  <c r="R47" i="13" s="1"/>
  <c r="S47" i="13" s="1"/>
  <c r="T47" i="13" s="1"/>
  <c r="U47" i="13" s="1"/>
  <c r="V47" i="13" s="1"/>
  <c r="W47" i="13" s="1"/>
  <c r="X47" i="13" s="1"/>
  <c r="Y47" i="13" s="1"/>
  <c r="Z47" i="13" s="1"/>
  <c r="AA47" i="13" s="1"/>
  <c r="AB47" i="13" s="1"/>
  <c r="AC47" i="13" s="1"/>
  <c r="AD47" i="13" s="1"/>
  <c r="AE47" i="13" s="1"/>
  <c r="AF47" i="13" s="1"/>
  <c r="AG47" i="13" s="1"/>
  <c r="AH47" i="13" s="1"/>
  <c r="G46" i="13"/>
  <c r="H46" i="13" s="1"/>
  <c r="I46" i="13" s="1"/>
  <c r="J46" i="13" s="1"/>
  <c r="K46" i="13" s="1"/>
  <c r="L46" i="13" s="1"/>
  <c r="M46" i="13" s="1"/>
  <c r="N46" i="13" s="1"/>
  <c r="O46" i="13" s="1"/>
  <c r="P46" i="13" s="1"/>
  <c r="Q46" i="13" s="1"/>
  <c r="R46" i="13" s="1"/>
  <c r="S46" i="13" s="1"/>
  <c r="T46" i="13" s="1"/>
  <c r="U46" i="13" s="1"/>
  <c r="V46" i="13" s="1"/>
  <c r="W46" i="13" s="1"/>
  <c r="X46" i="13" s="1"/>
  <c r="Y46" i="13" s="1"/>
  <c r="Z46" i="13" s="1"/>
  <c r="AA46" i="13" s="1"/>
  <c r="AB46" i="13" s="1"/>
  <c r="AC46" i="13" s="1"/>
  <c r="AD46" i="13" s="1"/>
  <c r="AE46" i="13" s="1"/>
  <c r="AF46" i="13" s="1"/>
  <c r="AG46" i="13" s="1"/>
  <c r="AH46" i="13" s="1"/>
  <c r="G45" i="13"/>
  <c r="H45" i="13" s="1"/>
  <c r="I45" i="13" s="1"/>
  <c r="J45" i="13" s="1"/>
  <c r="K45" i="13" s="1"/>
  <c r="L45" i="13" s="1"/>
  <c r="M45" i="13" s="1"/>
  <c r="N45" i="13" s="1"/>
  <c r="O45" i="13" s="1"/>
  <c r="P45" i="13" s="1"/>
  <c r="Q45" i="13" s="1"/>
  <c r="R45" i="13" s="1"/>
  <c r="S45" i="13" s="1"/>
  <c r="T45" i="13" s="1"/>
  <c r="U45" i="13" s="1"/>
  <c r="V45" i="13" s="1"/>
  <c r="W45" i="13" s="1"/>
  <c r="X45" i="13" s="1"/>
  <c r="Y45" i="13" s="1"/>
  <c r="Z45" i="13" s="1"/>
  <c r="AA45" i="13" s="1"/>
  <c r="AB45" i="13" s="1"/>
  <c r="AC45" i="13" s="1"/>
  <c r="AD45" i="13" s="1"/>
  <c r="AE45" i="13" s="1"/>
  <c r="AF45" i="13" s="1"/>
  <c r="AG45" i="13" s="1"/>
  <c r="AH45" i="13" s="1"/>
  <c r="G44" i="13"/>
  <c r="H44" i="13" s="1"/>
  <c r="I44" i="13" s="1"/>
  <c r="J44" i="13" s="1"/>
  <c r="K44" i="13" s="1"/>
  <c r="L167" i="28" s="1"/>
  <c r="H43" i="13"/>
  <c r="I43" i="13" s="1"/>
  <c r="G52" i="13"/>
  <c r="H52" i="13" s="1"/>
  <c r="I52" i="13" s="1"/>
  <c r="J52" i="13" s="1"/>
  <c r="K52" i="13" s="1"/>
  <c r="L52" i="13" s="1"/>
  <c r="M52" i="13" s="1"/>
  <c r="N52" i="13" s="1"/>
  <c r="O52" i="13" s="1"/>
  <c r="P52" i="13" s="1"/>
  <c r="Q52" i="13" s="1"/>
  <c r="R52" i="13" s="1"/>
  <c r="S52" i="13" s="1"/>
  <c r="T52" i="13" s="1"/>
  <c r="U52" i="13" s="1"/>
  <c r="V52" i="13" s="1"/>
  <c r="W52" i="13" s="1"/>
  <c r="X52" i="13" s="1"/>
  <c r="Y52" i="13" s="1"/>
  <c r="Z52" i="13" s="1"/>
  <c r="AA52" i="13" s="1"/>
  <c r="AB52" i="13" s="1"/>
  <c r="AC52" i="13" s="1"/>
  <c r="AD52" i="13" s="1"/>
  <c r="AE52" i="13" s="1"/>
  <c r="AF52" i="13" s="1"/>
  <c r="AG52" i="13" s="1"/>
  <c r="AH52" i="13" s="1"/>
  <c r="G51" i="13"/>
  <c r="H51" i="13" s="1"/>
  <c r="I51" i="13" s="1"/>
  <c r="J51" i="13" s="1"/>
  <c r="K51" i="13" s="1"/>
  <c r="L51" i="13" s="1"/>
  <c r="M51" i="13" s="1"/>
  <c r="N51" i="13" s="1"/>
  <c r="O51" i="13" s="1"/>
  <c r="P51" i="13" s="1"/>
  <c r="Q51" i="13" s="1"/>
  <c r="R51" i="13" s="1"/>
  <c r="S51" i="13" s="1"/>
  <c r="T51" i="13" s="1"/>
  <c r="U51" i="13" s="1"/>
  <c r="V51" i="13" s="1"/>
  <c r="W51" i="13" s="1"/>
  <c r="X51" i="13" s="1"/>
  <c r="F41" i="13"/>
  <c r="F53" i="13" s="1"/>
  <c r="F54" i="13" s="1"/>
  <c r="G46" i="17"/>
  <c r="H30" i="17"/>
  <c r="I30" i="17" s="1"/>
  <c r="J30" i="17" s="1"/>
  <c r="K30" i="17" s="1"/>
  <c r="L30" i="17" s="1"/>
  <c r="M30" i="17" s="1"/>
  <c r="N30" i="17" s="1"/>
  <c r="O30" i="17" s="1"/>
  <c r="P30" i="17" s="1"/>
  <c r="Q30" i="17" s="1"/>
  <c r="R30" i="17" s="1"/>
  <c r="S30" i="17" s="1"/>
  <c r="T30" i="17" s="1"/>
  <c r="U30" i="17" s="1"/>
  <c r="V30" i="17" s="1"/>
  <c r="W30" i="17" s="1"/>
  <c r="X30" i="17" s="1"/>
  <c r="Y30" i="17" s="1"/>
  <c r="Z30" i="17" s="1"/>
  <c r="AA30" i="17" s="1"/>
  <c r="AB30" i="17" s="1"/>
  <c r="AC30" i="17" s="1"/>
  <c r="AD30" i="17" s="1"/>
  <c r="AE30" i="17" s="1"/>
  <c r="AF30" i="17" s="1"/>
  <c r="AG30" i="17" s="1"/>
  <c r="AH30" i="17" s="1"/>
  <c r="AI30" i="17" s="1"/>
  <c r="AJ30" i="17" s="1"/>
  <c r="H23" i="17"/>
  <c r="I23" i="17" s="1"/>
  <c r="J23" i="17" s="1"/>
  <c r="G38" i="17"/>
  <c r="G38" i="27" s="1"/>
  <c r="H38" i="27" s="1"/>
  <c r="I38" i="27" s="1"/>
  <c r="J38" i="27" s="1"/>
  <c r="K38" i="27" s="1"/>
  <c r="L38" i="27" s="1"/>
  <c r="M38" i="27" s="1"/>
  <c r="N38" i="27" s="1"/>
  <c r="O38" i="27" s="1"/>
  <c r="P38" i="27" s="1"/>
  <c r="Q38" i="27" s="1"/>
  <c r="R38" i="27" s="1"/>
  <c r="S38" i="27" s="1"/>
  <c r="T38" i="27" s="1"/>
  <c r="U38" i="27" s="1"/>
  <c r="V38" i="27" s="1"/>
  <c r="W38" i="27" s="1"/>
  <c r="X38" i="27" s="1"/>
  <c r="Y38" i="27" s="1"/>
  <c r="Z38" i="27" s="1"/>
  <c r="AA38" i="27" s="1"/>
  <c r="AB38" i="27" s="1"/>
  <c r="AC38" i="27" s="1"/>
  <c r="AD38" i="27" s="1"/>
  <c r="AE38" i="27" s="1"/>
  <c r="AF38" i="27" s="1"/>
  <c r="AG38" i="27" s="1"/>
  <c r="AH38" i="27" s="1"/>
  <c r="AI38" i="27" s="1"/>
  <c r="AJ38" i="27" s="1"/>
  <c r="G31" i="17"/>
  <c r="G32" i="17" s="1"/>
  <c r="G33" i="17" s="1"/>
  <c r="G17" i="17"/>
  <c r="H17" i="17" s="1"/>
  <c r="I17" i="17" s="1"/>
  <c r="G24" i="17"/>
  <c r="G24" i="27" s="1"/>
  <c r="G25" i="27" s="1"/>
  <c r="G26" i="27" s="1"/>
  <c r="G37" i="17"/>
  <c r="H28" i="17"/>
  <c r="H21" i="17"/>
  <c r="C33" i="17"/>
  <c r="F27" i="17"/>
  <c r="H16" i="17"/>
  <c r="I16" i="17" s="1"/>
  <c r="I14" i="17"/>
  <c r="J14" i="17" s="1"/>
  <c r="K14" i="17" s="1"/>
  <c r="L14" i="17" s="1"/>
  <c r="M14" i="17" s="1"/>
  <c r="N14" i="17" s="1"/>
  <c r="O14" i="17" s="1"/>
  <c r="P14" i="17" s="1"/>
  <c r="Q14" i="17" s="1"/>
  <c r="R14" i="17" s="1"/>
  <c r="S14" i="17" s="1"/>
  <c r="T14" i="17" s="1"/>
  <c r="U14" i="17" s="1"/>
  <c r="V14" i="17" s="1"/>
  <c r="W14" i="17" s="1"/>
  <c r="X14" i="17" s="1"/>
  <c r="Y14" i="17" s="1"/>
  <c r="Z14" i="17" s="1"/>
  <c r="AA14" i="17" s="1"/>
  <c r="AB14" i="17" s="1"/>
  <c r="AC14" i="17" s="1"/>
  <c r="AD14" i="17" s="1"/>
  <c r="AE14" i="17" s="1"/>
  <c r="AF14" i="17" s="1"/>
  <c r="AG14" i="17" s="1"/>
  <c r="AH14" i="17" s="1"/>
  <c r="AI14" i="17" s="1"/>
  <c r="AJ14" i="17" s="1"/>
  <c r="G15" i="17"/>
  <c r="H10" i="17"/>
  <c r="G11" i="17"/>
  <c r="G12" i="17" s="1"/>
  <c r="G8" i="17"/>
  <c r="E48" i="13"/>
  <c r="AJ167" i="29" l="1"/>
  <c r="I16" i="30"/>
  <c r="I15" i="30" s="1"/>
  <c r="H15" i="30"/>
  <c r="G15" i="32"/>
  <c r="H16" i="31"/>
  <c r="I16" i="31" s="1"/>
  <c r="H15" i="17"/>
  <c r="G17" i="29"/>
  <c r="H17" i="29" s="1"/>
  <c r="I17" i="29" s="1"/>
  <c r="I24" i="29" s="1"/>
  <c r="G115" i="29"/>
  <c r="G116" i="29" s="1"/>
  <c r="G83" i="28"/>
  <c r="H83" i="28" s="1"/>
  <c r="I83" i="28" s="1"/>
  <c r="J83" i="28" s="1"/>
  <c r="K83" i="28" s="1"/>
  <c r="L83" i="28" s="1"/>
  <c r="M83" i="28" s="1"/>
  <c r="N83" i="28" s="1"/>
  <c r="O83" i="28" s="1"/>
  <c r="P83" i="28" s="1"/>
  <c r="Q83" i="28" s="1"/>
  <c r="R83" i="28" s="1"/>
  <c r="S83" i="28" s="1"/>
  <c r="T83" i="28" s="1"/>
  <c r="U83" i="28" s="1"/>
  <c r="V83" i="28" s="1"/>
  <c r="W83" i="28" s="1"/>
  <c r="X83" i="28" s="1"/>
  <c r="Y83" i="28" s="1"/>
  <c r="Z83" i="28" s="1"/>
  <c r="AA83" i="28" s="1"/>
  <c r="AB83" i="28" s="1"/>
  <c r="AC83" i="28" s="1"/>
  <c r="AD83" i="28" s="1"/>
  <c r="AE83" i="28" s="1"/>
  <c r="AF83" i="28" s="1"/>
  <c r="AG83" i="28" s="1"/>
  <c r="AH83" i="28" s="1"/>
  <c r="AI83" i="28" s="1"/>
  <c r="AJ83" i="28" s="1"/>
  <c r="G51" i="28"/>
  <c r="H51" i="28" s="1"/>
  <c r="I51" i="28" s="1"/>
  <c r="J51" i="28" s="1"/>
  <c r="K51" i="28" s="1"/>
  <c r="L51" i="28" s="1"/>
  <c r="M51" i="28" s="1"/>
  <c r="N51" i="28" s="1"/>
  <c r="O51" i="28" s="1"/>
  <c r="P51" i="28" s="1"/>
  <c r="Q51" i="28" s="1"/>
  <c r="R51" i="28" s="1"/>
  <c r="S51" i="28" s="1"/>
  <c r="T51" i="28" s="1"/>
  <c r="U51" i="28" s="1"/>
  <c r="V51" i="28" s="1"/>
  <c r="W51" i="28" s="1"/>
  <c r="X51" i="28" s="1"/>
  <c r="Y51" i="28" s="1"/>
  <c r="Z51" i="28" s="1"/>
  <c r="AA51" i="28" s="1"/>
  <c r="AB51" i="28" s="1"/>
  <c r="AC51" i="28" s="1"/>
  <c r="AD51" i="28" s="1"/>
  <c r="AE51" i="28" s="1"/>
  <c r="AF51" i="28" s="1"/>
  <c r="AG51" i="28" s="1"/>
  <c r="AH51" i="28" s="1"/>
  <c r="AI51" i="28" s="1"/>
  <c r="AJ51" i="28" s="1"/>
  <c r="G59" i="28"/>
  <c r="H59" i="28" s="1"/>
  <c r="I59" i="28" s="1"/>
  <c r="J59" i="28" s="1"/>
  <c r="K59" i="28" s="1"/>
  <c r="L59" i="28" s="1"/>
  <c r="M59" i="28" s="1"/>
  <c r="N59" i="28" s="1"/>
  <c r="O59" i="28" s="1"/>
  <c r="P59" i="28" s="1"/>
  <c r="Q59" i="28" s="1"/>
  <c r="R59" i="28" s="1"/>
  <c r="S59" i="28" s="1"/>
  <c r="T59" i="28" s="1"/>
  <c r="U59" i="28" s="1"/>
  <c r="V59" i="28" s="1"/>
  <c r="W59" i="28" s="1"/>
  <c r="X59" i="28" s="1"/>
  <c r="Y59" i="28" s="1"/>
  <c r="Z59" i="28" s="1"/>
  <c r="AA59" i="28" s="1"/>
  <c r="AB59" i="28" s="1"/>
  <c r="AC59" i="28" s="1"/>
  <c r="AD59" i="28" s="1"/>
  <c r="AE59" i="28" s="1"/>
  <c r="AF59" i="28" s="1"/>
  <c r="AG59" i="28" s="1"/>
  <c r="AH59" i="28" s="1"/>
  <c r="AI59" i="28" s="1"/>
  <c r="AJ59" i="28" s="1"/>
  <c r="G115" i="28"/>
  <c r="H115" i="28" s="1"/>
  <c r="I115" i="28" s="1"/>
  <c r="J115" i="28" s="1"/>
  <c r="K115" i="28" s="1"/>
  <c r="L115" i="28" s="1"/>
  <c r="M115" i="28" s="1"/>
  <c r="N115" i="28" s="1"/>
  <c r="O115" i="28" s="1"/>
  <c r="P115" i="28" s="1"/>
  <c r="Q115" i="28" s="1"/>
  <c r="R115" i="28" s="1"/>
  <c r="S115" i="28" s="1"/>
  <c r="T115" i="28" s="1"/>
  <c r="U115" i="28" s="1"/>
  <c r="V115" i="28" s="1"/>
  <c r="W115" i="28" s="1"/>
  <c r="X115" i="28" s="1"/>
  <c r="Y115" i="28" s="1"/>
  <c r="Z115" i="28" s="1"/>
  <c r="AA115" i="28" s="1"/>
  <c r="AB115" i="28" s="1"/>
  <c r="AC115" i="28" s="1"/>
  <c r="AD115" i="28" s="1"/>
  <c r="AE115" i="28" s="1"/>
  <c r="AF115" i="28" s="1"/>
  <c r="AG115" i="28" s="1"/>
  <c r="AH115" i="28" s="1"/>
  <c r="AI115" i="28" s="1"/>
  <c r="AJ115" i="28" s="1"/>
  <c r="G51" i="30"/>
  <c r="H51" i="30" s="1"/>
  <c r="I51" i="30" s="1"/>
  <c r="J51" i="30" s="1"/>
  <c r="K51" i="30" s="1"/>
  <c r="L51" i="30" s="1"/>
  <c r="M51" i="30" s="1"/>
  <c r="N51" i="30" s="1"/>
  <c r="O51" i="30" s="1"/>
  <c r="P51" i="30" s="1"/>
  <c r="Q51" i="30" s="1"/>
  <c r="R51" i="30" s="1"/>
  <c r="S51" i="30" s="1"/>
  <c r="T51" i="30" s="1"/>
  <c r="U51" i="30" s="1"/>
  <c r="V51" i="30" s="1"/>
  <c r="W51" i="30" s="1"/>
  <c r="X51" i="30" s="1"/>
  <c r="Y51" i="30" s="1"/>
  <c r="Z51" i="30" s="1"/>
  <c r="AA51" i="30" s="1"/>
  <c r="AB51" i="30" s="1"/>
  <c r="AC51" i="30" s="1"/>
  <c r="AD51" i="30" s="1"/>
  <c r="AE51" i="30" s="1"/>
  <c r="AF51" i="30" s="1"/>
  <c r="AG51" i="30" s="1"/>
  <c r="AH51" i="30" s="1"/>
  <c r="AI51" i="30" s="1"/>
  <c r="AJ51" i="30" s="1"/>
  <c r="G83" i="30"/>
  <c r="H83" i="30" s="1"/>
  <c r="I83" i="30" s="1"/>
  <c r="J83" i="30" s="1"/>
  <c r="K83" i="30" s="1"/>
  <c r="L83" i="30" s="1"/>
  <c r="M83" i="30" s="1"/>
  <c r="N83" i="30" s="1"/>
  <c r="O83" i="30" s="1"/>
  <c r="P83" i="30" s="1"/>
  <c r="Q83" i="30" s="1"/>
  <c r="R83" i="30" s="1"/>
  <c r="S83" i="30" s="1"/>
  <c r="T83" i="30" s="1"/>
  <c r="U83" i="30" s="1"/>
  <c r="V83" i="30" s="1"/>
  <c r="W83" i="30" s="1"/>
  <c r="X83" i="30" s="1"/>
  <c r="Y83" i="30" s="1"/>
  <c r="Z83" i="30" s="1"/>
  <c r="AA83" i="30" s="1"/>
  <c r="AB83" i="30" s="1"/>
  <c r="AC83" i="30" s="1"/>
  <c r="AD83" i="30" s="1"/>
  <c r="AE83" i="30" s="1"/>
  <c r="AF83" i="30" s="1"/>
  <c r="AG83" i="30" s="1"/>
  <c r="AH83" i="30" s="1"/>
  <c r="AI83" i="30" s="1"/>
  <c r="AJ83" i="30" s="1"/>
  <c r="G24" i="28"/>
  <c r="G25" i="28" s="1"/>
  <c r="G91" i="28"/>
  <c r="H91" i="28" s="1"/>
  <c r="I91" i="28" s="1"/>
  <c r="J91" i="28" s="1"/>
  <c r="K91" i="28" s="1"/>
  <c r="L91" i="28" s="1"/>
  <c r="M91" i="28" s="1"/>
  <c r="N91" i="28" s="1"/>
  <c r="O91" i="28" s="1"/>
  <c r="P91" i="28" s="1"/>
  <c r="Q91" i="28" s="1"/>
  <c r="R91" i="28" s="1"/>
  <c r="S91" i="28" s="1"/>
  <c r="T91" i="28" s="1"/>
  <c r="U91" i="28" s="1"/>
  <c r="V91" i="28" s="1"/>
  <c r="W91" i="28" s="1"/>
  <c r="X91" i="28" s="1"/>
  <c r="Y91" i="28" s="1"/>
  <c r="Z91" i="28" s="1"/>
  <c r="AA91" i="28" s="1"/>
  <c r="AB91" i="28" s="1"/>
  <c r="AC91" i="28" s="1"/>
  <c r="AD91" i="28" s="1"/>
  <c r="AE91" i="28" s="1"/>
  <c r="AF91" i="28" s="1"/>
  <c r="AG91" i="28" s="1"/>
  <c r="AH91" i="28" s="1"/>
  <c r="AI91" i="28" s="1"/>
  <c r="AJ91" i="28" s="1"/>
  <c r="G107" i="28"/>
  <c r="G108" i="28" s="1"/>
  <c r="G109" i="28" s="1"/>
  <c r="G155" i="29"/>
  <c r="H155" i="29" s="1"/>
  <c r="I155" i="29" s="1"/>
  <c r="J155" i="29" s="1"/>
  <c r="K155" i="29" s="1"/>
  <c r="L155" i="29" s="1"/>
  <c r="M155" i="29" s="1"/>
  <c r="N155" i="29" s="1"/>
  <c r="O155" i="29" s="1"/>
  <c r="P155" i="29" s="1"/>
  <c r="Q155" i="29" s="1"/>
  <c r="R155" i="29" s="1"/>
  <c r="S155" i="29" s="1"/>
  <c r="T155" i="29" s="1"/>
  <c r="U155" i="29" s="1"/>
  <c r="V155" i="29" s="1"/>
  <c r="W155" i="29" s="1"/>
  <c r="X155" i="29" s="1"/>
  <c r="Y155" i="29" s="1"/>
  <c r="Z155" i="29" s="1"/>
  <c r="AA155" i="29" s="1"/>
  <c r="AB155" i="29" s="1"/>
  <c r="AC155" i="29" s="1"/>
  <c r="AD155" i="29" s="1"/>
  <c r="AE155" i="29" s="1"/>
  <c r="AF155" i="29" s="1"/>
  <c r="AG155" i="29" s="1"/>
  <c r="AH155" i="29" s="1"/>
  <c r="AI155" i="29" s="1"/>
  <c r="AJ155" i="29" s="1"/>
  <c r="H139" i="28"/>
  <c r="I139" i="28" s="1"/>
  <c r="J139" i="28" s="1"/>
  <c r="K139" i="28" s="1"/>
  <c r="L139" i="28" s="1"/>
  <c r="M139" i="28" s="1"/>
  <c r="N139" i="28" s="1"/>
  <c r="O139" i="28" s="1"/>
  <c r="P139" i="28" s="1"/>
  <c r="Q139" i="28" s="1"/>
  <c r="R139" i="28" s="1"/>
  <c r="S139" i="28" s="1"/>
  <c r="T139" i="28" s="1"/>
  <c r="U139" i="28" s="1"/>
  <c r="V139" i="28" s="1"/>
  <c r="W139" i="28" s="1"/>
  <c r="X139" i="28" s="1"/>
  <c r="Y139" i="28" s="1"/>
  <c r="Z139" i="28" s="1"/>
  <c r="AA139" i="28" s="1"/>
  <c r="AB139" i="28" s="1"/>
  <c r="AC139" i="28" s="1"/>
  <c r="AD139" i="28" s="1"/>
  <c r="AE139" i="28" s="1"/>
  <c r="AF139" i="28" s="1"/>
  <c r="AG139" i="28" s="1"/>
  <c r="AH139" i="28" s="1"/>
  <c r="AI139" i="28" s="1"/>
  <c r="AJ139" i="28" s="1"/>
  <c r="G140" i="28"/>
  <c r="G99" i="28"/>
  <c r="H99" i="28" s="1"/>
  <c r="I99" i="28" s="1"/>
  <c r="J99" i="28" s="1"/>
  <c r="K99" i="28" s="1"/>
  <c r="L99" i="28" s="1"/>
  <c r="M99" i="28" s="1"/>
  <c r="N99" i="28" s="1"/>
  <c r="O99" i="28" s="1"/>
  <c r="P99" i="28" s="1"/>
  <c r="Q99" i="28" s="1"/>
  <c r="R99" i="28" s="1"/>
  <c r="S99" i="28" s="1"/>
  <c r="T99" i="28" s="1"/>
  <c r="U99" i="28" s="1"/>
  <c r="V99" i="28" s="1"/>
  <c r="W99" i="28" s="1"/>
  <c r="X99" i="28" s="1"/>
  <c r="Y99" i="28" s="1"/>
  <c r="Z99" i="28" s="1"/>
  <c r="AA99" i="28" s="1"/>
  <c r="AB99" i="28" s="1"/>
  <c r="AC99" i="28" s="1"/>
  <c r="AD99" i="28" s="1"/>
  <c r="AE99" i="28" s="1"/>
  <c r="AF99" i="28" s="1"/>
  <c r="AG99" i="28" s="1"/>
  <c r="AH99" i="28" s="1"/>
  <c r="AI99" i="28" s="1"/>
  <c r="AJ99" i="28" s="1"/>
  <c r="G147" i="29"/>
  <c r="H147" i="29" s="1"/>
  <c r="I147" i="29" s="1"/>
  <c r="J147" i="29" s="1"/>
  <c r="K147" i="29" s="1"/>
  <c r="L147" i="29" s="1"/>
  <c r="M147" i="29" s="1"/>
  <c r="N147" i="29" s="1"/>
  <c r="O147" i="29" s="1"/>
  <c r="P147" i="29" s="1"/>
  <c r="Q147" i="29" s="1"/>
  <c r="R147" i="29" s="1"/>
  <c r="S147" i="29" s="1"/>
  <c r="T147" i="29" s="1"/>
  <c r="U147" i="29" s="1"/>
  <c r="V147" i="29" s="1"/>
  <c r="W147" i="29" s="1"/>
  <c r="X147" i="29" s="1"/>
  <c r="Y147" i="29" s="1"/>
  <c r="Z147" i="29" s="1"/>
  <c r="AA147" i="29" s="1"/>
  <c r="AB147" i="29" s="1"/>
  <c r="AC147" i="29" s="1"/>
  <c r="AD147" i="29" s="1"/>
  <c r="AE147" i="29" s="1"/>
  <c r="AF147" i="29" s="1"/>
  <c r="AG147" i="29" s="1"/>
  <c r="AH147" i="29" s="1"/>
  <c r="AI147" i="29" s="1"/>
  <c r="AJ147" i="29" s="1"/>
  <c r="G147" i="30"/>
  <c r="G91" i="31"/>
  <c r="H91" i="31" s="1"/>
  <c r="I91" i="31" s="1"/>
  <c r="J91" i="31" s="1"/>
  <c r="K91" i="31" s="1"/>
  <c r="L91" i="31" s="1"/>
  <c r="M91" i="31" s="1"/>
  <c r="N91" i="31" s="1"/>
  <c r="O91" i="31" s="1"/>
  <c r="P91" i="31" s="1"/>
  <c r="Q91" i="31" s="1"/>
  <c r="R91" i="31" s="1"/>
  <c r="S91" i="31" s="1"/>
  <c r="T91" i="31" s="1"/>
  <c r="U91" i="31" s="1"/>
  <c r="V91" i="31" s="1"/>
  <c r="W91" i="31" s="1"/>
  <c r="X91" i="31" s="1"/>
  <c r="Y91" i="31" s="1"/>
  <c r="Z91" i="31" s="1"/>
  <c r="AA91" i="31" s="1"/>
  <c r="AB91" i="31" s="1"/>
  <c r="AC91" i="31" s="1"/>
  <c r="AD91" i="31" s="1"/>
  <c r="AE91" i="31" s="1"/>
  <c r="AF91" i="31" s="1"/>
  <c r="AG91" i="31" s="1"/>
  <c r="AH91" i="31" s="1"/>
  <c r="AI91" i="31" s="1"/>
  <c r="AJ91" i="31" s="1"/>
  <c r="G115" i="31"/>
  <c r="G139" i="31"/>
  <c r="H139" i="31" s="1"/>
  <c r="I139" i="31" s="1"/>
  <c r="J139" i="31" s="1"/>
  <c r="K139" i="31" s="1"/>
  <c r="L139" i="31" s="1"/>
  <c r="M139" i="31" s="1"/>
  <c r="N139" i="31" s="1"/>
  <c r="O139" i="31" s="1"/>
  <c r="P139" i="31" s="1"/>
  <c r="Q139" i="31" s="1"/>
  <c r="R139" i="31" s="1"/>
  <c r="S139" i="31" s="1"/>
  <c r="T139" i="31" s="1"/>
  <c r="U139" i="31" s="1"/>
  <c r="V139" i="31" s="1"/>
  <c r="W139" i="31" s="1"/>
  <c r="X139" i="31" s="1"/>
  <c r="Y139" i="31" s="1"/>
  <c r="Z139" i="31" s="1"/>
  <c r="AA139" i="31" s="1"/>
  <c r="AB139" i="31" s="1"/>
  <c r="AC139" i="31" s="1"/>
  <c r="AD139" i="31" s="1"/>
  <c r="AE139" i="31" s="1"/>
  <c r="AF139" i="31" s="1"/>
  <c r="AG139" i="31" s="1"/>
  <c r="AH139" i="31" s="1"/>
  <c r="AI139" i="31" s="1"/>
  <c r="AJ139" i="31" s="1"/>
  <c r="G147" i="32"/>
  <c r="H107" i="28"/>
  <c r="I107" i="28" s="1"/>
  <c r="J107" i="28" s="1"/>
  <c r="K107" i="28" s="1"/>
  <c r="L107" i="28" s="1"/>
  <c r="M107" i="28" s="1"/>
  <c r="N107" i="28" s="1"/>
  <c r="O107" i="28" s="1"/>
  <c r="P107" i="28" s="1"/>
  <c r="Q107" i="28" s="1"/>
  <c r="R107" i="28" s="1"/>
  <c r="S107" i="28" s="1"/>
  <c r="T107" i="28" s="1"/>
  <c r="U107" i="28" s="1"/>
  <c r="V107" i="28" s="1"/>
  <c r="W107" i="28" s="1"/>
  <c r="X107" i="28" s="1"/>
  <c r="Y107" i="28" s="1"/>
  <c r="Z107" i="28" s="1"/>
  <c r="AA107" i="28" s="1"/>
  <c r="AB107" i="28" s="1"/>
  <c r="AC107" i="28" s="1"/>
  <c r="AD107" i="28" s="1"/>
  <c r="AE107" i="28" s="1"/>
  <c r="AF107" i="28" s="1"/>
  <c r="AG107" i="28" s="1"/>
  <c r="AH107" i="28" s="1"/>
  <c r="AI107" i="28" s="1"/>
  <c r="AJ107" i="28" s="1"/>
  <c r="H24" i="28"/>
  <c r="G31" i="28"/>
  <c r="G38" i="28"/>
  <c r="H38" i="28" s="1"/>
  <c r="I38" i="28" s="1"/>
  <c r="J38" i="28" s="1"/>
  <c r="K38" i="28" s="1"/>
  <c r="L38" i="28" s="1"/>
  <c r="M38" i="28" s="1"/>
  <c r="N38" i="28" s="1"/>
  <c r="O38" i="28" s="1"/>
  <c r="P38" i="28" s="1"/>
  <c r="Q38" i="28" s="1"/>
  <c r="R38" i="28" s="1"/>
  <c r="S38" i="28" s="1"/>
  <c r="T38" i="28" s="1"/>
  <c r="U38" i="28" s="1"/>
  <c r="V38" i="28" s="1"/>
  <c r="W38" i="28" s="1"/>
  <c r="X38" i="28" s="1"/>
  <c r="Y38" i="28" s="1"/>
  <c r="Z38" i="28" s="1"/>
  <c r="AA38" i="28" s="1"/>
  <c r="AB38" i="28" s="1"/>
  <c r="AC38" i="28" s="1"/>
  <c r="AD38" i="28" s="1"/>
  <c r="AE38" i="28" s="1"/>
  <c r="AF38" i="28" s="1"/>
  <c r="AG38" i="28" s="1"/>
  <c r="AH38" i="28" s="1"/>
  <c r="AI38" i="28" s="1"/>
  <c r="AJ38" i="28" s="1"/>
  <c r="G75" i="28"/>
  <c r="H75" i="28" s="1"/>
  <c r="I75" i="28" s="1"/>
  <c r="J75" i="28" s="1"/>
  <c r="K75" i="28" s="1"/>
  <c r="L75" i="28" s="1"/>
  <c r="M75" i="28" s="1"/>
  <c r="N75" i="28" s="1"/>
  <c r="O75" i="28" s="1"/>
  <c r="P75" i="28" s="1"/>
  <c r="Q75" i="28" s="1"/>
  <c r="R75" i="28" s="1"/>
  <c r="S75" i="28" s="1"/>
  <c r="T75" i="28" s="1"/>
  <c r="U75" i="28" s="1"/>
  <c r="V75" i="28" s="1"/>
  <c r="W75" i="28" s="1"/>
  <c r="X75" i="28" s="1"/>
  <c r="Y75" i="28" s="1"/>
  <c r="Z75" i="28" s="1"/>
  <c r="AA75" i="28" s="1"/>
  <c r="AB75" i="28" s="1"/>
  <c r="AC75" i="28" s="1"/>
  <c r="AD75" i="28" s="1"/>
  <c r="AE75" i="28" s="1"/>
  <c r="AF75" i="28" s="1"/>
  <c r="AG75" i="28" s="1"/>
  <c r="AH75" i="28" s="1"/>
  <c r="AI75" i="28" s="1"/>
  <c r="AJ75" i="28" s="1"/>
  <c r="G116" i="28"/>
  <c r="G131" i="28"/>
  <c r="H131" i="28" s="1"/>
  <c r="I131" i="28" s="1"/>
  <c r="J131" i="28" s="1"/>
  <c r="K131" i="28" s="1"/>
  <c r="L131" i="28" s="1"/>
  <c r="M131" i="28" s="1"/>
  <c r="N131" i="28" s="1"/>
  <c r="O131" i="28" s="1"/>
  <c r="P131" i="28" s="1"/>
  <c r="Q131" i="28" s="1"/>
  <c r="R131" i="28" s="1"/>
  <c r="S131" i="28" s="1"/>
  <c r="T131" i="28" s="1"/>
  <c r="U131" i="28" s="1"/>
  <c r="V131" i="28" s="1"/>
  <c r="W131" i="28" s="1"/>
  <c r="X131" i="28" s="1"/>
  <c r="Y131" i="28" s="1"/>
  <c r="Z131" i="28" s="1"/>
  <c r="AA131" i="28" s="1"/>
  <c r="AB131" i="28" s="1"/>
  <c r="AC131" i="28" s="1"/>
  <c r="AD131" i="28" s="1"/>
  <c r="AE131" i="28" s="1"/>
  <c r="AF131" i="28" s="1"/>
  <c r="AG131" i="28" s="1"/>
  <c r="AH131" i="28" s="1"/>
  <c r="AI131" i="28" s="1"/>
  <c r="AJ131" i="28" s="1"/>
  <c r="G51" i="29"/>
  <c r="H51" i="29" s="1"/>
  <c r="I51" i="29" s="1"/>
  <c r="J51" i="29" s="1"/>
  <c r="K51" i="29" s="1"/>
  <c r="L51" i="29" s="1"/>
  <c r="M51" i="29" s="1"/>
  <c r="N51" i="29" s="1"/>
  <c r="O51" i="29" s="1"/>
  <c r="P51" i="29" s="1"/>
  <c r="Q51" i="29" s="1"/>
  <c r="R51" i="29" s="1"/>
  <c r="S51" i="29" s="1"/>
  <c r="T51" i="29" s="1"/>
  <c r="U51" i="29" s="1"/>
  <c r="V51" i="29" s="1"/>
  <c r="W51" i="29" s="1"/>
  <c r="X51" i="29" s="1"/>
  <c r="Y51" i="29" s="1"/>
  <c r="Z51" i="29" s="1"/>
  <c r="AA51" i="29" s="1"/>
  <c r="AB51" i="29" s="1"/>
  <c r="AC51" i="29" s="1"/>
  <c r="AD51" i="29" s="1"/>
  <c r="AE51" i="29" s="1"/>
  <c r="AF51" i="29" s="1"/>
  <c r="AG51" i="29" s="1"/>
  <c r="AH51" i="29" s="1"/>
  <c r="AI51" i="29" s="1"/>
  <c r="AJ51" i="29" s="1"/>
  <c r="G59" i="29"/>
  <c r="H59" i="29" s="1"/>
  <c r="I59" i="29" s="1"/>
  <c r="J59" i="29" s="1"/>
  <c r="K59" i="29" s="1"/>
  <c r="L59" i="29" s="1"/>
  <c r="M59" i="29" s="1"/>
  <c r="N59" i="29" s="1"/>
  <c r="O59" i="29" s="1"/>
  <c r="P59" i="29" s="1"/>
  <c r="Q59" i="29" s="1"/>
  <c r="R59" i="29" s="1"/>
  <c r="S59" i="29" s="1"/>
  <c r="T59" i="29" s="1"/>
  <c r="U59" i="29" s="1"/>
  <c r="V59" i="29" s="1"/>
  <c r="W59" i="29" s="1"/>
  <c r="X59" i="29" s="1"/>
  <c r="Y59" i="29" s="1"/>
  <c r="Z59" i="29" s="1"/>
  <c r="AA59" i="29" s="1"/>
  <c r="AB59" i="29" s="1"/>
  <c r="AC59" i="29" s="1"/>
  <c r="AD59" i="29" s="1"/>
  <c r="AE59" i="29" s="1"/>
  <c r="AF59" i="29" s="1"/>
  <c r="AG59" i="29" s="1"/>
  <c r="AH59" i="29" s="1"/>
  <c r="AI59" i="29" s="1"/>
  <c r="AJ59" i="29" s="1"/>
  <c r="H115" i="29"/>
  <c r="I115" i="29" s="1"/>
  <c r="J115" i="29" s="1"/>
  <c r="K115" i="29" s="1"/>
  <c r="L115" i="29" s="1"/>
  <c r="M115" i="29" s="1"/>
  <c r="N115" i="29" s="1"/>
  <c r="O115" i="29" s="1"/>
  <c r="P115" i="29" s="1"/>
  <c r="Q115" i="29" s="1"/>
  <c r="R115" i="29" s="1"/>
  <c r="S115" i="29" s="1"/>
  <c r="T115" i="29" s="1"/>
  <c r="U115" i="29" s="1"/>
  <c r="V115" i="29" s="1"/>
  <c r="W115" i="29" s="1"/>
  <c r="X115" i="29" s="1"/>
  <c r="Y115" i="29" s="1"/>
  <c r="Z115" i="29" s="1"/>
  <c r="AA115" i="29" s="1"/>
  <c r="AB115" i="29" s="1"/>
  <c r="AC115" i="29" s="1"/>
  <c r="AD115" i="29" s="1"/>
  <c r="AE115" i="29" s="1"/>
  <c r="AF115" i="29" s="1"/>
  <c r="AG115" i="29" s="1"/>
  <c r="AH115" i="29" s="1"/>
  <c r="AI115" i="29" s="1"/>
  <c r="AJ115" i="29" s="1"/>
  <c r="G123" i="29"/>
  <c r="H123" i="29" s="1"/>
  <c r="I123" i="29" s="1"/>
  <c r="J123" i="29" s="1"/>
  <c r="K123" i="29" s="1"/>
  <c r="L123" i="29" s="1"/>
  <c r="M123" i="29" s="1"/>
  <c r="N123" i="29" s="1"/>
  <c r="O123" i="29" s="1"/>
  <c r="P123" i="29" s="1"/>
  <c r="Q123" i="29" s="1"/>
  <c r="R123" i="29" s="1"/>
  <c r="S123" i="29" s="1"/>
  <c r="T123" i="29" s="1"/>
  <c r="U123" i="29" s="1"/>
  <c r="V123" i="29" s="1"/>
  <c r="W123" i="29" s="1"/>
  <c r="X123" i="29" s="1"/>
  <c r="Y123" i="29" s="1"/>
  <c r="Z123" i="29" s="1"/>
  <c r="AA123" i="29" s="1"/>
  <c r="AB123" i="29" s="1"/>
  <c r="AC123" i="29" s="1"/>
  <c r="AD123" i="29" s="1"/>
  <c r="AE123" i="29" s="1"/>
  <c r="AF123" i="29" s="1"/>
  <c r="AG123" i="29" s="1"/>
  <c r="AH123" i="29" s="1"/>
  <c r="AI123" i="29" s="1"/>
  <c r="AJ123" i="29" s="1"/>
  <c r="H10" i="30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T10" i="30" s="1"/>
  <c r="U10" i="30" s="1"/>
  <c r="V10" i="30" s="1"/>
  <c r="W10" i="30" s="1"/>
  <c r="X10" i="30" s="1"/>
  <c r="Y10" i="30" s="1"/>
  <c r="Z10" i="30" s="1"/>
  <c r="AA10" i="30" s="1"/>
  <c r="AB10" i="30" s="1"/>
  <c r="AC10" i="30" s="1"/>
  <c r="AD10" i="30" s="1"/>
  <c r="AE10" i="30" s="1"/>
  <c r="AF10" i="30" s="1"/>
  <c r="AG10" i="30" s="1"/>
  <c r="AH10" i="30" s="1"/>
  <c r="AI10" i="30" s="1"/>
  <c r="AJ10" i="30" s="1"/>
  <c r="G38" i="30"/>
  <c r="H38" i="30" s="1"/>
  <c r="I38" i="30" s="1"/>
  <c r="J38" i="30" s="1"/>
  <c r="K38" i="30" s="1"/>
  <c r="L38" i="30" s="1"/>
  <c r="M38" i="30" s="1"/>
  <c r="N38" i="30" s="1"/>
  <c r="O38" i="30" s="1"/>
  <c r="P38" i="30" s="1"/>
  <c r="Q38" i="30" s="1"/>
  <c r="R38" i="30" s="1"/>
  <c r="S38" i="30" s="1"/>
  <c r="T38" i="30" s="1"/>
  <c r="U38" i="30" s="1"/>
  <c r="V38" i="30" s="1"/>
  <c r="W38" i="30" s="1"/>
  <c r="X38" i="30" s="1"/>
  <c r="Y38" i="30" s="1"/>
  <c r="Z38" i="30" s="1"/>
  <c r="AA38" i="30" s="1"/>
  <c r="AB38" i="30" s="1"/>
  <c r="AC38" i="30" s="1"/>
  <c r="AD38" i="30" s="1"/>
  <c r="AE38" i="30" s="1"/>
  <c r="AF38" i="30" s="1"/>
  <c r="AG38" i="30" s="1"/>
  <c r="AH38" i="30" s="1"/>
  <c r="AI38" i="30" s="1"/>
  <c r="AJ38" i="30" s="1"/>
  <c r="G75" i="30"/>
  <c r="H75" i="30" s="1"/>
  <c r="I75" i="30" s="1"/>
  <c r="J75" i="30" s="1"/>
  <c r="K75" i="30" s="1"/>
  <c r="L75" i="30" s="1"/>
  <c r="M75" i="30" s="1"/>
  <c r="N75" i="30" s="1"/>
  <c r="O75" i="30" s="1"/>
  <c r="P75" i="30" s="1"/>
  <c r="Q75" i="30" s="1"/>
  <c r="R75" i="30" s="1"/>
  <c r="S75" i="30" s="1"/>
  <c r="T75" i="30" s="1"/>
  <c r="U75" i="30" s="1"/>
  <c r="V75" i="30" s="1"/>
  <c r="W75" i="30" s="1"/>
  <c r="X75" i="30" s="1"/>
  <c r="Y75" i="30" s="1"/>
  <c r="Z75" i="30" s="1"/>
  <c r="AA75" i="30" s="1"/>
  <c r="AB75" i="30" s="1"/>
  <c r="AC75" i="30" s="1"/>
  <c r="AD75" i="30" s="1"/>
  <c r="AE75" i="30" s="1"/>
  <c r="AF75" i="30" s="1"/>
  <c r="AG75" i="30" s="1"/>
  <c r="AH75" i="30" s="1"/>
  <c r="AI75" i="30" s="1"/>
  <c r="AJ75" i="30" s="1"/>
  <c r="G155" i="30"/>
  <c r="H155" i="30" s="1"/>
  <c r="I155" i="30" s="1"/>
  <c r="J155" i="30" s="1"/>
  <c r="K155" i="30" s="1"/>
  <c r="L155" i="30" s="1"/>
  <c r="M155" i="30" s="1"/>
  <c r="N155" i="30" s="1"/>
  <c r="O155" i="30" s="1"/>
  <c r="P155" i="30" s="1"/>
  <c r="Q155" i="30" s="1"/>
  <c r="R155" i="30" s="1"/>
  <c r="S155" i="30" s="1"/>
  <c r="T155" i="30" s="1"/>
  <c r="U155" i="30" s="1"/>
  <c r="V155" i="30" s="1"/>
  <c r="W155" i="30" s="1"/>
  <c r="X155" i="30" s="1"/>
  <c r="Y155" i="30" s="1"/>
  <c r="Z155" i="30" s="1"/>
  <c r="AA155" i="30" s="1"/>
  <c r="AB155" i="30" s="1"/>
  <c r="AC155" i="30" s="1"/>
  <c r="AD155" i="30" s="1"/>
  <c r="AE155" i="30" s="1"/>
  <c r="AF155" i="30" s="1"/>
  <c r="AG155" i="30" s="1"/>
  <c r="AH155" i="30" s="1"/>
  <c r="AI155" i="30" s="1"/>
  <c r="AJ155" i="30" s="1"/>
  <c r="G51" i="3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R51" i="31" s="1"/>
  <c r="S51" i="31" s="1"/>
  <c r="T51" i="31" s="1"/>
  <c r="U51" i="31" s="1"/>
  <c r="V51" i="31" s="1"/>
  <c r="W51" i="31" s="1"/>
  <c r="X51" i="31" s="1"/>
  <c r="Y51" i="31" s="1"/>
  <c r="Z51" i="31" s="1"/>
  <c r="AA51" i="31" s="1"/>
  <c r="AB51" i="31" s="1"/>
  <c r="AC51" i="31" s="1"/>
  <c r="AD51" i="31" s="1"/>
  <c r="AE51" i="31" s="1"/>
  <c r="AF51" i="31" s="1"/>
  <c r="AG51" i="31" s="1"/>
  <c r="AH51" i="31" s="1"/>
  <c r="AI51" i="31" s="1"/>
  <c r="AJ51" i="31" s="1"/>
  <c r="G75" i="31"/>
  <c r="H75" i="31" s="1"/>
  <c r="I75" i="31" s="1"/>
  <c r="J75" i="31" s="1"/>
  <c r="K75" i="31" s="1"/>
  <c r="L75" i="31" s="1"/>
  <c r="M75" i="31" s="1"/>
  <c r="N75" i="31" s="1"/>
  <c r="O75" i="31" s="1"/>
  <c r="P75" i="31" s="1"/>
  <c r="Q75" i="31" s="1"/>
  <c r="R75" i="31" s="1"/>
  <c r="S75" i="31" s="1"/>
  <c r="T75" i="31" s="1"/>
  <c r="U75" i="31" s="1"/>
  <c r="V75" i="31" s="1"/>
  <c r="W75" i="31" s="1"/>
  <c r="X75" i="31" s="1"/>
  <c r="Y75" i="31" s="1"/>
  <c r="Z75" i="31" s="1"/>
  <c r="AA75" i="31" s="1"/>
  <c r="AB75" i="31" s="1"/>
  <c r="AC75" i="31" s="1"/>
  <c r="AD75" i="31" s="1"/>
  <c r="AE75" i="31" s="1"/>
  <c r="AF75" i="31" s="1"/>
  <c r="AG75" i="31" s="1"/>
  <c r="AH75" i="31" s="1"/>
  <c r="AI75" i="31" s="1"/>
  <c r="AJ75" i="31" s="1"/>
  <c r="G99" i="31"/>
  <c r="H99" i="31" s="1"/>
  <c r="I99" i="31" s="1"/>
  <c r="J99" i="31" s="1"/>
  <c r="K99" i="31" s="1"/>
  <c r="L99" i="31" s="1"/>
  <c r="M99" i="31" s="1"/>
  <c r="N99" i="31" s="1"/>
  <c r="O99" i="31" s="1"/>
  <c r="P99" i="31" s="1"/>
  <c r="Q99" i="31" s="1"/>
  <c r="R99" i="31" s="1"/>
  <c r="S99" i="31" s="1"/>
  <c r="T99" i="31" s="1"/>
  <c r="U99" i="31" s="1"/>
  <c r="V99" i="31" s="1"/>
  <c r="W99" i="31" s="1"/>
  <c r="X99" i="31" s="1"/>
  <c r="Y99" i="31" s="1"/>
  <c r="Z99" i="31" s="1"/>
  <c r="AA99" i="31" s="1"/>
  <c r="AB99" i="31" s="1"/>
  <c r="AC99" i="31" s="1"/>
  <c r="AD99" i="31" s="1"/>
  <c r="AE99" i="31" s="1"/>
  <c r="AF99" i="31" s="1"/>
  <c r="AG99" i="31" s="1"/>
  <c r="AH99" i="31" s="1"/>
  <c r="AI99" i="31" s="1"/>
  <c r="AJ99" i="31" s="1"/>
  <c r="G139" i="27"/>
  <c r="G17" i="28"/>
  <c r="G67" i="28"/>
  <c r="G84" i="28"/>
  <c r="G85" i="28" s="1"/>
  <c r="G92" i="28"/>
  <c r="G93" i="28" s="1"/>
  <c r="G18" i="29"/>
  <c r="G19" i="29" s="1"/>
  <c r="G24" i="29"/>
  <c r="H24" i="29" s="1"/>
  <c r="G91" i="29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W91" i="29" s="1"/>
  <c r="X91" i="29" s="1"/>
  <c r="Y91" i="29" s="1"/>
  <c r="Z91" i="29" s="1"/>
  <c r="AA91" i="29" s="1"/>
  <c r="AB91" i="29" s="1"/>
  <c r="AC91" i="29" s="1"/>
  <c r="AD91" i="29" s="1"/>
  <c r="AE91" i="29" s="1"/>
  <c r="AF91" i="29" s="1"/>
  <c r="AG91" i="29" s="1"/>
  <c r="AH91" i="29" s="1"/>
  <c r="AI91" i="29" s="1"/>
  <c r="AJ91" i="29" s="1"/>
  <c r="G117" i="29"/>
  <c r="G31" i="30"/>
  <c r="G91" i="30"/>
  <c r="H91" i="30" s="1"/>
  <c r="I91" i="30" s="1"/>
  <c r="J91" i="30" s="1"/>
  <c r="K91" i="30" s="1"/>
  <c r="L91" i="30" s="1"/>
  <c r="M91" i="30" s="1"/>
  <c r="N91" i="30" s="1"/>
  <c r="O91" i="30" s="1"/>
  <c r="P91" i="30" s="1"/>
  <c r="Q91" i="30" s="1"/>
  <c r="R91" i="30" s="1"/>
  <c r="S91" i="30" s="1"/>
  <c r="T91" i="30" s="1"/>
  <c r="U91" i="30" s="1"/>
  <c r="V91" i="30" s="1"/>
  <c r="W91" i="30" s="1"/>
  <c r="X91" i="30" s="1"/>
  <c r="Y91" i="30" s="1"/>
  <c r="Z91" i="30" s="1"/>
  <c r="AA91" i="30" s="1"/>
  <c r="AB91" i="30" s="1"/>
  <c r="AC91" i="30" s="1"/>
  <c r="AD91" i="30" s="1"/>
  <c r="AE91" i="30" s="1"/>
  <c r="AF91" i="30" s="1"/>
  <c r="AG91" i="30" s="1"/>
  <c r="AH91" i="30" s="1"/>
  <c r="AI91" i="30" s="1"/>
  <c r="AJ91" i="30" s="1"/>
  <c r="G123" i="30"/>
  <c r="H123" i="30" s="1"/>
  <c r="I123" i="30" s="1"/>
  <c r="J123" i="30" s="1"/>
  <c r="K123" i="30" s="1"/>
  <c r="L123" i="30" s="1"/>
  <c r="M123" i="30" s="1"/>
  <c r="N123" i="30" s="1"/>
  <c r="O123" i="30" s="1"/>
  <c r="P123" i="30" s="1"/>
  <c r="Q123" i="30" s="1"/>
  <c r="R123" i="30" s="1"/>
  <c r="S123" i="30" s="1"/>
  <c r="T123" i="30" s="1"/>
  <c r="U123" i="30" s="1"/>
  <c r="V123" i="30" s="1"/>
  <c r="W123" i="30" s="1"/>
  <c r="X123" i="30" s="1"/>
  <c r="Y123" i="30" s="1"/>
  <c r="Z123" i="30" s="1"/>
  <c r="AA123" i="30" s="1"/>
  <c r="AB123" i="30" s="1"/>
  <c r="AC123" i="30" s="1"/>
  <c r="AD123" i="30" s="1"/>
  <c r="AE123" i="30" s="1"/>
  <c r="AF123" i="30" s="1"/>
  <c r="AG123" i="30" s="1"/>
  <c r="AH123" i="30" s="1"/>
  <c r="AI123" i="30" s="1"/>
  <c r="AJ123" i="30" s="1"/>
  <c r="G139" i="30"/>
  <c r="H139" i="30" s="1"/>
  <c r="I139" i="30" s="1"/>
  <c r="J139" i="30" s="1"/>
  <c r="K139" i="30" s="1"/>
  <c r="L139" i="30" s="1"/>
  <c r="M139" i="30" s="1"/>
  <c r="N139" i="30" s="1"/>
  <c r="O139" i="30" s="1"/>
  <c r="P139" i="30" s="1"/>
  <c r="Q139" i="30" s="1"/>
  <c r="R139" i="30" s="1"/>
  <c r="S139" i="30" s="1"/>
  <c r="T139" i="30" s="1"/>
  <c r="U139" i="30" s="1"/>
  <c r="V139" i="30" s="1"/>
  <c r="W139" i="30" s="1"/>
  <c r="X139" i="30" s="1"/>
  <c r="Y139" i="30" s="1"/>
  <c r="Z139" i="30" s="1"/>
  <c r="AA139" i="30" s="1"/>
  <c r="AB139" i="30" s="1"/>
  <c r="AC139" i="30" s="1"/>
  <c r="AD139" i="30" s="1"/>
  <c r="AE139" i="30" s="1"/>
  <c r="AF139" i="30" s="1"/>
  <c r="AG139" i="30" s="1"/>
  <c r="AH139" i="30" s="1"/>
  <c r="AI139" i="30" s="1"/>
  <c r="AJ139" i="30" s="1"/>
  <c r="G24" i="31"/>
  <c r="H24" i="31" s="1"/>
  <c r="G107" i="31"/>
  <c r="H107" i="31" s="1"/>
  <c r="I107" i="31" s="1"/>
  <c r="J107" i="31" s="1"/>
  <c r="K107" i="31" s="1"/>
  <c r="L107" i="31" s="1"/>
  <c r="M107" i="31" s="1"/>
  <c r="N107" i="31" s="1"/>
  <c r="O107" i="31" s="1"/>
  <c r="P107" i="31" s="1"/>
  <c r="Q107" i="31" s="1"/>
  <c r="R107" i="31" s="1"/>
  <c r="S107" i="31" s="1"/>
  <c r="T107" i="31" s="1"/>
  <c r="U107" i="31" s="1"/>
  <c r="V107" i="31" s="1"/>
  <c r="W107" i="31" s="1"/>
  <c r="X107" i="31" s="1"/>
  <c r="Y107" i="31" s="1"/>
  <c r="Z107" i="31" s="1"/>
  <c r="AA107" i="31" s="1"/>
  <c r="AB107" i="31" s="1"/>
  <c r="AC107" i="31" s="1"/>
  <c r="AD107" i="31" s="1"/>
  <c r="AE107" i="31" s="1"/>
  <c r="AF107" i="31" s="1"/>
  <c r="AG107" i="31" s="1"/>
  <c r="AH107" i="31" s="1"/>
  <c r="AI107" i="31" s="1"/>
  <c r="AJ107" i="31" s="1"/>
  <c r="G24" i="32"/>
  <c r="G31" i="32"/>
  <c r="G51" i="32"/>
  <c r="H51" i="32" s="1"/>
  <c r="I51" i="32" s="1"/>
  <c r="J51" i="32" s="1"/>
  <c r="K51" i="32" s="1"/>
  <c r="L51" i="32" s="1"/>
  <c r="M51" i="32" s="1"/>
  <c r="N51" i="32" s="1"/>
  <c r="O51" i="32" s="1"/>
  <c r="P51" i="32" s="1"/>
  <c r="Q51" i="32" s="1"/>
  <c r="R51" i="32" s="1"/>
  <c r="S51" i="32" s="1"/>
  <c r="T51" i="32" s="1"/>
  <c r="U51" i="32" s="1"/>
  <c r="V51" i="32" s="1"/>
  <c r="W51" i="32" s="1"/>
  <c r="X51" i="32" s="1"/>
  <c r="Y51" i="32" s="1"/>
  <c r="Z51" i="32" s="1"/>
  <c r="AA51" i="32" s="1"/>
  <c r="AB51" i="32" s="1"/>
  <c r="AC51" i="32" s="1"/>
  <c r="AD51" i="32" s="1"/>
  <c r="AE51" i="32" s="1"/>
  <c r="AF51" i="32" s="1"/>
  <c r="AG51" i="32" s="1"/>
  <c r="AH51" i="32" s="1"/>
  <c r="AI51" i="32" s="1"/>
  <c r="AJ51" i="32" s="1"/>
  <c r="G67" i="32"/>
  <c r="G123" i="32"/>
  <c r="H123" i="32" s="1"/>
  <c r="I123" i="32" s="1"/>
  <c r="J123" i="32" s="1"/>
  <c r="K123" i="32" s="1"/>
  <c r="L123" i="32" s="1"/>
  <c r="M123" i="32" s="1"/>
  <c r="N123" i="32" s="1"/>
  <c r="O123" i="32" s="1"/>
  <c r="P123" i="32" s="1"/>
  <c r="Q123" i="32" s="1"/>
  <c r="R123" i="32" s="1"/>
  <c r="S123" i="32" s="1"/>
  <c r="T123" i="32" s="1"/>
  <c r="U123" i="32" s="1"/>
  <c r="V123" i="32" s="1"/>
  <c r="W123" i="32" s="1"/>
  <c r="X123" i="32" s="1"/>
  <c r="Y123" i="32" s="1"/>
  <c r="Z123" i="32" s="1"/>
  <c r="AA123" i="32" s="1"/>
  <c r="AB123" i="32" s="1"/>
  <c r="AC123" i="32" s="1"/>
  <c r="AD123" i="32" s="1"/>
  <c r="AE123" i="32" s="1"/>
  <c r="AF123" i="32" s="1"/>
  <c r="AG123" i="32" s="1"/>
  <c r="AH123" i="32" s="1"/>
  <c r="AI123" i="32" s="1"/>
  <c r="AJ123" i="32" s="1"/>
  <c r="G51" i="27"/>
  <c r="H51" i="27" s="1"/>
  <c r="I51" i="27" s="1"/>
  <c r="J51" i="27" s="1"/>
  <c r="K51" i="27" s="1"/>
  <c r="L51" i="27" s="1"/>
  <c r="M51" i="27" s="1"/>
  <c r="N51" i="27" s="1"/>
  <c r="O51" i="27" s="1"/>
  <c r="P51" i="27" s="1"/>
  <c r="Q51" i="27" s="1"/>
  <c r="R51" i="27" s="1"/>
  <c r="S51" i="27" s="1"/>
  <c r="T51" i="27" s="1"/>
  <c r="U51" i="27" s="1"/>
  <c r="V51" i="27" s="1"/>
  <c r="W51" i="27" s="1"/>
  <c r="X51" i="27" s="1"/>
  <c r="Y51" i="27" s="1"/>
  <c r="Z51" i="27" s="1"/>
  <c r="AA51" i="27" s="1"/>
  <c r="AB51" i="27" s="1"/>
  <c r="AC51" i="27" s="1"/>
  <c r="AD51" i="27" s="1"/>
  <c r="AE51" i="27" s="1"/>
  <c r="AF51" i="27" s="1"/>
  <c r="AG51" i="27" s="1"/>
  <c r="AH51" i="27" s="1"/>
  <c r="AI51" i="27" s="1"/>
  <c r="AJ51" i="27" s="1"/>
  <c r="G123" i="28"/>
  <c r="G31" i="29"/>
  <c r="H31" i="29" s="1"/>
  <c r="I31" i="29" s="1"/>
  <c r="J31" i="29" s="1"/>
  <c r="K31" i="29" s="1"/>
  <c r="L31" i="29" s="1"/>
  <c r="M31" i="29" s="1"/>
  <c r="N31" i="29" s="1"/>
  <c r="O31" i="29" s="1"/>
  <c r="P31" i="29" s="1"/>
  <c r="Q31" i="29" s="1"/>
  <c r="R31" i="29" s="1"/>
  <c r="S31" i="29" s="1"/>
  <c r="T31" i="29" s="1"/>
  <c r="U31" i="29" s="1"/>
  <c r="V31" i="29" s="1"/>
  <c r="W31" i="29" s="1"/>
  <c r="X31" i="29" s="1"/>
  <c r="Y31" i="29" s="1"/>
  <c r="Z31" i="29" s="1"/>
  <c r="AA31" i="29" s="1"/>
  <c r="AB31" i="29" s="1"/>
  <c r="AC31" i="29" s="1"/>
  <c r="AD31" i="29" s="1"/>
  <c r="AE31" i="29" s="1"/>
  <c r="AF31" i="29" s="1"/>
  <c r="AG31" i="29" s="1"/>
  <c r="AH31" i="29" s="1"/>
  <c r="AI31" i="29" s="1"/>
  <c r="AJ31" i="29" s="1"/>
  <c r="G67" i="29"/>
  <c r="H67" i="29" s="1"/>
  <c r="I67" i="29" s="1"/>
  <c r="J67" i="29" s="1"/>
  <c r="K67" i="29" s="1"/>
  <c r="L67" i="29" s="1"/>
  <c r="M67" i="29" s="1"/>
  <c r="N67" i="29" s="1"/>
  <c r="O67" i="29" s="1"/>
  <c r="P67" i="29" s="1"/>
  <c r="Q67" i="29" s="1"/>
  <c r="R67" i="29" s="1"/>
  <c r="S67" i="29" s="1"/>
  <c r="T67" i="29" s="1"/>
  <c r="U67" i="29" s="1"/>
  <c r="V67" i="29" s="1"/>
  <c r="W67" i="29" s="1"/>
  <c r="X67" i="29" s="1"/>
  <c r="Y67" i="29" s="1"/>
  <c r="Z67" i="29" s="1"/>
  <c r="AA67" i="29" s="1"/>
  <c r="AB67" i="29" s="1"/>
  <c r="AC67" i="29" s="1"/>
  <c r="AD67" i="29" s="1"/>
  <c r="AE67" i="29" s="1"/>
  <c r="AF67" i="29" s="1"/>
  <c r="AG67" i="29" s="1"/>
  <c r="AH67" i="29" s="1"/>
  <c r="AI67" i="29" s="1"/>
  <c r="AJ67" i="29" s="1"/>
  <c r="G131" i="29"/>
  <c r="G139" i="29"/>
  <c r="H139" i="29" s="1"/>
  <c r="I139" i="29" s="1"/>
  <c r="J139" i="29" s="1"/>
  <c r="K139" i="29" s="1"/>
  <c r="L139" i="29" s="1"/>
  <c r="M139" i="29" s="1"/>
  <c r="N139" i="29" s="1"/>
  <c r="O139" i="29" s="1"/>
  <c r="P139" i="29" s="1"/>
  <c r="Q139" i="29" s="1"/>
  <c r="R139" i="29" s="1"/>
  <c r="S139" i="29" s="1"/>
  <c r="T139" i="29" s="1"/>
  <c r="U139" i="29" s="1"/>
  <c r="V139" i="29" s="1"/>
  <c r="W139" i="29" s="1"/>
  <c r="X139" i="29" s="1"/>
  <c r="Y139" i="29" s="1"/>
  <c r="Z139" i="29" s="1"/>
  <c r="AA139" i="29" s="1"/>
  <c r="AB139" i="29" s="1"/>
  <c r="AC139" i="29" s="1"/>
  <c r="AD139" i="29" s="1"/>
  <c r="AE139" i="29" s="1"/>
  <c r="AF139" i="29" s="1"/>
  <c r="AG139" i="29" s="1"/>
  <c r="AH139" i="29" s="1"/>
  <c r="AI139" i="29" s="1"/>
  <c r="AJ139" i="29" s="1"/>
  <c r="G115" i="30"/>
  <c r="G131" i="30"/>
  <c r="G31" i="31"/>
  <c r="H31" i="31" s="1"/>
  <c r="I31" i="31" s="1"/>
  <c r="J31" i="31" s="1"/>
  <c r="K31" i="31" s="1"/>
  <c r="L31" i="31" s="1"/>
  <c r="M31" i="31" s="1"/>
  <c r="N31" i="31" s="1"/>
  <c r="O31" i="31" s="1"/>
  <c r="P31" i="31" s="1"/>
  <c r="Q31" i="31" s="1"/>
  <c r="R31" i="31" s="1"/>
  <c r="S31" i="31" s="1"/>
  <c r="T31" i="31" s="1"/>
  <c r="U31" i="31" s="1"/>
  <c r="V31" i="31" s="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AG31" i="31" s="1"/>
  <c r="AH31" i="31" s="1"/>
  <c r="AI31" i="31" s="1"/>
  <c r="AJ31" i="31" s="1"/>
  <c r="G83" i="31"/>
  <c r="H83" i="31" s="1"/>
  <c r="I83" i="31" s="1"/>
  <c r="J83" i="31" s="1"/>
  <c r="K83" i="31" s="1"/>
  <c r="L83" i="31" s="1"/>
  <c r="M83" i="31" s="1"/>
  <c r="N83" i="31" s="1"/>
  <c r="O83" i="31" s="1"/>
  <c r="P83" i="31" s="1"/>
  <c r="Q83" i="31" s="1"/>
  <c r="R83" i="31" s="1"/>
  <c r="S83" i="31" s="1"/>
  <c r="T83" i="31" s="1"/>
  <c r="U83" i="31" s="1"/>
  <c r="V83" i="31" s="1"/>
  <c r="W83" i="31" s="1"/>
  <c r="X83" i="31" s="1"/>
  <c r="Y83" i="31" s="1"/>
  <c r="Z83" i="31" s="1"/>
  <c r="AA83" i="31" s="1"/>
  <c r="AB83" i="31" s="1"/>
  <c r="AC83" i="31" s="1"/>
  <c r="AD83" i="31" s="1"/>
  <c r="AE83" i="31" s="1"/>
  <c r="AF83" i="31" s="1"/>
  <c r="AG83" i="31" s="1"/>
  <c r="AH83" i="31" s="1"/>
  <c r="AI83" i="31" s="1"/>
  <c r="AJ83" i="31" s="1"/>
  <c r="G147" i="31"/>
  <c r="G17" i="32"/>
  <c r="G115" i="32"/>
  <c r="G139" i="32"/>
  <c r="H139" i="32" s="1"/>
  <c r="I139" i="32" s="1"/>
  <c r="J139" i="32" s="1"/>
  <c r="K139" i="32" s="1"/>
  <c r="L139" i="32" s="1"/>
  <c r="M139" i="32" s="1"/>
  <c r="N139" i="32" s="1"/>
  <c r="O139" i="32" s="1"/>
  <c r="P139" i="32" s="1"/>
  <c r="Q139" i="32" s="1"/>
  <c r="R139" i="32" s="1"/>
  <c r="S139" i="32" s="1"/>
  <c r="T139" i="32" s="1"/>
  <c r="U139" i="32" s="1"/>
  <c r="V139" i="32" s="1"/>
  <c r="W139" i="32" s="1"/>
  <c r="X139" i="32" s="1"/>
  <c r="Y139" i="32" s="1"/>
  <c r="Z139" i="32" s="1"/>
  <c r="AA139" i="32" s="1"/>
  <c r="AB139" i="32" s="1"/>
  <c r="AC139" i="32" s="1"/>
  <c r="AD139" i="32" s="1"/>
  <c r="AE139" i="32" s="1"/>
  <c r="AF139" i="32" s="1"/>
  <c r="AG139" i="32" s="1"/>
  <c r="AH139" i="32" s="1"/>
  <c r="AI139" i="32" s="1"/>
  <c r="AJ139" i="32" s="1"/>
  <c r="G75" i="29"/>
  <c r="G52" i="28"/>
  <c r="G141" i="28"/>
  <c r="G147" i="28"/>
  <c r="H147" i="28" s="1"/>
  <c r="I147" i="28" s="1"/>
  <c r="J147" i="28" s="1"/>
  <c r="K147" i="28" s="1"/>
  <c r="L147" i="28" s="1"/>
  <c r="M147" i="28" s="1"/>
  <c r="N147" i="28" s="1"/>
  <c r="O147" i="28" s="1"/>
  <c r="P147" i="28" s="1"/>
  <c r="Q147" i="28" s="1"/>
  <c r="R147" i="28" s="1"/>
  <c r="S147" i="28" s="1"/>
  <c r="T147" i="28" s="1"/>
  <c r="U147" i="28" s="1"/>
  <c r="V147" i="28" s="1"/>
  <c r="W147" i="28" s="1"/>
  <c r="X147" i="28" s="1"/>
  <c r="Y147" i="28" s="1"/>
  <c r="Z147" i="28" s="1"/>
  <c r="AA147" i="28" s="1"/>
  <c r="AB147" i="28" s="1"/>
  <c r="AC147" i="28" s="1"/>
  <c r="AD147" i="28" s="1"/>
  <c r="AE147" i="28" s="1"/>
  <c r="AF147" i="28" s="1"/>
  <c r="AG147" i="28" s="1"/>
  <c r="AH147" i="28" s="1"/>
  <c r="AI147" i="28" s="1"/>
  <c r="AJ147" i="28" s="1"/>
  <c r="G99" i="29"/>
  <c r="G24" i="30"/>
  <c r="H24" i="30" s="1"/>
  <c r="G59" i="30"/>
  <c r="G67" i="30"/>
  <c r="H67" i="30" s="1"/>
  <c r="I67" i="30" s="1"/>
  <c r="J67" i="30" s="1"/>
  <c r="K67" i="30" s="1"/>
  <c r="L67" i="30" s="1"/>
  <c r="M67" i="30" s="1"/>
  <c r="N67" i="30" s="1"/>
  <c r="O67" i="30" s="1"/>
  <c r="P67" i="30" s="1"/>
  <c r="Q67" i="30" s="1"/>
  <c r="R67" i="30" s="1"/>
  <c r="S67" i="30" s="1"/>
  <c r="T67" i="30" s="1"/>
  <c r="U67" i="30" s="1"/>
  <c r="V67" i="30" s="1"/>
  <c r="W67" i="30" s="1"/>
  <c r="X67" i="30" s="1"/>
  <c r="Y67" i="30" s="1"/>
  <c r="Z67" i="30" s="1"/>
  <c r="AA67" i="30" s="1"/>
  <c r="AB67" i="30" s="1"/>
  <c r="AC67" i="30" s="1"/>
  <c r="AD67" i="30" s="1"/>
  <c r="AE67" i="30" s="1"/>
  <c r="AF67" i="30" s="1"/>
  <c r="AG67" i="30" s="1"/>
  <c r="AH67" i="30" s="1"/>
  <c r="AI67" i="30" s="1"/>
  <c r="AJ67" i="30" s="1"/>
  <c r="G99" i="30"/>
  <c r="G38" i="31"/>
  <c r="H38" i="31" s="1"/>
  <c r="I38" i="31" s="1"/>
  <c r="J38" i="31" s="1"/>
  <c r="K38" i="31" s="1"/>
  <c r="L38" i="31" s="1"/>
  <c r="M38" i="31" s="1"/>
  <c r="N38" i="31" s="1"/>
  <c r="O38" i="31" s="1"/>
  <c r="P38" i="31" s="1"/>
  <c r="Q38" i="31" s="1"/>
  <c r="R38" i="31" s="1"/>
  <c r="S38" i="31" s="1"/>
  <c r="T38" i="31" s="1"/>
  <c r="U38" i="31" s="1"/>
  <c r="V38" i="31" s="1"/>
  <c r="W38" i="31" s="1"/>
  <c r="X38" i="31" s="1"/>
  <c r="Y38" i="31" s="1"/>
  <c r="Z38" i="31" s="1"/>
  <c r="AA38" i="31" s="1"/>
  <c r="AB38" i="31" s="1"/>
  <c r="AC38" i="31" s="1"/>
  <c r="AD38" i="31" s="1"/>
  <c r="AE38" i="31" s="1"/>
  <c r="AF38" i="31" s="1"/>
  <c r="AG38" i="31" s="1"/>
  <c r="AH38" i="31" s="1"/>
  <c r="AI38" i="31" s="1"/>
  <c r="AJ38" i="31" s="1"/>
  <c r="G52" i="31"/>
  <c r="G59" i="31"/>
  <c r="G60" i="31" s="1"/>
  <c r="G123" i="31"/>
  <c r="H123" i="31" s="1"/>
  <c r="I123" i="31" s="1"/>
  <c r="J123" i="31" s="1"/>
  <c r="K123" i="31" s="1"/>
  <c r="L123" i="31" s="1"/>
  <c r="M123" i="31" s="1"/>
  <c r="N123" i="31" s="1"/>
  <c r="O123" i="31" s="1"/>
  <c r="P123" i="31" s="1"/>
  <c r="Q123" i="31" s="1"/>
  <c r="R123" i="31" s="1"/>
  <c r="S123" i="31" s="1"/>
  <c r="T123" i="31" s="1"/>
  <c r="U123" i="31" s="1"/>
  <c r="V123" i="31" s="1"/>
  <c r="W123" i="31" s="1"/>
  <c r="X123" i="31" s="1"/>
  <c r="Y123" i="31" s="1"/>
  <c r="Z123" i="31" s="1"/>
  <c r="AA123" i="31" s="1"/>
  <c r="AB123" i="31" s="1"/>
  <c r="AC123" i="31" s="1"/>
  <c r="AD123" i="31" s="1"/>
  <c r="AE123" i="31" s="1"/>
  <c r="AF123" i="31" s="1"/>
  <c r="AG123" i="31" s="1"/>
  <c r="AH123" i="31" s="1"/>
  <c r="AI123" i="31" s="1"/>
  <c r="AJ123" i="31" s="1"/>
  <c r="G131" i="31"/>
  <c r="G155" i="31"/>
  <c r="H155" i="31" s="1"/>
  <c r="I155" i="31" s="1"/>
  <c r="J155" i="31" s="1"/>
  <c r="K155" i="31" s="1"/>
  <c r="L155" i="31" s="1"/>
  <c r="M155" i="31" s="1"/>
  <c r="N155" i="31" s="1"/>
  <c r="O155" i="31" s="1"/>
  <c r="P155" i="31" s="1"/>
  <c r="Q155" i="31" s="1"/>
  <c r="R155" i="31" s="1"/>
  <c r="S155" i="31" s="1"/>
  <c r="T155" i="31" s="1"/>
  <c r="U155" i="31" s="1"/>
  <c r="V155" i="31" s="1"/>
  <c r="W155" i="31" s="1"/>
  <c r="X155" i="31" s="1"/>
  <c r="Y155" i="31" s="1"/>
  <c r="Z155" i="31" s="1"/>
  <c r="AA155" i="31" s="1"/>
  <c r="AB155" i="31" s="1"/>
  <c r="AC155" i="31" s="1"/>
  <c r="AD155" i="31" s="1"/>
  <c r="AE155" i="31" s="1"/>
  <c r="AF155" i="31" s="1"/>
  <c r="AG155" i="31" s="1"/>
  <c r="AH155" i="31" s="1"/>
  <c r="AI155" i="31" s="1"/>
  <c r="AJ155" i="31" s="1"/>
  <c r="G59" i="32"/>
  <c r="G75" i="32"/>
  <c r="H75" i="32" s="1"/>
  <c r="I75" i="32" s="1"/>
  <c r="J75" i="32" s="1"/>
  <c r="K75" i="32" s="1"/>
  <c r="L75" i="32" s="1"/>
  <c r="M75" i="32" s="1"/>
  <c r="N75" i="32" s="1"/>
  <c r="O75" i="32" s="1"/>
  <c r="P75" i="32" s="1"/>
  <c r="Q75" i="32" s="1"/>
  <c r="R75" i="32" s="1"/>
  <c r="S75" i="32" s="1"/>
  <c r="T75" i="32" s="1"/>
  <c r="U75" i="32" s="1"/>
  <c r="V75" i="32" s="1"/>
  <c r="W75" i="32" s="1"/>
  <c r="X75" i="32" s="1"/>
  <c r="Y75" i="32" s="1"/>
  <c r="Z75" i="32" s="1"/>
  <c r="AA75" i="32" s="1"/>
  <c r="AB75" i="32" s="1"/>
  <c r="AC75" i="32" s="1"/>
  <c r="AD75" i="32" s="1"/>
  <c r="AE75" i="32" s="1"/>
  <c r="AF75" i="32" s="1"/>
  <c r="AG75" i="32" s="1"/>
  <c r="AH75" i="32" s="1"/>
  <c r="AI75" i="32" s="1"/>
  <c r="AJ75" i="32" s="1"/>
  <c r="G83" i="32"/>
  <c r="H83" i="32" s="1"/>
  <c r="I83" i="32" s="1"/>
  <c r="J83" i="32" s="1"/>
  <c r="K83" i="32" s="1"/>
  <c r="L83" i="32" s="1"/>
  <c r="M83" i="32" s="1"/>
  <c r="N83" i="32" s="1"/>
  <c r="O83" i="32" s="1"/>
  <c r="P83" i="32" s="1"/>
  <c r="Q83" i="32" s="1"/>
  <c r="R83" i="32" s="1"/>
  <c r="S83" i="32" s="1"/>
  <c r="T83" i="32" s="1"/>
  <c r="U83" i="32" s="1"/>
  <c r="V83" i="32" s="1"/>
  <c r="W83" i="32" s="1"/>
  <c r="X83" i="32" s="1"/>
  <c r="Y83" i="32" s="1"/>
  <c r="Z83" i="32" s="1"/>
  <c r="AA83" i="32" s="1"/>
  <c r="AB83" i="32" s="1"/>
  <c r="AC83" i="32" s="1"/>
  <c r="AD83" i="32" s="1"/>
  <c r="AE83" i="32" s="1"/>
  <c r="AF83" i="32" s="1"/>
  <c r="AG83" i="32" s="1"/>
  <c r="AH83" i="32" s="1"/>
  <c r="AI83" i="32" s="1"/>
  <c r="AJ83" i="32" s="1"/>
  <c r="G91" i="32"/>
  <c r="H91" i="32" s="1"/>
  <c r="I91" i="32" s="1"/>
  <c r="J91" i="32" s="1"/>
  <c r="K91" i="32" s="1"/>
  <c r="L91" i="32" s="1"/>
  <c r="M91" i="32" s="1"/>
  <c r="N91" i="32" s="1"/>
  <c r="O91" i="32" s="1"/>
  <c r="P91" i="32" s="1"/>
  <c r="Q91" i="32" s="1"/>
  <c r="R91" i="32" s="1"/>
  <c r="S91" i="32" s="1"/>
  <c r="T91" i="32" s="1"/>
  <c r="U91" i="32" s="1"/>
  <c r="V91" i="32" s="1"/>
  <c r="W91" i="32" s="1"/>
  <c r="X91" i="32" s="1"/>
  <c r="Y91" i="32" s="1"/>
  <c r="Z91" i="32" s="1"/>
  <c r="AA91" i="32" s="1"/>
  <c r="AB91" i="32" s="1"/>
  <c r="AC91" i="32" s="1"/>
  <c r="AD91" i="32" s="1"/>
  <c r="AE91" i="32" s="1"/>
  <c r="AF91" i="32" s="1"/>
  <c r="AG91" i="32" s="1"/>
  <c r="AH91" i="32" s="1"/>
  <c r="AI91" i="32" s="1"/>
  <c r="AJ91" i="32" s="1"/>
  <c r="G99" i="32"/>
  <c r="G107" i="32"/>
  <c r="H107" i="32" s="1"/>
  <c r="I107" i="32" s="1"/>
  <c r="J107" i="32" s="1"/>
  <c r="K107" i="32" s="1"/>
  <c r="L107" i="32" s="1"/>
  <c r="M107" i="32" s="1"/>
  <c r="N107" i="32" s="1"/>
  <c r="O107" i="32" s="1"/>
  <c r="P107" i="32" s="1"/>
  <c r="Q107" i="32" s="1"/>
  <c r="R107" i="32" s="1"/>
  <c r="S107" i="32" s="1"/>
  <c r="T107" i="32" s="1"/>
  <c r="U107" i="32" s="1"/>
  <c r="V107" i="32" s="1"/>
  <c r="W107" i="32" s="1"/>
  <c r="X107" i="32" s="1"/>
  <c r="Y107" i="32" s="1"/>
  <c r="Z107" i="32" s="1"/>
  <c r="AA107" i="32" s="1"/>
  <c r="AB107" i="32" s="1"/>
  <c r="AC107" i="32" s="1"/>
  <c r="AD107" i="32" s="1"/>
  <c r="AE107" i="32" s="1"/>
  <c r="AF107" i="32" s="1"/>
  <c r="AG107" i="32" s="1"/>
  <c r="AH107" i="32" s="1"/>
  <c r="AI107" i="32" s="1"/>
  <c r="AJ107" i="32" s="1"/>
  <c r="G155" i="32"/>
  <c r="H155" i="32" s="1"/>
  <c r="I155" i="32" s="1"/>
  <c r="J155" i="32" s="1"/>
  <c r="K155" i="32" s="1"/>
  <c r="L155" i="32" s="1"/>
  <c r="M155" i="32" s="1"/>
  <c r="N155" i="32" s="1"/>
  <c r="O155" i="32" s="1"/>
  <c r="P155" i="32" s="1"/>
  <c r="Q155" i="32" s="1"/>
  <c r="R155" i="32" s="1"/>
  <c r="S155" i="32" s="1"/>
  <c r="T155" i="32" s="1"/>
  <c r="U155" i="32" s="1"/>
  <c r="V155" i="32" s="1"/>
  <c r="W155" i="32" s="1"/>
  <c r="X155" i="32" s="1"/>
  <c r="Y155" i="32" s="1"/>
  <c r="Z155" i="32" s="1"/>
  <c r="AA155" i="32" s="1"/>
  <c r="AB155" i="32" s="1"/>
  <c r="AC155" i="32" s="1"/>
  <c r="AD155" i="32" s="1"/>
  <c r="AE155" i="32" s="1"/>
  <c r="AF155" i="32" s="1"/>
  <c r="AG155" i="32" s="1"/>
  <c r="AH155" i="32" s="1"/>
  <c r="AI155" i="32" s="1"/>
  <c r="AJ155" i="32" s="1"/>
  <c r="G155" i="28"/>
  <c r="H155" i="28" s="1"/>
  <c r="I155" i="28" s="1"/>
  <c r="J155" i="28" s="1"/>
  <c r="K155" i="28" s="1"/>
  <c r="L155" i="28" s="1"/>
  <c r="M155" i="28" s="1"/>
  <c r="N155" i="28" s="1"/>
  <c r="O155" i="28" s="1"/>
  <c r="P155" i="28" s="1"/>
  <c r="Q155" i="28" s="1"/>
  <c r="R155" i="28" s="1"/>
  <c r="S155" i="28" s="1"/>
  <c r="T155" i="28" s="1"/>
  <c r="U155" i="28" s="1"/>
  <c r="V155" i="28" s="1"/>
  <c r="W155" i="28" s="1"/>
  <c r="X155" i="28" s="1"/>
  <c r="Y155" i="28" s="1"/>
  <c r="Z155" i="28" s="1"/>
  <c r="AA155" i="28" s="1"/>
  <c r="AB155" i="28" s="1"/>
  <c r="AC155" i="28" s="1"/>
  <c r="AD155" i="28" s="1"/>
  <c r="AE155" i="28" s="1"/>
  <c r="AF155" i="28" s="1"/>
  <c r="AG155" i="28" s="1"/>
  <c r="AH155" i="28" s="1"/>
  <c r="AI155" i="28" s="1"/>
  <c r="AJ155" i="28" s="1"/>
  <c r="G38" i="29"/>
  <c r="H38" i="29" s="1"/>
  <c r="I38" i="29" s="1"/>
  <c r="J38" i="29" s="1"/>
  <c r="K38" i="29" s="1"/>
  <c r="L38" i="29" s="1"/>
  <c r="M38" i="29" s="1"/>
  <c r="N38" i="29" s="1"/>
  <c r="O38" i="29" s="1"/>
  <c r="P38" i="29" s="1"/>
  <c r="Q38" i="29" s="1"/>
  <c r="R38" i="29" s="1"/>
  <c r="S38" i="29" s="1"/>
  <c r="T38" i="29" s="1"/>
  <c r="U38" i="29" s="1"/>
  <c r="V38" i="29" s="1"/>
  <c r="W38" i="29" s="1"/>
  <c r="X38" i="29" s="1"/>
  <c r="Y38" i="29" s="1"/>
  <c r="Z38" i="29" s="1"/>
  <c r="AA38" i="29" s="1"/>
  <c r="AB38" i="29" s="1"/>
  <c r="AC38" i="29" s="1"/>
  <c r="AD38" i="29" s="1"/>
  <c r="AE38" i="29" s="1"/>
  <c r="AF38" i="29" s="1"/>
  <c r="AG38" i="29" s="1"/>
  <c r="AH38" i="29" s="1"/>
  <c r="AI38" i="29" s="1"/>
  <c r="AJ38" i="29" s="1"/>
  <c r="G83" i="29"/>
  <c r="H83" i="29" s="1"/>
  <c r="I83" i="29" s="1"/>
  <c r="J83" i="29" s="1"/>
  <c r="K83" i="29" s="1"/>
  <c r="L83" i="29" s="1"/>
  <c r="M83" i="29" s="1"/>
  <c r="N83" i="29" s="1"/>
  <c r="O83" i="29" s="1"/>
  <c r="P83" i="29" s="1"/>
  <c r="Q83" i="29" s="1"/>
  <c r="R83" i="29" s="1"/>
  <c r="S83" i="29" s="1"/>
  <c r="T83" i="29" s="1"/>
  <c r="U83" i="29" s="1"/>
  <c r="V83" i="29" s="1"/>
  <c r="W83" i="29" s="1"/>
  <c r="X83" i="29" s="1"/>
  <c r="Y83" i="29" s="1"/>
  <c r="Z83" i="29" s="1"/>
  <c r="AA83" i="29" s="1"/>
  <c r="AB83" i="29" s="1"/>
  <c r="AC83" i="29" s="1"/>
  <c r="AD83" i="29" s="1"/>
  <c r="AE83" i="29" s="1"/>
  <c r="AF83" i="29" s="1"/>
  <c r="AG83" i="29" s="1"/>
  <c r="AH83" i="29" s="1"/>
  <c r="AI83" i="29" s="1"/>
  <c r="AJ83" i="29" s="1"/>
  <c r="G107" i="29"/>
  <c r="G17" i="30"/>
  <c r="G107" i="30"/>
  <c r="H107" i="30" s="1"/>
  <c r="I107" i="30" s="1"/>
  <c r="J107" i="30" s="1"/>
  <c r="K107" i="30" s="1"/>
  <c r="L107" i="30" s="1"/>
  <c r="M107" i="30" s="1"/>
  <c r="N107" i="30" s="1"/>
  <c r="O107" i="30" s="1"/>
  <c r="P107" i="30" s="1"/>
  <c r="Q107" i="30" s="1"/>
  <c r="R107" i="30" s="1"/>
  <c r="S107" i="30" s="1"/>
  <c r="T107" i="30" s="1"/>
  <c r="U107" i="30" s="1"/>
  <c r="V107" i="30" s="1"/>
  <c r="W107" i="30" s="1"/>
  <c r="X107" i="30" s="1"/>
  <c r="Y107" i="30" s="1"/>
  <c r="Z107" i="30" s="1"/>
  <c r="AA107" i="30" s="1"/>
  <c r="AB107" i="30" s="1"/>
  <c r="AC107" i="30" s="1"/>
  <c r="AD107" i="30" s="1"/>
  <c r="AE107" i="30" s="1"/>
  <c r="AF107" i="30" s="1"/>
  <c r="AG107" i="30" s="1"/>
  <c r="AH107" i="30" s="1"/>
  <c r="AI107" i="30" s="1"/>
  <c r="AJ107" i="30" s="1"/>
  <c r="G17" i="31"/>
  <c r="H17" i="31" s="1"/>
  <c r="I17" i="31" s="1"/>
  <c r="I24" i="31" s="1"/>
  <c r="G67" i="31"/>
  <c r="H67" i="31" s="1"/>
  <c r="I67" i="31" s="1"/>
  <c r="J67" i="31" s="1"/>
  <c r="K67" i="31" s="1"/>
  <c r="L67" i="31" s="1"/>
  <c r="M67" i="31" s="1"/>
  <c r="N67" i="31" s="1"/>
  <c r="O67" i="31" s="1"/>
  <c r="P67" i="31" s="1"/>
  <c r="Q67" i="31" s="1"/>
  <c r="R67" i="31" s="1"/>
  <c r="S67" i="31" s="1"/>
  <c r="T67" i="31" s="1"/>
  <c r="U67" i="31" s="1"/>
  <c r="V67" i="31" s="1"/>
  <c r="W67" i="31" s="1"/>
  <c r="X67" i="31" s="1"/>
  <c r="Y67" i="31" s="1"/>
  <c r="Z67" i="31" s="1"/>
  <c r="AA67" i="31" s="1"/>
  <c r="AB67" i="31" s="1"/>
  <c r="AC67" i="31" s="1"/>
  <c r="AD67" i="31" s="1"/>
  <c r="AE67" i="31" s="1"/>
  <c r="AF67" i="31" s="1"/>
  <c r="AG67" i="31" s="1"/>
  <c r="AH67" i="31" s="1"/>
  <c r="AI67" i="31" s="1"/>
  <c r="AJ67" i="31" s="1"/>
  <c r="G38" i="32"/>
  <c r="H38" i="32" s="1"/>
  <c r="I38" i="32" s="1"/>
  <c r="J38" i="32" s="1"/>
  <c r="K38" i="32" s="1"/>
  <c r="L38" i="32" s="1"/>
  <c r="M38" i="32" s="1"/>
  <c r="N38" i="32" s="1"/>
  <c r="O38" i="32" s="1"/>
  <c r="P38" i="32" s="1"/>
  <c r="Q38" i="32" s="1"/>
  <c r="R38" i="32" s="1"/>
  <c r="S38" i="32" s="1"/>
  <c r="T38" i="32" s="1"/>
  <c r="U38" i="32" s="1"/>
  <c r="V38" i="32" s="1"/>
  <c r="W38" i="32" s="1"/>
  <c r="X38" i="32" s="1"/>
  <c r="Y38" i="32" s="1"/>
  <c r="Z38" i="32" s="1"/>
  <c r="AA38" i="32" s="1"/>
  <c r="AB38" i="32" s="1"/>
  <c r="AC38" i="32" s="1"/>
  <c r="AD38" i="32" s="1"/>
  <c r="AE38" i="32" s="1"/>
  <c r="AF38" i="32" s="1"/>
  <c r="AG38" i="32" s="1"/>
  <c r="AH38" i="32" s="1"/>
  <c r="AI38" i="32" s="1"/>
  <c r="AJ38" i="32" s="1"/>
  <c r="G131" i="32"/>
  <c r="H131" i="32" s="1"/>
  <c r="I131" i="32" s="1"/>
  <c r="J131" i="32" s="1"/>
  <c r="K131" i="32" s="1"/>
  <c r="L131" i="32" s="1"/>
  <c r="M131" i="32" s="1"/>
  <c r="N131" i="32" s="1"/>
  <c r="O131" i="32" s="1"/>
  <c r="P131" i="32" s="1"/>
  <c r="Q131" i="32" s="1"/>
  <c r="R131" i="32" s="1"/>
  <c r="S131" i="32" s="1"/>
  <c r="T131" i="32" s="1"/>
  <c r="U131" i="32" s="1"/>
  <c r="V131" i="32" s="1"/>
  <c r="W131" i="32" s="1"/>
  <c r="X131" i="32" s="1"/>
  <c r="Y131" i="32" s="1"/>
  <c r="Z131" i="32" s="1"/>
  <c r="AA131" i="32" s="1"/>
  <c r="AB131" i="32" s="1"/>
  <c r="AC131" i="32" s="1"/>
  <c r="AD131" i="32" s="1"/>
  <c r="AE131" i="32" s="1"/>
  <c r="AF131" i="32" s="1"/>
  <c r="AG131" i="32" s="1"/>
  <c r="AH131" i="32" s="1"/>
  <c r="AI131" i="32" s="1"/>
  <c r="AJ131" i="32" s="1"/>
  <c r="G46" i="27"/>
  <c r="Y164" i="31"/>
  <c r="Y51" i="13"/>
  <c r="Z51" i="13" s="1"/>
  <c r="AA51" i="13" s="1"/>
  <c r="AB51" i="13" s="1"/>
  <c r="AC51" i="13" s="1"/>
  <c r="AD51" i="13" s="1"/>
  <c r="AE51" i="13" s="1"/>
  <c r="AF51" i="13" s="1"/>
  <c r="AG51" i="13" s="1"/>
  <c r="AH51" i="13" s="1"/>
  <c r="AI164" i="31" s="1"/>
  <c r="L44" i="13"/>
  <c r="M167" i="29" s="1"/>
  <c r="H43" i="27"/>
  <c r="H44" i="27" s="1"/>
  <c r="Q164" i="31"/>
  <c r="G44" i="30"/>
  <c r="H43" i="30"/>
  <c r="H44" i="30" s="1"/>
  <c r="L167" i="29"/>
  <c r="G52" i="30"/>
  <c r="H167" i="28"/>
  <c r="J167" i="28"/>
  <c r="AJ167" i="28"/>
  <c r="K167" i="30"/>
  <c r="AJ167" i="30"/>
  <c r="H48" i="27"/>
  <c r="I48" i="27" s="1"/>
  <c r="J48" i="27" s="1"/>
  <c r="K167" i="28"/>
  <c r="L167" i="30"/>
  <c r="G39" i="31"/>
  <c r="G40" i="31" s="1"/>
  <c r="K167" i="29"/>
  <c r="G50" i="30"/>
  <c r="H50" i="30"/>
  <c r="I48" i="30"/>
  <c r="J48" i="30" s="1"/>
  <c r="K48" i="30" s="1"/>
  <c r="L48" i="30" s="1"/>
  <c r="M48" i="30" s="1"/>
  <c r="N48" i="30" s="1"/>
  <c r="O48" i="30" s="1"/>
  <c r="P48" i="30" s="1"/>
  <c r="AC48" i="30" s="1"/>
  <c r="AD48" i="30" s="1"/>
  <c r="AE48" i="30" s="1"/>
  <c r="AF48" i="30" s="1"/>
  <c r="AG48" i="30" s="1"/>
  <c r="AH48" i="30" s="1"/>
  <c r="AI48" i="30" s="1"/>
  <c r="AJ48" i="30" s="1"/>
  <c r="H43" i="28"/>
  <c r="G169" i="28"/>
  <c r="H35" i="30"/>
  <c r="G54" i="30"/>
  <c r="G54" i="27"/>
  <c r="G161" i="27" s="1"/>
  <c r="G39" i="32"/>
  <c r="G40" i="32" s="1"/>
  <c r="G52" i="32"/>
  <c r="G44" i="28"/>
  <c r="H35" i="31"/>
  <c r="I35" i="31" s="1"/>
  <c r="J35" i="31" s="1"/>
  <c r="W35" i="31" s="1"/>
  <c r="X35" i="31" s="1"/>
  <c r="Y35" i="31" s="1"/>
  <c r="Z35" i="31" s="1"/>
  <c r="AA35" i="31" s="1"/>
  <c r="AB35" i="31" s="1"/>
  <c r="H43" i="31"/>
  <c r="G46" i="31"/>
  <c r="H35" i="32"/>
  <c r="I35" i="32" s="1"/>
  <c r="J35" i="32" s="1"/>
  <c r="W35" i="32" s="1"/>
  <c r="X35" i="32" s="1"/>
  <c r="Y35" i="32" s="1"/>
  <c r="Z35" i="32" s="1"/>
  <c r="AA35" i="32" s="1"/>
  <c r="AB35" i="32" s="1"/>
  <c r="H48" i="32"/>
  <c r="I48" i="32" s="1"/>
  <c r="J48" i="32" s="1"/>
  <c r="K48" i="32" s="1"/>
  <c r="L48" i="32" s="1"/>
  <c r="M48" i="32" s="1"/>
  <c r="N48" i="32" s="1"/>
  <c r="O48" i="32" s="1"/>
  <c r="P48" i="32" s="1"/>
  <c r="G50" i="32"/>
  <c r="W7" i="32"/>
  <c r="X7" i="32" s="1"/>
  <c r="Y7" i="32" s="1"/>
  <c r="Z7" i="32" s="1"/>
  <c r="AA7" i="32" s="1"/>
  <c r="AB7" i="32" s="1"/>
  <c r="K7" i="32"/>
  <c r="L7" i="32" s="1"/>
  <c r="M7" i="32" s="1"/>
  <c r="N7" i="32" s="1"/>
  <c r="O7" i="32" s="1"/>
  <c r="P7" i="32" s="1"/>
  <c r="I15" i="32"/>
  <c r="J16" i="32"/>
  <c r="I23" i="32"/>
  <c r="H22" i="32"/>
  <c r="I29" i="32"/>
  <c r="J30" i="32"/>
  <c r="AC42" i="32"/>
  <c r="AD42" i="32" s="1"/>
  <c r="AE42" i="32" s="1"/>
  <c r="AF42" i="32" s="1"/>
  <c r="AG42" i="32" s="1"/>
  <c r="AH42" i="32" s="1"/>
  <c r="AI42" i="32" s="1"/>
  <c r="AJ42" i="32" s="1"/>
  <c r="Q42" i="32"/>
  <c r="R42" i="32" s="1"/>
  <c r="S42" i="32" s="1"/>
  <c r="T42" i="32" s="1"/>
  <c r="U42" i="32" s="1"/>
  <c r="V42" i="32" s="1"/>
  <c r="R44" i="32"/>
  <c r="W64" i="32"/>
  <c r="X64" i="32" s="1"/>
  <c r="Y64" i="32" s="1"/>
  <c r="Z64" i="32" s="1"/>
  <c r="AA64" i="32" s="1"/>
  <c r="AB64" i="32" s="1"/>
  <c r="K64" i="32"/>
  <c r="L64" i="32" s="1"/>
  <c r="M64" i="32" s="1"/>
  <c r="N64" i="32" s="1"/>
  <c r="O64" i="32" s="1"/>
  <c r="P64" i="32" s="1"/>
  <c r="G8" i="32"/>
  <c r="G11" i="32"/>
  <c r="G12" i="32" s="1"/>
  <c r="S43" i="32"/>
  <c r="G44" i="32"/>
  <c r="H9" i="32"/>
  <c r="H43" i="32"/>
  <c r="K56" i="32"/>
  <c r="L56" i="32" s="1"/>
  <c r="M56" i="32" s="1"/>
  <c r="N56" i="32" s="1"/>
  <c r="O56" i="32" s="1"/>
  <c r="P56" i="32" s="1"/>
  <c r="W56" i="32"/>
  <c r="X56" i="32" s="1"/>
  <c r="Y56" i="32" s="1"/>
  <c r="Z56" i="32" s="1"/>
  <c r="AA56" i="32" s="1"/>
  <c r="AB56" i="32" s="1"/>
  <c r="I66" i="32"/>
  <c r="J65" i="32"/>
  <c r="H15" i="32"/>
  <c r="W36" i="32"/>
  <c r="K36" i="32"/>
  <c r="J49" i="32"/>
  <c r="H66" i="32"/>
  <c r="Q44" i="32"/>
  <c r="H57" i="32"/>
  <c r="G78" i="32"/>
  <c r="H72" i="32"/>
  <c r="I72" i="32" s="1"/>
  <c r="J72" i="32" s="1"/>
  <c r="G76" i="32"/>
  <c r="G77" i="32" s="1"/>
  <c r="G84" i="32"/>
  <c r="G85" i="32" s="1"/>
  <c r="G94" i="32"/>
  <c r="H80" i="32"/>
  <c r="I80" i="32" s="1"/>
  <c r="J80" i="32" s="1"/>
  <c r="H88" i="32"/>
  <c r="H81" i="32"/>
  <c r="W112" i="32"/>
  <c r="X112" i="32" s="1"/>
  <c r="Y112" i="32" s="1"/>
  <c r="Z112" i="32" s="1"/>
  <c r="AA112" i="32" s="1"/>
  <c r="AB112" i="32" s="1"/>
  <c r="K112" i="32"/>
  <c r="L112" i="32" s="1"/>
  <c r="M112" i="32" s="1"/>
  <c r="N112" i="32" s="1"/>
  <c r="O112" i="32" s="1"/>
  <c r="P112" i="32" s="1"/>
  <c r="H73" i="32"/>
  <c r="H89" i="32"/>
  <c r="J105" i="32"/>
  <c r="I106" i="32"/>
  <c r="H96" i="32"/>
  <c r="I96" i="32" s="1"/>
  <c r="J96" i="32" s="1"/>
  <c r="G102" i="32"/>
  <c r="G161" i="32" s="1"/>
  <c r="W104" i="32"/>
  <c r="X104" i="32" s="1"/>
  <c r="Y104" i="32" s="1"/>
  <c r="Z104" i="32" s="1"/>
  <c r="AA104" i="32" s="1"/>
  <c r="AB104" i="32" s="1"/>
  <c r="K104" i="32"/>
  <c r="L104" i="32" s="1"/>
  <c r="M104" i="32" s="1"/>
  <c r="N104" i="32" s="1"/>
  <c r="O104" i="32" s="1"/>
  <c r="P104" i="32" s="1"/>
  <c r="H97" i="32"/>
  <c r="Q128" i="32"/>
  <c r="R128" i="32" s="1"/>
  <c r="S128" i="32" s="1"/>
  <c r="T128" i="32" s="1"/>
  <c r="U128" i="32" s="1"/>
  <c r="V128" i="32" s="1"/>
  <c r="AC128" i="32"/>
  <c r="AD128" i="32" s="1"/>
  <c r="AE128" i="32" s="1"/>
  <c r="AF128" i="32" s="1"/>
  <c r="AG128" i="32" s="1"/>
  <c r="AH128" i="32" s="1"/>
  <c r="AI128" i="32" s="1"/>
  <c r="AJ128" i="32" s="1"/>
  <c r="H114" i="32"/>
  <c r="I113" i="32"/>
  <c r="I121" i="32"/>
  <c r="G130" i="32"/>
  <c r="H129" i="32"/>
  <c r="G124" i="32"/>
  <c r="G138" i="32"/>
  <c r="W144" i="32"/>
  <c r="X144" i="32" s="1"/>
  <c r="Y144" i="32" s="1"/>
  <c r="Z144" i="32" s="1"/>
  <c r="AA144" i="32" s="1"/>
  <c r="AB144" i="32" s="1"/>
  <c r="K144" i="32"/>
  <c r="L144" i="32" s="1"/>
  <c r="M144" i="32" s="1"/>
  <c r="N144" i="32" s="1"/>
  <c r="O144" i="32" s="1"/>
  <c r="P144" i="32" s="1"/>
  <c r="H120" i="32"/>
  <c r="I120" i="32" s="1"/>
  <c r="J120" i="32" s="1"/>
  <c r="G122" i="32"/>
  <c r="G132" i="32"/>
  <c r="H136" i="32"/>
  <c r="I136" i="32" s="1"/>
  <c r="J136" i="32" s="1"/>
  <c r="G140" i="32"/>
  <c r="G142" i="32"/>
  <c r="X153" i="32"/>
  <c r="I146" i="32"/>
  <c r="J145" i="32"/>
  <c r="G146" i="32"/>
  <c r="G150" i="32"/>
  <c r="K153" i="32"/>
  <c r="I138" i="32"/>
  <c r="J137" i="32"/>
  <c r="H138" i="32"/>
  <c r="H154" i="32"/>
  <c r="G158" i="32"/>
  <c r="H152" i="32"/>
  <c r="G156" i="32"/>
  <c r="G157" i="32" s="1"/>
  <c r="X164" i="31"/>
  <c r="J7" i="31"/>
  <c r="J8" i="31" s="1"/>
  <c r="I8" i="31"/>
  <c r="W36" i="31"/>
  <c r="K36" i="31"/>
  <c r="W42" i="31"/>
  <c r="X42" i="31" s="1"/>
  <c r="Y42" i="31" s="1"/>
  <c r="Z42" i="31" s="1"/>
  <c r="AA42" i="31" s="1"/>
  <c r="AB42" i="31" s="1"/>
  <c r="K42" i="31"/>
  <c r="L42" i="31" s="1"/>
  <c r="M42" i="31" s="1"/>
  <c r="N42" i="31" s="1"/>
  <c r="O42" i="31" s="1"/>
  <c r="P42" i="31" s="1"/>
  <c r="J16" i="31"/>
  <c r="I15" i="31"/>
  <c r="K9" i="31"/>
  <c r="H15" i="31"/>
  <c r="G29" i="31"/>
  <c r="G32" i="31"/>
  <c r="G33" i="31" s="1"/>
  <c r="J17" i="31"/>
  <c r="H23" i="31"/>
  <c r="G25" i="31"/>
  <c r="G26" i="31"/>
  <c r="H30" i="31"/>
  <c r="G12" i="31"/>
  <c r="T43" i="31"/>
  <c r="I49" i="31"/>
  <c r="G62" i="31"/>
  <c r="H56" i="31"/>
  <c r="I56" i="31" s="1"/>
  <c r="J56" i="31" s="1"/>
  <c r="H58" i="31"/>
  <c r="H59" i="31"/>
  <c r="I59" i="31" s="1"/>
  <c r="J59" i="31" s="1"/>
  <c r="K59" i="31" s="1"/>
  <c r="L59" i="31" s="1"/>
  <c r="M59" i="31" s="1"/>
  <c r="N59" i="31" s="1"/>
  <c r="O59" i="31" s="1"/>
  <c r="P59" i="31" s="1"/>
  <c r="Q59" i="31" s="1"/>
  <c r="R59" i="31" s="1"/>
  <c r="S59" i="31" s="1"/>
  <c r="T59" i="31" s="1"/>
  <c r="U59" i="31" s="1"/>
  <c r="V59" i="31" s="1"/>
  <c r="W59" i="31" s="1"/>
  <c r="X59" i="31" s="1"/>
  <c r="Y59" i="31" s="1"/>
  <c r="Z59" i="31" s="1"/>
  <c r="AA59" i="31" s="1"/>
  <c r="AB59" i="31" s="1"/>
  <c r="AC59" i="31" s="1"/>
  <c r="AD59" i="31" s="1"/>
  <c r="AE59" i="31" s="1"/>
  <c r="AF59" i="31" s="1"/>
  <c r="AG59" i="31" s="1"/>
  <c r="AH59" i="31" s="1"/>
  <c r="AI59" i="31" s="1"/>
  <c r="AJ59" i="31" s="1"/>
  <c r="G68" i="31"/>
  <c r="G94" i="31"/>
  <c r="G92" i="31"/>
  <c r="H88" i="31"/>
  <c r="I88" i="31" s="1"/>
  <c r="J88" i="31" s="1"/>
  <c r="I89" i="31"/>
  <c r="H90" i="31"/>
  <c r="J97" i="31"/>
  <c r="J57" i="31"/>
  <c r="I73" i="31"/>
  <c r="W104" i="31"/>
  <c r="X104" i="31" s="1"/>
  <c r="Y104" i="31" s="1"/>
  <c r="Z104" i="31" s="1"/>
  <c r="AA104" i="31" s="1"/>
  <c r="AB104" i="31" s="1"/>
  <c r="K104" i="31"/>
  <c r="L104" i="31" s="1"/>
  <c r="M104" i="31" s="1"/>
  <c r="N104" i="31" s="1"/>
  <c r="O104" i="31" s="1"/>
  <c r="P104" i="31" s="1"/>
  <c r="W64" i="31"/>
  <c r="X64" i="31" s="1"/>
  <c r="Y64" i="31" s="1"/>
  <c r="Z64" i="31" s="1"/>
  <c r="AA64" i="31" s="1"/>
  <c r="AB64" i="31" s="1"/>
  <c r="K64" i="31"/>
  <c r="L64" i="31" s="1"/>
  <c r="M64" i="31" s="1"/>
  <c r="N64" i="31" s="1"/>
  <c r="O64" i="31" s="1"/>
  <c r="P64" i="31" s="1"/>
  <c r="G54" i="31"/>
  <c r="G161" i="31" s="1"/>
  <c r="H48" i="31"/>
  <c r="I48" i="31" s="1"/>
  <c r="J48" i="31" s="1"/>
  <c r="G50" i="31"/>
  <c r="G53" i="31" s="1"/>
  <c r="G61" i="31"/>
  <c r="G78" i="31"/>
  <c r="G76" i="31"/>
  <c r="G77" i="31" s="1"/>
  <c r="H72" i="31"/>
  <c r="I72" i="31" s="1"/>
  <c r="J72" i="31" s="1"/>
  <c r="I81" i="31"/>
  <c r="G93" i="31"/>
  <c r="G8" i="31"/>
  <c r="G66" i="31"/>
  <c r="H65" i="31"/>
  <c r="K112" i="31"/>
  <c r="L112" i="31" s="1"/>
  <c r="M112" i="31" s="1"/>
  <c r="N112" i="31" s="1"/>
  <c r="O112" i="31" s="1"/>
  <c r="P112" i="31" s="1"/>
  <c r="W112" i="31"/>
  <c r="X112" i="31" s="1"/>
  <c r="Y112" i="31" s="1"/>
  <c r="Z112" i="31" s="1"/>
  <c r="AA112" i="31" s="1"/>
  <c r="AB112" i="31" s="1"/>
  <c r="G100" i="31"/>
  <c r="G101" i="31" s="1"/>
  <c r="H96" i="31"/>
  <c r="I96" i="31" s="1"/>
  <c r="J96" i="31" s="1"/>
  <c r="G102" i="31"/>
  <c r="H105" i="31"/>
  <c r="G84" i="31"/>
  <c r="G85" i="31" s="1"/>
  <c r="H80" i="31"/>
  <c r="I80" i="31" s="1"/>
  <c r="J80" i="31" s="1"/>
  <c r="H98" i="31"/>
  <c r="W128" i="31"/>
  <c r="X128" i="31" s="1"/>
  <c r="Y128" i="31" s="1"/>
  <c r="Z128" i="31" s="1"/>
  <c r="AA128" i="31" s="1"/>
  <c r="AB128" i="31" s="1"/>
  <c r="K128" i="31"/>
  <c r="I130" i="31"/>
  <c r="J130" i="31"/>
  <c r="J136" i="31"/>
  <c r="I138" i="31"/>
  <c r="G108" i="31"/>
  <c r="G109" i="31" s="1"/>
  <c r="Z129" i="31"/>
  <c r="J138" i="31"/>
  <c r="W137" i="31"/>
  <c r="K137" i="31"/>
  <c r="I121" i="31"/>
  <c r="M129" i="31"/>
  <c r="Q144" i="31"/>
  <c r="R144" i="31" s="1"/>
  <c r="S144" i="31" s="1"/>
  <c r="T144" i="31" s="1"/>
  <c r="U144" i="31" s="1"/>
  <c r="V144" i="31" s="1"/>
  <c r="AC144" i="31"/>
  <c r="AD144" i="31" s="1"/>
  <c r="AE144" i="31" s="1"/>
  <c r="AF144" i="31" s="1"/>
  <c r="AG144" i="31" s="1"/>
  <c r="AH144" i="31" s="1"/>
  <c r="AI144" i="31" s="1"/>
  <c r="AJ144" i="31" s="1"/>
  <c r="H120" i="31"/>
  <c r="I120" i="31" s="1"/>
  <c r="J120" i="31" s="1"/>
  <c r="G122" i="31"/>
  <c r="X130" i="31"/>
  <c r="H114" i="31"/>
  <c r="I113" i="31"/>
  <c r="G140" i="31"/>
  <c r="G141" i="31" s="1"/>
  <c r="W144" i="31"/>
  <c r="X144" i="31" s="1"/>
  <c r="Y144" i="31" s="1"/>
  <c r="Z144" i="31" s="1"/>
  <c r="AA144" i="31" s="1"/>
  <c r="AB144" i="31" s="1"/>
  <c r="G154" i="31"/>
  <c r="H153" i="31"/>
  <c r="H138" i="31"/>
  <c r="G158" i="31"/>
  <c r="H152" i="31"/>
  <c r="I152" i="31" s="1"/>
  <c r="J152" i="31" s="1"/>
  <c r="G156" i="31"/>
  <c r="G146" i="31"/>
  <c r="H145" i="31"/>
  <c r="O164" i="31"/>
  <c r="V164" i="31"/>
  <c r="P164" i="31"/>
  <c r="J164" i="31"/>
  <c r="AJ164" i="31"/>
  <c r="AC164" i="31"/>
  <c r="U164" i="31"/>
  <c r="N164" i="31"/>
  <c r="G164" i="31"/>
  <c r="AD164" i="31"/>
  <c r="T164" i="31"/>
  <c r="L164" i="31"/>
  <c r="S164" i="31"/>
  <c r="K164" i="31"/>
  <c r="R164" i="31"/>
  <c r="I164" i="31"/>
  <c r="W164" i="31"/>
  <c r="M164" i="31"/>
  <c r="H164" i="31"/>
  <c r="AC42" i="30"/>
  <c r="AD42" i="30" s="1"/>
  <c r="AE42" i="30" s="1"/>
  <c r="AF42" i="30" s="1"/>
  <c r="AG42" i="30" s="1"/>
  <c r="AH42" i="30" s="1"/>
  <c r="AI42" i="30" s="1"/>
  <c r="AJ42" i="30" s="1"/>
  <c r="Q42" i="30"/>
  <c r="R42" i="30" s="1"/>
  <c r="S42" i="30" s="1"/>
  <c r="T42" i="30" s="1"/>
  <c r="U42" i="30" s="1"/>
  <c r="V42" i="30" s="1"/>
  <c r="G12" i="30"/>
  <c r="H9" i="30"/>
  <c r="W36" i="30"/>
  <c r="K36" i="30"/>
  <c r="K49" i="30"/>
  <c r="W49" i="30"/>
  <c r="AC64" i="30"/>
  <c r="AD64" i="30" s="1"/>
  <c r="AE64" i="30" s="1"/>
  <c r="AF64" i="30" s="1"/>
  <c r="AG64" i="30" s="1"/>
  <c r="AH64" i="30" s="1"/>
  <c r="AI64" i="30" s="1"/>
  <c r="AJ64" i="30" s="1"/>
  <c r="Q64" i="30"/>
  <c r="R64" i="30" s="1"/>
  <c r="S64" i="30" s="1"/>
  <c r="T64" i="30" s="1"/>
  <c r="U64" i="30" s="1"/>
  <c r="V64" i="30" s="1"/>
  <c r="K7" i="30"/>
  <c r="L7" i="30" s="1"/>
  <c r="M7" i="30" s="1"/>
  <c r="N7" i="30" s="1"/>
  <c r="O7" i="30" s="1"/>
  <c r="P7" i="30" s="1"/>
  <c r="Q44" i="30"/>
  <c r="J16" i="30"/>
  <c r="G22" i="30"/>
  <c r="H29" i="30"/>
  <c r="R44" i="30"/>
  <c r="S43" i="30"/>
  <c r="H21" i="30"/>
  <c r="I21" i="30" s="1"/>
  <c r="J21" i="30" s="1"/>
  <c r="K21" i="30" s="1"/>
  <c r="L21" i="30" s="1"/>
  <c r="M21" i="30" s="1"/>
  <c r="N21" i="30" s="1"/>
  <c r="O21" i="30" s="1"/>
  <c r="P21" i="30" s="1"/>
  <c r="Q21" i="30" s="1"/>
  <c r="R21" i="30" s="1"/>
  <c r="S21" i="30" s="1"/>
  <c r="T21" i="30" s="1"/>
  <c r="U21" i="30" s="1"/>
  <c r="V21" i="30" s="1"/>
  <c r="W21" i="30" s="1"/>
  <c r="X21" i="30" s="1"/>
  <c r="Y21" i="30" s="1"/>
  <c r="Z21" i="30" s="1"/>
  <c r="AA21" i="30" s="1"/>
  <c r="AB21" i="30" s="1"/>
  <c r="AC21" i="30" s="1"/>
  <c r="AD21" i="30" s="1"/>
  <c r="AE21" i="30" s="1"/>
  <c r="AF21" i="30" s="1"/>
  <c r="AG21" i="30" s="1"/>
  <c r="AH21" i="30" s="1"/>
  <c r="AI21" i="30" s="1"/>
  <c r="AJ21" i="30" s="1"/>
  <c r="I23" i="30"/>
  <c r="I30" i="30"/>
  <c r="G39" i="30"/>
  <c r="G40" i="30" s="1"/>
  <c r="W42" i="30"/>
  <c r="X42" i="30" s="1"/>
  <c r="Y42" i="30" s="1"/>
  <c r="Z42" i="30" s="1"/>
  <c r="AA42" i="30" s="1"/>
  <c r="AB42" i="30" s="1"/>
  <c r="K56" i="30"/>
  <c r="L56" i="30" s="1"/>
  <c r="M56" i="30" s="1"/>
  <c r="N56" i="30" s="1"/>
  <c r="O56" i="30" s="1"/>
  <c r="P56" i="30" s="1"/>
  <c r="W56" i="30"/>
  <c r="X56" i="30" s="1"/>
  <c r="Y56" i="30" s="1"/>
  <c r="Z56" i="30" s="1"/>
  <c r="AA56" i="30" s="1"/>
  <c r="AB56" i="30" s="1"/>
  <c r="H57" i="30"/>
  <c r="I82" i="30"/>
  <c r="J81" i="30"/>
  <c r="AC104" i="30"/>
  <c r="AD104" i="30" s="1"/>
  <c r="AE104" i="30" s="1"/>
  <c r="AF104" i="30" s="1"/>
  <c r="AG104" i="30" s="1"/>
  <c r="AH104" i="30" s="1"/>
  <c r="AI104" i="30" s="1"/>
  <c r="AJ104" i="30" s="1"/>
  <c r="Q104" i="30"/>
  <c r="R104" i="30" s="1"/>
  <c r="S104" i="30" s="1"/>
  <c r="T104" i="30" s="1"/>
  <c r="U104" i="30" s="1"/>
  <c r="V104" i="30" s="1"/>
  <c r="H89" i="30"/>
  <c r="G90" i="30"/>
  <c r="H65" i="30"/>
  <c r="G66" i="30"/>
  <c r="I73" i="30"/>
  <c r="AC96" i="30"/>
  <c r="AD96" i="30" s="1"/>
  <c r="AE96" i="30" s="1"/>
  <c r="AF96" i="30" s="1"/>
  <c r="AG96" i="30" s="1"/>
  <c r="AH96" i="30" s="1"/>
  <c r="AI96" i="30" s="1"/>
  <c r="AJ96" i="30" s="1"/>
  <c r="Q96" i="30"/>
  <c r="R96" i="30" s="1"/>
  <c r="S96" i="30" s="1"/>
  <c r="T96" i="30" s="1"/>
  <c r="U96" i="30" s="1"/>
  <c r="V96" i="30" s="1"/>
  <c r="W88" i="30"/>
  <c r="X88" i="30" s="1"/>
  <c r="Y88" i="30" s="1"/>
  <c r="Z88" i="30" s="1"/>
  <c r="AA88" i="30" s="1"/>
  <c r="AB88" i="30" s="1"/>
  <c r="K88" i="30"/>
  <c r="L88" i="30" s="1"/>
  <c r="M88" i="30" s="1"/>
  <c r="N88" i="30" s="1"/>
  <c r="O88" i="30" s="1"/>
  <c r="P88" i="30" s="1"/>
  <c r="H72" i="30"/>
  <c r="I72" i="30" s="1"/>
  <c r="J72" i="30" s="1"/>
  <c r="H122" i="30"/>
  <c r="I121" i="30"/>
  <c r="J137" i="30"/>
  <c r="I98" i="30"/>
  <c r="I113" i="30"/>
  <c r="H114" i="30"/>
  <c r="G84" i="30"/>
  <c r="H80" i="30"/>
  <c r="I80" i="30" s="1"/>
  <c r="J80" i="30" s="1"/>
  <c r="G82" i="30"/>
  <c r="J98" i="30"/>
  <c r="W97" i="30"/>
  <c r="G86" i="30"/>
  <c r="K97" i="30"/>
  <c r="W112" i="30"/>
  <c r="X112" i="30" s="1"/>
  <c r="Y112" i="30" s="1"/>
  <c r="Z112" i="30" s="1"/>
  <c r="AA112" i="30" s="1"/>
  <c r="AB112" i="30" s="1"/>
  <c r="K112" i="30"/>
  <c r="L112" i="30" s="1"/>
  <c r="M112" i="30" s="1"/>
  <c r="N112" i="30" s="1"/>
  <c r="O112" i="30" s="1"/>
  <c r="P112" i="30" s="1"/>
  <c r="W96" i="30"/>
  <c r="X96" i="30" s="1"/>
  <c r="Y96" i="30" s="1"/>
  <c r="Z96" i="30" s="1"/>
  <c r="AA96" i="30" s="1"/>
  <c r="AB96" i="30" s="1"/>
  <c r="H82" i="30"/>
  <c r="G94" i="30"/>
  <c r="G92" i="30"/>
  <c r="G68" i="30"/>
  <c r="G70" i="30"/>
  <c r="I105" i="30"/>
  <c r="G122" i="30"/>
  <c r="H136" i="30"/>
  <c r="I136" i="30" s="1"/>
  <c r="J136" i="30" s="1"/>
  <c r="G138" i="30"/>
  <c r="G142" i="30"/>
  <c r="G140" i="30"/>
  <c r="Q144" i="30"/>
  <c r="R144" i="30" s="1"/>
  <c r="S144" i="30" s="1"/>
  <c r="T144" i="30" s="1"/>
  <c r="U144" i="30" s="1"/>
  <c r="V144" i="30" s="1"/>
  <c r="AC144" i="30"/>
  <c r="AD144" i="30" s="1"/>
  <c r="AE144" i="30" s="1"/>
  <c r="AF144" i="30" s="1"/>
  <c r="AG144" i="30" s="1"/>
  <c r="AH144" i="30" s="1"/>
  <c r="AI144" i="30" s="1"/>
  <c r="AJ144" i="30" s="1"/>
  <c r="G124" i="30"/>
  <c r="G126" i="30"/>
  <c r="H120" i="30"/>
  <c r="I120" i="30" s="1"/>
  <c r="J120" i="30" s="1"/>
  <c r="K128" i="30"/>
  <c r="L128" i="30" s="1"/>
  <c r="M128" i="30" s="1"/>
  <c r="N128" i="30" s="1"/>
  <c r="O128" i="30" s="1"/>
  <c r="P128" i="30" s="1"/>
  <c r="K152" i="30"/>
  <c r="L152" i="30" s="1"/>
  <c r="M152" i="30" s="1"/>
  <c r="N152" i="30" s="1"/>
  <c r="O152" i="30" s="1"/>
  <c r="P152" i="30" s="1"/>
  <c r="W152" i="30"/>
  <c r="X152" i="30" s="1"/>
  <c r="Y152" i="30" s="1"/>
  <c r="Z152" i="30" s="1"/>
  <c r="AA152" i="30" s="1"/>
  <c r="AB152" i="30" s="1"/>
  <c r="G108" i="30"/>
  <c r="G109" i="30" s="1"/>
  <c r="G158" i="30"/>
  <c r="G156" i="30"/>
  <c r="G157" i="30" s="1"/>
  <c r="I130" i="30"/>
  <c r="J129" i="30"/>
  <c r="G146" i="30"/>
  <c r="H145" i="30"/>
  <c r="H154" i="30"/>
  <c r="I153" i="30"/>
  <c r="J164" i="30"/>
  <c r="AJ164" i="30"/>
  <c r="G164" i="30"/>
  <c r="I164" i="30"/>
  <c r="H164" i="30"/>
  <c r="H167" i="30"/>
  <c r="M167" i="30"/>
  <c r="I167" i="30"/>
  <c r="J167" i="30"/>
  <c r="G167" i="30"/>
  <c r="Q42" i="29"/>
  <c r="R42" i="29" s="1"/>
  <c r="S42" i="29" s="1"/>
  <c r="T42" i="29" s="1"/>
  <c r="U42" i="29" s="1"/>
  <c r="V42" i="29" s="1"/>
  <c r="AC42" i="29"/>
  <c r="AD42" i="29" s="1"/>
  <c r="AE42" i="29" s="1"/>
  <c r="AF42" i="29" s="1"/>
  <c r="AG42" i="29" s="1"/>
  <c r="AH42" i="29" s="1"/>
  <c r="AI42" i="29" s="1"/>
  <c r="AJ42" i="29" s="1"/>
  <c r="J7" i="29"/>
  <c r="J8" i="29" s="1"/>
  <c r="I8" i="29"/>
  <c r="K9" i="29"/>
  <c r="I16" i="29"/>
  <c r="G15" i="29"/>
  <c r="G39" i="29"/>
  <c r="G40" i="29" s="1"/>
  <c r="W49" i="29"/>
  <c r="H15" i="29"/>
  <c r="G29" i="29"/>
  <c r="K36" i="29"/>
  <c r="W36" i="29"/>
  <c r="G22" i="29"/>
  <c r="G25" i="29"/>
  <c r="H30" i="29"/>
  <c r="G32" i="29"/>
  <c r="G33" i="29" s="1"/>
  <c r="L49" i="29"/>
  <c r="G12" i="29"/>
  <c r="H23" i="29"/>
  <c r="G46" i="29"/>
  <c r="H43" i="29"/>
  <c r="G44" i="29"/>
  <c r="J17" i="29"/>
  <c r="H35" i="29"/>
  <c r="I35" i="29" s="1"/>
  <c r="J35" i="29" s="1"/>
  <c r="J37" i="29" s="1"/>
  <c r="G58" i="29"/>
  <c r="H57" i="29"/>
  <c r="G50" i="29"/>
  <c r="K81" i="29"/>
  <c r="W81" i="29"/>
  <c r="AC96" i="29"/>
  <c r="AD96" i="29" s="1"/>
  <c r="AE96" i="29" s="1"/>
  <c r="AF96" i="29" s="1"/>
  <c r="AG96" i="29" s="1"/>
  <c r="AH96" i="29" s="1"/>
  <c r="AI96" i="29" s="1"/>
  <c r="AJ96" i="29" s="1"/>
  <c r="Q96" i="29"/>
  <c r="R96" i="29" s="1"/>
  <c r="S96" i="29" s="1"/>
  <c r="T96" i="29" s="1"/>
  <c r="U96" i="29" s="1"/>
  <c r="V96" i="29" s="1"/>
  <c r="Q44" i="29"/>
  <c r="R43" i="29"/>
  <c r="I48" i="29"/>
  <c r="J48" i="29" s="1"/>
  <c r="G52" i="29"/>
  <c r="G54" i="29"/>
  <c r="W88" i="29"/>
  <c r="X88" i="29" s="1"/>
  <c r="Y88" i="29" s="1"/>
  <c r="Z88" i="29" s="1"/>
  <c r="AA88" i="29" s="1"/>
  <c r="AB88" i="29" s="1"/>
  <c r="K88" i="29"/>
  <c r="L88" i="29" s="1"/>
  <c r="M88" i="29" s="1"/>
  <c r="N88" i="29" s="1"/>
  <c r="O88" i="29" s="1"/>
  <c r="P88" i="29" s="1"/>
  <c r="G60" i="29"/>
  <c r="H56" i="29"/>
  <c r="I56" i="29" s="1"/>
  <c r="J56" i="29" s="1"/>
  <c r="G70" i="29"/>
  <c r="H64" i="29"/>
  <c r="I64" i="29" s="1"/>
  <c r="J64" i="29" s="1"/>
  <c r="G68" i="29"/>
  <c r="G69" i="29" s="1"/>
  <c r="H66" i="29"/>
  <c r="W72" i="29"/>
  <c r="X72" i="29" s="1"/>
  <c r="Y72" i="29" s="1"/>
  <c r="Z72" i="29" s="1"/>
  <c r="AA72" i="29" s="1"/>
  <c r="AB72" i="29" s="1"/>
  <c r="K72" i="29"/>
  <c r="L72" i="29" s="1"/>
  <c r="M72" i="29" s="1"/>
  <c r="N72" i="29" s="1"/>
  <c r="O72" i="29" s="1"/>
  <c r="P72" i="29" s="1"/>
  <c r="I65" i="29"/>
  <c r="G84" i="29"/>
  <c r="H80" i="29"/>
  <c r="I80" i="29" s="1"/>
  <c r="J80" i="29" s="1"/>
  <c r="G82" i="29"/>
  <c r="H74" i="29"/>
  <c r="I73" i="29"/>
  <c r="J98" i="29"/>
  <c r="W97" i="29"/>
  <c r="K98" i="29"/>
  <c r="L97" i="29"/>
  <c r="W96" i="29"/>
  <c r="X96" i="29" s="1"/>
  <c r="Y96" i="29" s="1"/>
  <c r="Z96" i="29" s="1"/>
  <c r="AA96" i="29" s="1"/>
  <c r="AB96" i="29" s="1"/>
  <c r="K104" i="29"/>
  <c r="L104" i="29" s="1"/>
  <c r="M104" i="29" s="1"/>
  <c r="N104" i="29" s="1"/>
  <c r="O104" i="29" s="1"/>
  <c r="P104" i="29" s="1"/>
  <c r="I105" i="29"/>
  <c r="H106" i="29"/>
  <c r="I89" i="29"/>
  <c r="H107" i="29"/>
  <c r="I107" i="29" s="1"/>
  <c r="J107" i="29" s="1"/>
  <c r="K107" i="29" s="1"/>
  <c r="L107" i="29" s="1"/>
  <c r="M107" i="29" s="1"/>
  <c r="N107" i="29" s="1"/>
  <c r="O107" i="29" s="1"/>
  <c r="P107" i="29" s="1"/>
  <c r="Q107" i="29" s="1"/>
  <c r="R107" i="29" s="1"/>
  <c r="S107" i="29" s="1"/>
  <c r="T107" i="29" s="1"/>
  <c r="U107" i="29" s="1"/>
  <c r="V107" i="29" s="1"/>
  <c r="W107" i="29" s="1"/>
  <c r="X107" i="29" s="1"/>
  <c r="Y107" i="29" s="1"/>
  <c r="Z107" i="29" s="1"/>
  <c r="AA107" i="29" s="1"/>
  <c r="AB107" i="29" s="1"/>
  <c r="AC107" i="29" s="1"/>
  <c r="AD107" i="29" s="1"/>
  <c r="AE107" i="29" s="1"/>
  <c r="AF107" i="29" s="1"/>
  <c r="AG107" i="29" s="1"/>
  <c r="AH107" i="29" s="1"/>
  <c r="AI107" i="29" s="1"/>
  <c r="AJ107" i="29" s="1"/>
  <c r="G108" i="29"/>
  <c r="G109" i="29" s="1"/>
  <c r="G8" i="29"/>
  <c r="H82" i="29"/>
  <c r="I128" i="29"/>
  <c r="J128" i="29" s="1"/>
  <c r="H122" i="29"/>
  <c r="K112" i="29"/>
  <c r="L112" i="29" s="1"/>
  <c r="M112" i="29" s="1"/>
  <c r="N112" i="29" s="1"/>
  <c r="O112" i="29" s="1"/>
  <c r="P112" i="29" s="1"/>
  <c r="I121" i="29"/>
  <c r="J114" i="29"/>
  <c r="K113" i="29"/>
  <c r="I130" i="29"/>
  <c r="J129" i="29"/>
  <c r="J137" i="29"/>
  <c r="G94" i="29"/>
  <c r="G92" i="29"/>
  <c r="G93" i="29" s="1"/>
  <c r="X113" i="29"/>
  <c r="I114" i="29"/>
  <c r="G124" i="29"/>
  <c r="G125" i="29" s="1"/>
  <c r="G126" i="29"/>
  <c r="H120" i="29"/>
  <c r="I120" i="29" s="1"/>
  <c r="J120" i="29" s="1"/>
  <c r="H154" i="29"/>
  <c r="I153" i="29"/>
  <c r="H136" i="29"/>
  <c r="I136" i="29" s="1"/>
  <c r="J136" i="29" s="1"/>
  <c r="G138" i="29"/>
  <c r="G142" i="29"/>
  <c r="G140" i="29"/>
  <c r="G158" i="29"/>
  <c r="G156" i="29"/>
  <c r="G157" i="29" s="1"/>
  <c r="H152" i="29"/>
  <c r="I152" i="29" s="1"/>
  <c r="J152" i="29" s="1"/>
  <c r="H144" i="29"/>
  <c r="I144" i="29" s="1"/>
  <c r="J144" i="29" s="1"/>
  <c r="G148" i="29"/>
  <c r="I164" i="29"/>
  <c r="G146" i="29"/>
  <c r="H145" i="29"/>
  <c r="J164" i="29"/>
  <c r="AJ164" i="29"/>
  <c r="G164" i="29"/>
  <c r="H164" i="29"/>
  <c r="H167" i="29"/>
  <c r="I167" i="29"/>
  <c r="J167" i="29"/>
  <c r="I23" i="28"/>
  <c r="H22" i="28"/>
  <c r="Q35" i="28"/>
  <c r="R35" i="28" s="1"/>
  <c r="S35" i="28" s="1"/>
  <c r="T35" i="28" s="1"/>
  <c r="U35" i="28" s="1"/>
  <c r="V35" i="28" s="1"/>
  <c r="AC35" i="28"/>
  <c r="AD35" i="28" s="1"/>
  <c r="AE35" i="28" s="1"/>
  <c r="AF35" i="28" s="1"/>
  <c r="AG35" i="28" s="1"/>
  <c r="AH35" i="28" s="1"/>
  <c r="AI35" i="28" s="1"/>
  <c r="AJ35" i="28" s="1"/>
  <c r="H7" i="28"/>
  <c r="I7" i="28" s="1"/>
  <c r="J7" i="28" s="1"/>
  <c r="G11" i="28"/>
  <c r="G12" i="28" s="1"/>
  <c r="H9" i="28"/>
  <c r="G37" i="28"/>
  <c r="G39" i="28"/>
  <c r="K65" i="28"/>
  <c r="W65" i="28"/>
  <c r="I16" i="28"/>
  <c r="G26" i="28"/>
  <c r="I29" i="28"/>
  <c r="J30" i="28"/>
  <c r="Q42" i="28"/>
  <c r="AC42" i="28"/>
  <c r="AD42" i="28" s="1"/>
  <c r="AE42" i="28" s="1"/>
  <c r="AF42" i="28" s="1"/>
  <c r="AG42" i="28" s="1"/>
  <c r="AH42" i="28" s="1"/>
  <c r="AI42" i="28" s="1"/>
  <c r="AJ42" i="28" s="1"/>
  <c r="G22" i="28"/>
  <c r="W35" i="28"/>
  <c r="X35" i="28" s="1"/>
  <c r="Y35" i="28" s="1"/>
  <c r="Z35" i="28" s="1"/>
  <c r="AA35" i="28" s="1"/>
  <c r="AB35" i="28" s="1"/>
  <c r="H37" i="28"/>
  <c r="I36" i="28"/>
  <c r="I49" i="28"/>
  <c r="I57" i="28"/>
  <c r="H58" i="28"/>
  <c r="G50" i="28"/>
  <c r="G53" i="28" s="1"/>
  <c r="H48" i="28"/>
  <c r="I48" i="28" s="1"/>
  <c r="J48" i="28" s="1"/>
  <c r="G54" i="28"/>
  <c r="G161" i="28" s="1"/>
  <c r="K80" i="28"/>
  <c r="L80" i="28" s="1"/>
  <c r="M80" i="28" s="1"/>
  <c r="N80" i="28" s="1"/>
  <c r="O80" i="28" s="1"/>
  <c r="P80" i="28" s="1"/>
  <c r="W80" i="28"/>
  <c r="X80" i="28" s="1"/>
  <c r="Y80" i="28" s="1"/>
  <c r="Z80" i="28" s="1"/>
  <c r="AA80" i="28" s="1"/>
  <c r="AB80" i="28" s="1"/>
  <c r="G62" i="28"/>
  <c r="G60" i="28"/>
  <c r="G58" i="28"/>
  <c r="S43" i="28"/>
  <c r="H56" i="28"/>
  <c r="I56" i="28" s="1"/>
  <c r="J56" i="28" s="1"/>
  <c r="K89" i="28"/>
  <c r="W89" i="28"/>
  <c r="I66" i="28"/>
  <c r="H66" i="28"/>
  <c r="I64" i="28"/>
  <c r="J64" i="28" s="1"/>
  <c r="K104" i="28"/>
  <c r="L104" i="28" s="1"/>
  <c r="M104" i="28" s="1"/>
  <c r="N104" i="28" s="1"/>
  <c r="O104" i="28" s="1"/>
  <c r="P104" i="28" s="1"/>
  <c r="W104" i="28"/>
  <c r="X104" i="28" s="1"/>
  <c r="Y104" i="28" s="1"/>
  <c r="Z104" i="28" s="1"/>
  <c r="AA104" i="28" s="1"/>
  <c r="AB104" i="28" s="1"/>
  <c r="I73" i="28"/>
  <c r="H74" i="28"/>
  <c r="H72" i="28"/>
  <c r="I72" i="28" s="1"/>
  <c r="J72" i="28" s="1"/>
  <c r="I88" i="28"/>
  <c r="J88" i="28" s="1"/>
  <c r="I90" i="28"/>
  <c r="H98" i="28"/>
  <c r="I97" i="28"/>
  <c r="AC112" i="28"/>
  <c r="AD112" i="28" s="1"/>
  <c r="AE112" i="28" s="1"/>
  <c r="AF112" i="28" s="1"/>
  <c r="AG112" i="28" s="1"/>
  <c r="AH112" i="28" s="1"/>
  <c r="AI112" i="28" s="1"/>
  <c r="AJ112" i="28" s="1"/>
  <c r="Q112" i="28"/>
  <c r="R112" i="28" s="1"/>
  <c r="S112" i="28" s="1"/>
  <c r="T112" i="28" s="1"/>
  <c r="U112" i="28" s="1"/>
  <c r="V112" i="28" s="1"/>
  <c r="I113" i="28"/>
  <c r="H114" i="28"/>
  <c r="K128" i="28"/>
  <c r="L128" i="28" s="1"/>
  <c r="M128" i="28" s="1"/>
  <c r="N128" i="28" s="1"/>
  <c r="O128" i="28" s="1"/>
  <c r="P128" i="28" s="1"/>
  <c r="W128" i="28"/>
  <c r="X128" i="28" s="1"/>
  <c r="Y128" i="28" s="1"/>
  <c r="Z128" i="28" s="1"/>
  <c r="AA128" i="28" s="1"/>
  <c r="AB128" i="28" s="1"/>
  <c r="H82" i="28"/>
  <c r="I81" i="28"/>
  <c r="K120" i="28"/>
  <c r="L120" i="28" s="1"/>
  <c r="M120" i="28" s="1"/>
  <c r="N120" i="28" s="1"/>
  <c r="O120" i="28" s="1"/>
  <c r="P120" i="28" s="1"/>
  <c r="W120" i="28"/>
  <c r="X120" i="28" s="1"/>
  <c r="Y120" i="28" s="1"/>
  <c r="Z120" i="28" s="1"/>
  <c r="AA120" i="28" s="1"/>
  <c r="AB120" i="28" s="1"/>
  <c r="G76" i="28"/>
  <c r="G77" i="28" s="1"/>
  <c r="H96" i="28"/>
  <c r="I96" i="28" s="1"/>
  <c r="J96" i="28" s="1"/>
  <c r="G114" i="28"/>
  <c r="G117" i="28" s="1"/>
  <c r="I106" i="28"/>
  <c r="J105" i="28"/>
  <c r="H122" i="28"/>
  <c r="I121" i="28"/>
  <c r="G100" i="28"/>
  <c r="G101" i="28" s="1"/>
  <c r="G134" i="28"/>
  <c r="G132" i="28"/>
  <c r="G133" i="28" s="1"/>
  <c r="W136" i="28"/>
  <c r="X136" i="28" s="1"/>
  <c r="Y136" i="28" s="1"/>
  <c r="Z136" i="28" s="1"/>
  <c r="AA136" i="28" s="1"/>
  <c r="AB136" i="28" s="1"/>
  <c r="K136" i="28"/>
  <c r="L136" i="28" s="1"/>
  <c r="M136" i="28" s="1"/>
  <c r="N136" i="28" s="1"/>
  <c r="O136" i="28" s="1"/>
  <c r="P136" i="28" s="1"/>
  <c r="I138" i="28"/>
  <c r="W144" i="28"/>
  <c r="X144" i="28" s="1"/>
  <c r="Y144" i="28" s="1"/>
  <c r="Z144" i="28" s="1"/>
  <c r="AA144" i="28" s="1"/>
  <c r="AB144" i="28" s="1"/>
  <c r="K144" i="28"/>
  <c r="L144" i="28" s="1"/>
  <c r="M144" i="28" s="1"/>
  <c r="N144" i="28" s="1"/>
  <c r="O144" i="28" s="1"/>
  <c r="P144" i="28" s="1"/>
  <c r="J137" i="28"/>
  <c r="H146" i="28"/>
  <c r="I145" i="28"/>
  <c r="G156" i="28"/>
  <c r="G158" i="28"/>
  <c r="H152" i="28"/>
  <c r="I152" i="28" s="1"/>
  <c r="J152" i="28" s="1"/>
  <c r="H138" i="28"/>
  <c r="H129" i="28"/>
  <c r="G150" i="28"/>
  <c r="G164" i="28"/>
  <c r="H164" i="28"/>
  <c r="G148" i="28"/>
  <c r="I164" i="28"/>
  <c r="AJ164" i="28"/>
  <c r="G146" i="28"/>
  <c r="G154" i="28"/>
  <c r="J164" i="28"/>
  <c r="H153" i="28"/>
  <c r="I167" i="28"/>
  <c r="M167" i="28"/>
  <c r="G67" i="27"/>
  <c r="G91" i="27"/>
  <c r="H91" i="27" s="1"/>
  <c r="I91" i="27" s="1"/>
  <c r="J91" i="27" s="1"/>
  <c r="K91" i="27" s="1"/>
  <c r="L91" i="27" s="1"/>
  <c r="M91" i="27" s="1"/>
  <c r="N91" i="27" s="1"/>
  <c r="O91" i="27" s="1"/>
  <c r="P91" i="27" s="1"/>
  <c r="Q91" i="27" s="1"/>
  <c r="R91" i="27" s="1"/>
  <c r="S91" i="27" s="1"/>
  <c r="T91" i="27" s="1"/>
  <c r="U91" i="27" s="1"/>
  <c r="V91" i="27" s="1"/>
  <c r="W91" i="27" s="1"/>
  <c r="X91" i="27" s="1"/>
  <c r="Y91" i="27" s="1"/>
  <c r="Z91" i="27" s="1"/>
  <c r="AA91" i="27" s="1"/>
  <c r="AB91" i="27" s="1"/>
  <c r="AC91" i="27" s="1"/>
  <c r="AD91" i="27" s="1"/>
  <c r="AE91" i="27" s="1"/>
  <c r="AF91" i="27" s="1"/>
  <c r="AG91" i="27" s="1"/>
  <c r="AH91" i="27" s="1"/>
  <c r="AI91" i="27" s="1"/>
  <c r="AJ91" i="27" s="1"/>
  <c r="G131" i="27"/>
  <c r="G132" i="27" s="1"/>
  <c r="G133" i="27" s="1"/>
  <c r="G83" i="27"/>
  <c r="G84" i="27" s="1"/>
  <c r="G99" i="27"/>
  <c r="G31" i="27"/>
  <c r="H31" i="27" s="1"/>
  <c r="I31" i="27" s="1"/>
  <c r="J31" i="27" s="1"/>
  <c r="K31" i="27" s="1"/>
  <c r="L31" i="27" s="1"/>
  <c r="M31" i="27" s="1"/>
  <c r="N31" i="27" s="1"/>
  <c r="O31" i="27" s="1"/>
  <c r="P31" i="27" s="1"/>
  <c r="Q31" i="27" s="1"/>
  <c r="R31" i="27" s="1"/>
  <c r="S31" i="27" s="1"/>
  <c r="T31" i="27" s="1"/>
  <c r="U31" i="27" s="1"/>
  <c r="V31" i="27" s="1"/>
  <c r="W31" i="27" s="1"/>
  <c r="X31" i="27" s="1"/>
  <c r="Y31" i="27" s="1"/>
  <c r="Z31" i="27" s="1"/>
  <c r="AA31" i="27" s="1"/>
  <c r="AB31" i="27" s="1"/>
  <c r="AC31" i="27" s="1"/>
  <c r="AD31" i="27" s="1"/>
  <c r="AE31" i="27" s="1"/>
  <c r="AF31" i="27" s="1"/>
  <c r="AG31" i="27" s="1"/>
  <c r="AH31" i="27" s="1"/>
  <c r="AI31" i="27" s="1"/>
  <c r="AJ31" i="27" s="1"/>
  <c r="G59" i="27"/>
  <c r="H59" i="27" s="1"/>
  <c r="I59" i="27" s="1"/>
  <c r="J59" i="27" s="1"/>
  <c r="K59" i="27" s="1"/>
  <c r="L59" i="27" s="1"/>
  <c r="M59" i="27" s="1"/>
  <c r="N59" i="27" s="1"/>
  <c r="O59" i="27" s="1"/>
  <c r="P59" i="27" s="1"/>
  <c r="Q59" i="27" s="1"/>
  <c r="R59" i="27" s="1"/>
  <c r="S59" i="27" s="1"/>
  <c r="T59" i="27" s="1"/>
  <c r="U59" i="27" s="1"/>
  <c r="V59" i="27" s="1"/>
  <c r="W59" i="27" s="1"/>
  <c r="X59" i="27" s="1"/>
  <c r="Y59" i="27" s="1"/>
  <c r="Z59" i="27" s="1"/>
  <c r="AA59" i="27" s="1"/>
  <c r="AB59" i="27" s="1"/>
  <c r="AC59" i="27" s="1"/>
  <c r="AD59" i="27" s="1"/>
  <c r="AE59" i="27" s="1"/>
  <c r="AF59" i="27" s="1"/>
  <c r="AG59" i="27" s="1"/>
  <c r="AH59" i="27" s="1"/>
  <c r="AI59" i="27" s="1"/>
  <c r="AJ59" i="27" s="1"/>
  <c r="G123" i="27"/>
  <c r="G155" i="27"/>
  <c r="G156" i="27" s="1"/>
  <c r="G157" i="27" s="1"/>
  <c r="G52" i="27"/>
  <c r="G53" i="27" s="1"/>
  <c r="G39" i="27"/>
  <c r="G75" i="27"/>
  <c r="G76" i="27" s="1"/>
  <c r="G77" i="27" s="1"/>
  <c r="G107" i="27"/>
  <c r="G147" i="27"/>
  <c r="H147" i="27" s="1"/>
  <c r="I147" i="27" s="1"/>
  <c r="J147" i="27" s="1"/>
  <c r="K147" i="27" s="1"/>
  <c r="L147" i="27" s="1"/>
  <c r="M147" i="27" s="1"/>
  <c r="N147" i="27" s="1"/>
  <c r="O147" i="27" s="1"/>
  <c r="P147" i="27" s="1"/>
  <c r="Q147" i="27" s="1"/>
  <c r="R147" i="27" s="1"/>
  <c r="S147" i="27" s="1"/>
  <c r="T147" i="27" s="1"/>
  <c r="U147" i="27" s="1"/>
  <c r="V147" i="27" s="1"/>
  <c r="W147" i="27" s="1"/>
  <c r="X147" i="27" s="1"/>
  <c r="Y147" i="27" s="1"/>
  <c r="Z147" i="27" s="1"/>
  <c r="AA147" i="27" s="1"/>
  <c r="AB147" i="27" s="1"/>
  <c r="AC147" i="27" s="1"/>
  <c r="AD147" i="27" s="1"/>
  <c r="AE147" i="27" s="1"/>
  <c r="AF147" i="27" s="1"/>
  <c r="AG147" i="27" s="1"/>
  <c r="AH147" i="27" s="1"/>
  <c r="AI147" i="27" s="1"/>
  <c r="AJ147" i="27" s="1"/>
  <c r="G17" i="27"/>
  <c r="H153" i="27"/>
  <c r="H152" i="27"/>
  <c r="I152" i="27" s="1"/>
  <c r="J152" i="27" s="1"/>
  <c r="I145" i="27"/>
  <c r="H144" i="27"/>
  <c r="I144" i="27" s="1"/>
  <c r="J144" i="27" s="1"/>
  <c r="I138" i="27"/>
  <c r="J137" i="27"/>
  <c r="G142" i="27"/>
  <c r="H122" i="27"/>
  <c r="G122" i="27"/>
  <c r="H114" i="27"/>
  <c r="I112" i="27"/>
  <c r="G114" i="27"/>
  <c r="H106" i="27"/>
  <c r="G110" i="27"/>
  <c r="G106" i="27"/>
  <c r="H97" i="27"/>
  <c r="H90" i="27"/>
  <c r="I89" i="27"/>
  <c r="G94" i="27"/>
  <c r="G90" i="27"/>
  <c r="I81" i="27"/>
  <c r="H80" i="27"/>
  <c r="I80" i="27" s="1"/>
  <c r="J80" i="27" s="1"/>
  <c r="G82" i="27"/>
  <c r="J73" i="27"/>
  <c r="I74" i="27"/>
  <c r="G74" i="27"/>
  <c r="G78" i="27"/>
  <c r="I58" i="27"/>
  <c r="H58" i="27"/>
  <c r="H21" i="27"/>
  <c r="H83" i="27"/>
  <c r="I83" i="27" s="1"/>
  <c r="J83" i="27" s="1"/>
  <c r="K83" i="27" s="1"/>
  <c r="L83" i="27" s="1"/>
  <c r="M83" i="27" s="1"/>
  <c r="N83" i="27" s="1"/>
  <c r="O83" i="27" s="1"/>
  <c r="P83" i="27" s="1"/>
  <c r="Q83" i="27" s="1"/>
  <c r="R83" i="27" s="1"/>
  <c r="S83" i="27" s="1"/>
  <c r="T83" i="27" s="1"/>
  <c r="U83" i="27" s="1"/>
  <c r="V83" i="27" s="1"/>
  <c r="W83" i="27" s="1"/>
  <c r="X83" i="27" s="1"/>
  <c r="Y83" i="27" s="1"/>
  <c r="Z83" i="27" s="1"/>
  <c r="AA83" i="27" s="1"/>
  <c r="AB83" i="27" s="1"/>
  <c r="AC83" i="27" s="1"/>
  <c r="AD83" i="27" s="1"/>
  <c r="AE83" i="27" s="1"/>
  <c r="AF83" i="27" s="1"/>
  <c r="AG83" i="27" s="1"/>
  <c r="AH83" i="27" s="1"/>
  <c r="AI83" i="27" s="1"/>
  <c r="AJ83" i="27" s="1"/>
  <c r="H24" i="27"/>
  <c r="H7" i="27"/>
  <c r="I7" i="27" s="1"/>
  <c r="J7" i="27" s="1"/>
  <c r="W7" i="27" s="1"/>
  <c r="X7" i="27" s="1"/>
  <c r="Y7" i="27" s="1"/>
  <c r="Z7" i="27" s="1"/>
  <c r="AA7" i="27" s="1"/>
  <c r="AB7" i="27" s="1"/>
  <c r="G11" i="27"/>
  <c r="G12" i="27" s="1"/>
  <c r="H164" i="27"/>
  <c r="H87" i="27" s="1"/>
  <c r="I49" i="27"/>
  <c r="K64" i="27"/>
  <c r="L64" i="27" s="1"/>
  <c r="M64" i="27" s="1"/>
  <c r="N64" i="27" s="1"/>
  <c r="O64" i="27" s="1"/>
  <c r="P64" i="27" s="1"/>
  <c r="W64" i="27"/>
  <c r="X64" i="27" s="1"/>
  <c r="Y64" i="27" s="1"/>
  <c r="Z64" i="27" s="1"/>
  <c r="AA64" i="27" s="1"/>
  <c r="AB64" i="27" s="1"/>
  <c r="J74" i="27"/>
  <c r="W73" i="27"/>
  <c r="K73" i="27"/>
  <c r="K80" i="27"/>
  <c r="L80" i="27" s="1"/>
  <c r="M80" i="27" s="1"/>
  <c r="N80" i="27" s="1"/>
  <c r="O80" i="27" s="1"/>
  <c r="P80" i="27" s="1"/>
  <c r="W80" i="27"/>
  <c r="X80" i="27" s="1"/>
  <c r="Y80" i="27" s="1"/>
  <c r="Z80" i="27" s="1"/>
  <c r="AA80" i="27" s="1"/>
  <c r="AB80" i="27" s="1"/>
  <c r="K35" i="27"/>
  <c r="L35" i="27" s="1"/>
  <c r="M35" i="27" s="1"/>
  <c r="N35" i="27" s="1"/>
  <c r="O35" i="27" s="1"/>
  <c r="P35" i="27" s="1"/>
  <c r="W35" i="27"/>
  <c r="X35" i="27" s="1"/>
  <c r="Y35" i="27" s="1"/>
  <c r="Z35" i="27" s="1"/>
  <c r="AA35" i="27" s="1"/>
  <c r="AB35" i="27" s="1"/>
  <c r="H22" i="27"/>
  <c r="I21" i="27"/>
  <c r="J21" i="27" s="1"/>
  <c r="K21" i="27" s="1"/>
  <c r="L21" i="27" s="1"/>
  <c r="M21" i="27" s="1"/>
  <c r="N21" i="27" s="1"/>
  <c r="O21" i="27" s="1"/>
  <c r="P21" i="27" s="1"/>
  <c r="Q21" i="27" s="1"/>
  <c r="R21" i="27" s="1"/>
  <c r="S21" i="27" s="1"/>
  <c r="T21" i="27" s="1"/>
  <c r="U21" i="27" s="1"/>
  <c r="V21" i="27" s="1"/>
  <c r="W21" i="27" s="1"/>
  <c r="X21" i="27" s="1"/>
  <c r="Y21" i="27" s="1"/>
  <c r="Z21" i="27" s="1"/>
  <c r="AA21" i="27" s="1"/>
  <c r="AB21" i="27" s="1"/>
  <c r="AC21" i="27" s="1"/>
  <c r="AD21" i="27" s="1"/>
  <c r="AE21" i="27" s="1"/>
  <c r="AF21" i="27" s="1"/>
  <c r="AG21" i="27" s="1"/>
  <c r="AH21" i="27" s="1"/>
  <c r="AI21" i="27" s="1"/>
  <c r="AJ21" i="27" s="1"/>
  <c r="I16" i="27"/>
  <c r="H15" i="27"/>
  <c r="J23" i="27"/>
  <c r="W42" i="27"/>
  <c r="X42" i="27" s="1"/>
  <c r="Y42" i="27" s="1"/>
  <c r="Z42" i="27" s="1"/>
  <c r="AA42" i="27" s="1"/>
  <c r="AB42" i="27" s="1"/>
  <c r="K42" i="27"/>
  <c r="L42" i="27" s="1"/>
  <c r="M42" i="27" s="1"/>
  <c r="N42" i="27" s="1"/>
  <c r="O42" i="27" s="1"/>
  <c r="P42" i="27" s="1"/>
  <c r="R43" i="27"/>
  <c r="W72" i="27"/>
  <c r="X72" i="27" s="1"/>
  <c r="Y72" i="27" s="1"/>
  <c r="Z72" i="27" s="1"/>
  <c r="AA72" i="27" s="1"/>
  <c r="AB72" i="27" s="1"/>
  <c r="K72" i="27"/>
  <c r="L72" i="27" s="1"/>
  <c r="M72" i="27" s="1"/>
  <c r="N72" i="27" s="1"/>
  <c r="O72" i="27" s="1"/>
  <c r="P72" i="27" s="1"/>
  <c r="I9" i="27"/>
  <c r="W88" i="27"/>
  <c r="X88" i="27" s="1"/>
  <c r="Y88" i="27" s="1"/>
  <c r="Z88" i="27" s="1"/>
  <c r="AA88" i="27" s="1"/>
  <c r="AB88" i="27" s="1"/>
  <c r="K88" i="27"/>
  <c r="L88" i="27" s="1"/>
  <c r="M88" i="27" s="1"/>
  <c r="N88" i="27" s="1"/>
  <c r="O88" i="27" s="1"/>
  <c r="P88" i="27" s="1"/>
  <c r="I30" i="27"/>
  <c r="H66" i="27"/>
  <c r="J57" i="27"/>
  <c r="J65" i="27"/>
  <c r="I66" i="27"/>
  <c r="H74" i="27"/>
  <c r="K56" i="27"/>
  <c r="L56" i="27" s="1"/>
  <c r="M56" i="27" s="1"/>
  <c r="N56" i="27" s="1"/>
  <c r="O56" i="27" s="1"/>
  <c r="P56" i="27" s="1"/>
  <c r="J81" i="27"/>
  <c r="W96" i="27"/>
  <c r="X96" i="27" s="1"/>
  <c r="Y96" i="27" s="1"/>
  <c r="Z96" i="27" s="1"/>
  <c r="AA96" i="27" s="1"/>
  <c r="AB96" i="27" s="1"/>
  <c r="K96" i="27"/>
  <c r="L96" i="27" s="1"/>
  <c r="M96" i="27" s="1"/>
  <c r="N96" i="27" s="1"/>
  <c r="O96" i="27" s="1"/>
  <c r="P96" i="27" s="1"/>
  <c r="W113" i="27"/>
  <c r="G116" i="27"/>
  <c r="G117" i="27" s="1"/>
  <c r="H115" i="27"/>
  <c r="I115" i="27" s="1"/>
  <c r="J115" i="27" s="1"/>
  <c r="K115" i="27" s="1"/>
  <c r="L115" i="27" s="1"/>
  <c r="M115" i="27" s="1"/>
  <c r="N115" i="27" s="1"/>
  <c r="O115" i="27" s="1"/>
  <c r="P115" i="27" s="1"/>
  <c r="Q115" i="27" s="1"/>
  <c r="R115" i="27" s="1"/>
  <c r="S115" i="27" s="1"/>
  <c r="T115" i="27" s="1"/>
  <c r="U115" i="27" s="1"/>
  <c r="V115" i="27" s="1"/>
  <c r="W115" i="27" s="1"/>
  <c r="X115" i="27" s="1"/>
  <c r="Y115" i="27" s="1"/>
  <c r="Z115" i="27" s="1"/>
  <c r="AA115" i="27" s="1"/>
  <c r="AB115" i="27" s="1"/>
  <c r="AC115" i="27" s="1"/>
  <c r="AD115" i="27" s="1"/>
  <c r="AE115" i="27" s="1"/>
  <c r="AF115" i="27" s="1"/>
  <c r="AG115" i="27" s="1"/>
  <c r="AH115" i="27" s="1"/>
  <c r="AI115" i="27" s="1"/>
  <c r="AJ115" i="27" s="1"/>
  <c r="G100" i="27"/>
  <c r="G101" i="27" s="1"/>
  <c r="H99" i="27"/>
  <c r="W120" i="27"/>
  <c r="X120" i="27" s="1"/>
  <c r="Y120" i="27" s="1"/>
  <c r="Z120" i="27" s="1"/>
  <c r="AA120" i="27" s="1"/>
  <c r="AB120" i="27" s="1"/>
  <c r="K120" i="27"/>
  <c r="L120" i="27" s="1"/>
  <c r="M120" i="27" s="1"/>
  <c r="N120" i="27" s="1"/>
  <c r="O120" i="27" s="1"/>
  <c r="P120" i="27" s="1"/>
  <c r="I90" i="27"/>
  <c r="W104" i="27"/>
  <c r="X104" i="27" s="1"/>
  <c r="Y104" i="27" s="1"/>
  <c r="Z104" i="27" s="1"/>
  <c r="AA104" i="27" s="1"/>
  <c r="AB104" i="27" s="1"/>
  <c r="K104" i="27"/>
  <c r="L104" i="27" s="1"/>
  <c r="M104" i="27" s="1"/>
  <c r="N104" i="27" s="1"/>
  <c r="O104" i="27" s="1"/>
  <c r="P104" i="27" s="1"/>
  <c r="L113" i="27"/>
  <c r="J89" i="27"/>
  <c r="I114" i="27"/>
  <c r="J112" i="27"/>
  <c r="I130" i="27"/>
  <c r="J129" i="27"/>
  <c r="I128" i="27"/>
  <c r="J128" i="27" s="1"/>
  <c r="I105" i="27"/>
  <c r="I121" i="27"/>
  <c r="J138" i="27"/>
  <c r="W136" i="27"/>
  <c r="K136" i="27"/>
  <c r="L136" i="27" s="1"/>
  <c r="M136" i="27" s="1"/>
  <c r="N136" i="27" s="1"/>
  <c r="O136" i="27" s="1"/>
  <c r="P136" i="27" s="1"/>
  <c r="H130" i="27"/>
  <c r="G140" i="27"/>
  <c r="G141" i="27" s="1"/>
  <c r="H139" i="27"/>
  <c r="I139" i="27" s="1"/>
  <c r="J139" i="27" s="1"/>
  <c r="K139" i="27" s="1"/>
  <c r="L139" i="27" s="1"/>
  <c r="M139" i="27" s="1"/>
  <c r="N139" i="27" s="1"/>
  <c r="O139" i="27" s="1"/>
  <c r="P139" i="27" s="1"/>
  <c r="Q139" i="27" s="1"/>
  <c r="R139" i="27" s="1"/>
  <c r="S139" i="27" s="1"/>
  <c r="T139" i="27" s="1"/>
  <c r="U139" i="27" s="1"/>
  <c r="V139" i="27" s="1"/>
  <c r="W139" i="27" s="1"/>
  <c r="X139" i="27" s="1"/>
  <c r="Y139" i="27" s="1"/>
  <c r="Z139" i="27" s="1"/>
  <c r="AA139" i="27" s="1"/>
  <c r="AB139" i="27" s="1"/>
  <c r="AC139" i="27" s="1"/>
  <c r="AD139" i="27" s="1"/>
  <c r="AE139" i="27" s="1"/>
  <c r="AF139" i="27" s="1"/>
  <c r="AG139" i="27" s="1"/>
  <c r="AH139" i="27" s="1"/>
  <c r="AI139" i="27" s="1"/>
  <c r="AJ139" i="27" s="1"/>
  <c r="J145" i="27"/>
  <c r="H167" i="27"/>
  <c r="I167" i="27"/>
  <c r="K167" i="27"/>
  <c r="G167" i="27"/>
  <c r="J167" i="27"/>
  <c r="AJ167" i="27"/>
  <c r="L167" i="27"/>
  <c r="H138" i="27"/>
  <c r="G148" i="27"/>
  <c r="G149" i="27" s="1"/>
  <c r="I164" i="27"/>
  <c r="J164" i="27"/>
  <c r="AJ164" i="27"/>
  <c r="I153" i="27"/>
  <c r="H154" i="27"/>
  <c r="J43" i="13"/>
  <c r="K164" i="27" s="1"/>
  <c r="I41" i="13"/>
  <c r="I42" i="13" s="1"/>
  <c r="I15" i="17"/>
  <c r="H59" i="17"/>
  <c r="I59" i="17" s="1"/>
  <c r="J59" i="17" s="1"/>
  <c r="H123" i="17"/>
  <c r="I123" i="17" s="1"/>
  <c r="J123" i="17" s="1"/>
  <c r="H107" i="17"/>
  <c r="I107" i="17" s="1"/>
  <c r="J107" i="17" s="1"/>
  <c r="K107" i="17" s="1"/>
  <c r="H99" i="17"/>
  <c r="I99" i="17" s="1"/>
  <c r="J99" i="17" s="1"/>
  <c r="H83" i="17"/>
  <c r="I83" i="17" s="1"/>
  <c r="J83" i="17" s="1"/>
  <c r="H131" i="17"/>
  <c r="I131" i="17" s="1"/>
  <c r="J131" i="17" s="1"/>
  <c r="H147" i="17"/>
  <c r="G18" i="17"/>
  <c r="G19" i="17" s="1"/>
  <c r="H51" i="17"/>
  <c r="I51" i="17" s="1"/>
  <c r="J51" i="17" s="1"/>
  <c r="K51" i="17" s="1"/>
  <c r="L51" i="17" s="1"/>
  <c r="M51" i="17" s="1"/>
  <c r="N51" i="17" s="1"/>
  <c r="H67" i="17"/>
  <c r="I9" i="17"/>
  <c r="I8" i="17" s="1"/>
  <c r="H38" i="17"/>
  <c r="I38" i="17" s="1"/>
  <c r="J38" i="17" s="1"/>
  <c r="K38" i="17" s="1"/>
  <c r="L38" i="17" s="1"/>
  <c r="M38" i="17" s="1"/>
  <c r="N38" i="17" s="1"/>
  <c r="O38" i="17" s="1"/>
  <c r="P38" i="17" s="1"/>
  <c r="Q38" i="17" s="1"/>
  <c r="R38" i="17" s="1"/>
  <c r="S38" i="17" s="1"/>
  <c r="T38" i="17" s="1"/>
  <c r="U38" i="17" s="1"/>
  <c r="V38" i="17" s="1"/>
  <c r="W38" i="17" s="1"/>
  <c r="X38" i="17" s="1"/>
  <c r="Y38" i="17" s="1"/>
  <c r="Z38" i="17" s="1"/>
  <c r="AA38" i="17" s="1"/>
  <c r="AB38" i="17" s="1"/>
  <c r="AC38" i="17" s="1"/>
  <c r="AD38" i="17" s="1"/>
  <c r="AE38" i="17" s="1"/>
  <c r="AF38" i="17" s="1"/>
  <c r="AG38" i="17" s="1"/>
  <c r="AH38" i="17" s="1"/>
  <c r="AI38" i="17" s="1"/>
  <c r="AJ38" i="17" s="1"/>
  <c r="G39" i="17"/>
  <c r="G40" i="17" s="1"/>
  <c r="G116" i="17"/>
  <c r="H115" i="17"/>
  <c r="I115" i="17" s="1"/>
  <c r="K23" i="17"/>
  <c r="G25" i="17"/>
  <c r="G26" i="17" s="1"/>
  <c r="H24" i="17"/>
  <c r="J16" i="17"/>
  <c r="K16" i="17" s="1"/>
  <c r="K15" i="17" s="1"/>
  <c r="H75" i="17"/>
  <c r="H91" i="17"/>
  <c r="I91" i="17" s="1"/>
  <c r="J91" i="17" s="1"/>
  <c r="G140" i="17"/>
  <c r="H139" i="17"/>
  <c r="I139" i="17" s="1"/>
  <c r="J139" i="17" s="1"/>
  <c r="H155" i="17"/>
  <c r="H41" i="13"/>
  <c r="H53" i="13" s="1"/>
  <c r="H54" i="13" s="1"/>
  <c r="AI53" i="13"/>
  <c r="AI54" i="13" s="1"/>
  <c r="AI42" i="13"/>
  <c r="H31" i="17"/>
  <c r="I31" i="17" s="1"/>
  <c r="J31" i="17" s="1"/>
  <c r="K31" i="17" s="1"/>
  <c r="L31" i="17" s="1"/>
  <c r="M31" i="17" s="1"/>
  <c r="N31" i="17" s="1"/>
  <c r="O31" i="17" s="1"/>
  <c r="P31" i="17" s="1"/>
  <c r="Q31" i="17" s="1"/>
  <c r="R31" i="17" s="1"/>
  <c r="S31" i="17" s="1"/>
  <c r="T31" i="17" s="1"/>
  <c r="U31" i="17" s="1"/>
  <c r="V31" i="17" s="1"/>
  <c r="W31" i="17" s="1"/>
  <c r="X31" i="17" s="1"/>
  <c r="Y31" i="17" s="1"/>
  <c r="Z31" i="17" s="1"/>
  <c r="AA31" i="17" s="1"/>
  <c r="AB31" i="17" s="1"/>
  <c r="AC31" i="17" s="1"/>
  <c r="AD31" i="17" s="1"/>
  <c r="AE31" i="17" s="1"/>
  <c r="AF31" i="17" s="1"/>
  <c r="AG31" i="17" s="1"/>
  <c r="AH31" i="17" s="1"/>
  <c r="AI31" i="17" s="1"/>
  <c r="AJ31" i="17" s="1"/>
  <c r="F42" i="13"/>
  <c r="I24" i="17"/>
  <c r="J17" i="17"/>
  <c r="J24" i="17" s="1"/>
  <c r="I10" i="17"/>
  <c r="J10" i="17" s="1"/>
  <c r="K10" i="17" s="1"/>
  <c r="L10" i="17" s="1"/>
  <c r="I21" i="17"/>
  <c r="I28" i="17"/>
  <c r="J15" i="17" l="1"/>
  <c r="G61" i="28"/>
  <c r="H59" i="32"/>
  <c r="I59" i="32" s="1"/>
  <c r="J59" i="32" s="1"/>
  <c r="K59" i="32" s="1"/>
  <c r="L59" i="32" s="1"/>
  <c r="M59" i="32" s="1"/>
  <c r="N59" i="32" s="1"/>
  <c r="O59" i="32" s="1"/>
  <c r="P59" i="32" s="1"/>
  <c r="Q59" i="32" s="1"/>
  <c r="R59" i="32" s="1"/>
  <c r="S59" i="32" s="1"/>
  <c r="T59" i="32" s="1"/>
  <c r="U59" i="32" s="1"/>
  <c r="V59" i="32" s="1"/>
  <c r="W59" i="32" s="1"/>
  <c r="X59" i="32" s="1"/>
  <c r="Y59" i="32" s="1"/>
  <c r="Z59" i="32" s="1"/>
  <c r="AA59" i="32" s="1"/>
  <c r="AB59" i="32" s="1"/>
  <c r="AC59" i="32" s="1"/>
  <c r="AD59" i="32" s="1"/>
  <c r="AE59" i="32" s="1"/>
  <c r="AF59" i="32" s="1"/>
  <c r="AG59" i="32" s="1"/>
  <c r="AH59" i="32" s="1"/>
  <c r="AI59" i="32" s="1"/>
  <c r="AJ59" i="32" s="1"/>
  <c r="G60" i="32"/>
  <c r="G61" i="32" s="1"/>
  <c r="H99" i="29"/>
  <c r="I99" i="29" s="1"/>
  <c r="J99" i="29" s="1"/>
  <c r="K99" i="29" s="1"/>
  <c r="L99" i="29" s="1"/>
  <c r="M99" i="29" s="1"/>
  <c r="N99" i="29" s="1"/>
  <c r="O99" i="29" s="1"/>
  <c r="P99" i="29" s="1"/>
  <c r="Q99" i="29" s="1"/>
  <c r="R99" i="29" s="1"/>
  <c r="S99" i="29" s="1"/>
  <c r="T99" i="29" s="1"/>
  <c r="U99" i="29" s="1"/>
  <c r="V99" i="29" s="1"/>
  <c r="W99" i="29" s="1"/>
  <c r="X99" i="29" s="1"/>
  <c r="Y99" i="29" s="1"/>
  <c r="Z99" i="29" s="1"/>
  <c r="AA99" i="29" s="1"/>
  <c r="AB99" i="29" s="1"/>
  <c r="AC99" i="29" s="1"/>
  <c r="AD99" i="29" s="1"/>
  <c r="AE99" i="29" s="1"/>
  <c r="AF99" i="29" s="1"/>
  <c r="AG99" i="29" s="1"/>
  <c r="AH99" i="29" s="1"/>
  <c r="AI99" i="29" s="1"/>
  <c r="AJ99" i="29" s="1"/>
  <c r="G100" i="29"/>
  <c r="G101" i="29" s="1"/>
  <c r="G76" i="29"/>
  <c r="G77" i="29" s="1"/>
  <c r="H75" i="29"/>
  <c r="I75" i="29" s="1"/>
  <c r="J75" i="29" s="1"/>
  <c r="K75" i="29" s="1"/>
  <c r="L75" i="29" s="1"/>
  <c r="M75" i="29" s="1"/>
  <c r="N75" i="29" s="1"/>
  <c r="O75" i="29" s="1"/>
  <c r="P75" i="29" s="1"/>
  <c r="Q75" i="29" s="1"/>
  <c r="R75" i="29" s="1"/>
  <c r="S75" i="29" s="1"/>
  <c r="T75" i="29" s="1"/>
  <c r="U75" i="29" s="1"/>
  <c r="V75" i="29" s="1"/>
  <c r="W75" i="29" s="1"/>
  <c r="X75" i="29" s="1"/>
  <c r="Y75" i="29" s="1"/>
  <c r="Z75" i="29" s="1"/>
  <c r="AA75" i="29" s="1"/>
  <c r="AB75" i="29" s="1"/>
  <c r="AC75" i="29" s="1"/>
  <c r="AD75" i="29" s="1"/>
  <c r="AE75" i="29" s="1"/>
  <c r="AF75" i="29" s="1"/>
  <c r="AG75" i="29" s="1"/>
  <c r="AH75" i="29" s="1"/>
  <c r="AI75" i="29" s="1"/>
  <c r="AJ75" i="29" s="1"/>
  <c r="H17" i="32"/>
  <c r="I17" i="32" s="1"/>
  <c r="G18" i="32"/>
  <c r="G19" i="32" s="1"/>
  <c r="G32" i="32"/>
  <c r="G33" i="32" s="1"/>
  <c r="H31" i="32"/>
  <c r="I31" i="32" s="1"/>
  <c r="J31" i="32" s="1"/>
  <c r="K31" i="32" s="1"/>
  <c r="L31" i="32" s="1"/>
  <c r="M31" i="32" s="1"/>
  <c r="N31" i="32" s="1"/>
  <c r="O31" i="32" s="1"/>
  <c r="P31" i="32" s="1"/>
  <c r="Q31" i="32" s="1"/>
  <c r="R31" i="32" s="1"/>
  <c r="S31" i="32" s="1"/>
  <c r="T31" i="32" s="1"/>
  <c r="U31" i="32" s="1"/>
  <c r="V31" i="32" s="1"/>
  <c r="W31" i="32" s="1"/>
  <c r="X31" i="32" s="1"/>
  <c r="Y31" i="32" s="1"/>
  <c r="Z31" i="32" s="1"/>
  <c r="AA31" i="32" s="1"/>
  <c r="AB31" i="32" s="1"/>
  <c r="AC31" i="32" s="1"/>
  <c r="AD31" i="32" s="1"/>
  <c r="AE31" i="32" s="1"/>
  <c r="AF31" i="32" s="1"/>
  <c r="AG31" i="32" s="1"/>
  <c r="AH31" i="32" s="1"/>
  <c r="AI31" i="32" s="1"/>
  <c r="AJ31" i="32" s="1"/>
  <c r="G18" i="31"/>
  <c r="G19" i="31" s="1"/>
  <c r="G18" i="30"/>
  <c r="G19" i="30" s="1"/>
  <c r="H17" i="30"/>
  <c r="I17" i="30" s="1"/>
  <c r="H99" i="30"/>
  <c r="I99" i="30" s="1"/>
  <c r="J99" i="30" s="1"/>
  <c r="K99" i="30" s="1"/>
  <c r="L99" i="30" s="1"/>
  <c r="M99" i="30" s="1"/>
  <c r="N99" i="30" s="1"/>
  <c r="O99" i="30" s="1"/>
  <c r="P99" i="30" s="1"/>
  <c r="Q99" i="30" s="1"/>
  <c r="R99" i="30" s="1"/>
  <c r="S99" i="30" s="1"/>
  <c r="T99" i="30" s="1"/>
  <c r="U99" i="30" s="1"/>
  <c r="V99" i="30" s="1"/>
  <c r="W99" i="30" s="1"/>
  <c r="X99" i="30" s="1"/>
  <c r="Y99" i="30" s="1"/>
  <c r="Z99" i="30" s="1"/>
  <c r="AA99" i="30" s="1"/>
  <c r="AB99" i="30" s="1"/>
  <c r="AC99" i="30" s="1"/>
  <c r="AD99" i="30" s="1"/>
  <c r="AE99" i="30" s="1"/>
  <c r="AF99" i="30" s="1"/>
  <c r="AG99" i="30" s="1"/>
  <c r="AH99" i="30" s="1"/>
  <c r="AI99" i="30" s="1"/>
  <c r="AJ99" i="30" s="1"/>
  <c r="G100" i="30"/>
  <c r="G101" i="30" s="1"/>
  <c r="H147" i="31"/>
  <c r="I147" i="31" s="1"/>
  <c r="J147" i="31" s="1"/>
  <c r="K147" i="31" s="1"/>
  <c r="L147" i="31" s="1"/>
  <c r="M147" i="31" s="1"/>
  <c r="N147" i="31" s="1"/>
  <c r="O147" i="31" s="1"/>
  <c r="P147" i="31" s="1"/>
  <c r="Q147" i="31" s="1"/>
  <c r="R147" i="31" s="1"/>
  <c r="S147" i="31" s="1"/>
  <c r="T147" i="31" s="1"/>
  <c r="U147" i="31" s="1"/>
  <c r="V147" i="31" s="1"/>
  <c r="W147" i="31" s="1"/>
  <c r="X147" i="31" s="1"/>
  <c r="Y147" i="31" s="1"/>
  <c r="Z147" i="31" s="1"/>
  <c r="AA147" i="31" s="1"/>
  <c r="AB147" i="31" s="1"/>
  <c r="AC147" i="31" s="1"/>
  <c r="AD147" i="31" s="1"/>
  <c r="AE147" i="31" s="1"/>
  <c r="AF147" i="31" s="1"/>
  <c r="AG147" i="31" s="1"/>
  <c r="AH147" i="31" s="1"/>
  <c r="AI147" i="31" s="1"/>
  <c r="AJ147" i="31" s="1"/>
  <c r="G148" i="31"/>
  <c r="G25" i="32"/>
  <c r="G26" i="32" s="1"/>
  <c r="H24" i="32"/>
  <c r="G148" i="30"/>
  <c r="G149" i="30" s="1"/>
  <c r="H147" i="30"/>
  <c r="I147" i="30" s="1"/>
  <c r="J147" i="30" s="1"/>
  <c r="K147" i="30" s="1"/>
  <c r="L147" i="30" s="1"/>
  <c r="M147" i="30" s="1"/>
  <c r="N147" i="30" s="1"/>
  <c r="O147" i="30" s="1"/>
  <c r="P147" i="30" s="1"/>
  <c r="Q147" i="30" s="1"/>
  <c r="R147" i="30" s="1"/>
  <c r="S147" i="30" s="1"/>
  <c r="T147" i="30" s="1"/>
  <c r="U147" i="30" s="1"/>
  <c r="V147" i="30" s="1"/>
  <c r="W147" i="30" s="1"/>
  <c r="X147" i="30" s="1"/>
  <c r="Y147" i="30" s="1"/>
  <c r="Z147" i="30" s="1"/>
  <c r="AA147" i="30" s="1"/>
  <c r="AB147" i="30" s="1"/>
  <c r="AC147" i="30" s="1"/>
  <c r="AD147" i="30" s="1"/>
  <c r="AE147" i="30" s="1"/>
  <c r="AF147" i="30" s="1"/>
  <c r="AG147" i="30" s="1"/>
  <c r="AH147" i="30" s="1"/>
  <c r="AI147" i="30" s="1"/>
  <c r="AJ147" i="30" s="1"/>
  <c r="G149" i="31"/>
  <c r="G69" i="31"/>
  <c r="G125" i="32"/>
  <c r="H99" i="32"/>
  <c r="I99" i="32" s="1"/>
  <c r="J99" i="32" s="1"/>
  <c r="K99" i="32" s="1"/>
  <c r="L99" i="32" s="1"/>
  <c r="M99" i="32" s="1"/>
  <c r="N99" i="32" s="1"/>
  <c r="O99" i="32" s="1"/>
  <c r="P99" i="32" s="1"/>
  <c r="Q99" i="32" s="1"/>
  <c r="R99" i="32" s="1"/>
  <c r="S99" i="32" s="1"/>
  <c r="T99" i="32" s="1"/>
  <c r="U99" i="32" s="1"/>
  <c r="V99" i="32" s="1"/>
  <c r="W99" i="32" s="1"/>
  <c r="X99" i="32" s="1"/>
  <c r="Y99" i="32" s="1"/>
  <c r="Z99" i="32" s="1"/>
  <c r="AA99" i="32" s="1"/>
  <c r="AB99" i="32" s="1"/>
  <c r="AC99" i="32" s="1"/>
  <c r="AD99" i="32" s="1"/>
  <c r="AE99" i="32" s="1"/>
  <c r="AF99" i="32" s="1"/>
  <c r="AG99" i="32" s="1"/>
  <c r="AH99" i="32" s="1"/>
  <c r="AI99" i="32" s="1"/>
  <c r="AJ99" i="32" s="1"/>
  <c r="G100" i="32"/>
  <c r="G101" i="32" s="1"/>
  <c r="H131" i="31"/>
  <c r="I131" i="31" s="1"/>
  <c r="J131" i="31" s="1"/>
  <c r="K131" i="31" s="1"/>
  <c r="L131" i="31" s="1"/>
  <c r="M131" i="31" s="1"/>
  <c r="N131" i="31" s="1"/>
  <c r="O131" i="31" s="1"/>
  <c r="P131" i="31" s="1"/>
  <c r="Q131" i="31" s="1"/>
  <c r="R131" i="31" s="1"/>
  <c r="S131" i="31" s="1"/>
  <c r="T131" i="31" s="1"/>
  <c r="U131" i="31" s="1"/>
  <c r="V131" i="31" s="1"/>
  <c r="W131" i="31" s="1"/>
  <c r="X131" i="31" s="1"/>
  <c r="Y131" i="31" s="1"/>
  <c r="Z131" i="31" s="1"/>
  <c r="AA131" i="31" s="1"/>
  <c r="AB131" i="31" s="1"/>
  <c r="AC131" i="31" s="1"/>
  <c r="AD131" i="31" s="1"/>
  <c r="AE131" i="31" s="1"/>
  <c r="AF131" i="31" s="1"/>
  <c r="AG131" i="31" s="1"/>
  <c r="AH131" i="31" s="1"/>
  <c r="AI131" i="31" s="1"/>
  <c r="AJ131" i="31" s="1"/>
  <c r="G132" i="31"/>
  <c r="G133" i="31" s="1"/>
  <c r="G76" i="30"/>
  <c r="G77" i="30" s="1"/>
  <c r="H131" i="29"/>
  <c r="I131" i="29" s="1"/>
  <c r="J131" i="29" s="1"/>
  <c r="K131" i="29" s="1"/>
  <c r="L131" i="29" s="1"/>
  <c r="M131" i="29" s="1"/>
  <c r="N131" i="29" s="1"/>
  <c r="O131" i="29" s="1"/>
  <c r="P131" i="29" s="1"/>
  <c r="Q131" i="29" s="1"/>
  <c r="R131" i="29" s="1"/>
  <c r="S131" i="29" s="1"/>
  <c r="T131" i="29" s="1"/>
  <c r="U131" i="29" s="1"/>
  <c r="V131" i="29" s="1"/>
  <c r="W131" i="29" s="1"/>
  <c r="X131" i="29" s="1"/>
  <c r="Y131" i="29" s="1"/>
  <c r="Z131" i="29" s="1"/>
  <c r="AA131" i="29" s="1"/>
  <c r="AB131" i="29" s="1"/>
  <c r="AC131" i="29" s="1"/>
  <c r="AD131" i="29" s="1"/>
  <c r="AE131" i="29" s="1"/>
  <c r="AF131" i="29" s="1"/>
  <c r="AG131" i="29" s="1"/>
  <c r="AH131" i="29" s="1"/>
  <c r="AI131" i="29" s="1"/>
  <c r="AJ131" i="29" s="1"/>
  <c r="G132" i="29"/>
  <c r="G133" i="29" s="1"/>
  <c r="G32" i="30"/>
  <c r="G33" i="30" s="1"/>
  <c r="H31" i="30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S31" i="30" s="1"/>
  <c r="T31" i="30" s="1"/>
  <c r="U31" i="30" s="1"/>
  <c r="V31" i="30" s="1"/>
  <c r="W31" i="30" s="1"/>
  <c r="X31" i="30" s="1"/>
  <c r="Y31" i="30" s="1"/>
  <c r="Z31" i="30" s="1"/>
  <c r="AA31" i="30" s="1"/>
  <c r="AB31" i="30" s="1"/>
  <c r="AC31" i="30" s="1"/>
  <c r="AD31" i="30" s="1"/>
  <c r="AE31" i="30" s="1"/>
  <c r="AF31" i="30" s="1"/>
  <c r="AG31" i="30" s="1"/>
  <c r="AH31" i="30" s="1"/>
  <c r="AI31" i="30" s="1"/>
  <c r="AJ31" i="30" s="1"/>
  <c r="H147" i="32"/>
  <c r="I147" i="32" s="1"/>
  <c r="J147" i="32" s="1"/>
  <c r="K147" i="32" s="1"/>
  <c r="L147" i="32" s="1"/>
  <c r="M147" i="32" s="1"/>
  <c r="N147" i="32" s="1"/>
  <c r="O147" i="32" s="1"/>
  <c r="P147" i="32" s="1"/>
  <c r="Q147" i="32" s="1"/>
  <c r="R147" i="32" s="1"/>
  <c r="S147" i="32" s="1"/>
  <c r="T147" i="32" s="1"/>
  <c r="U147" i="32" s="1"/>
  <c r="V147" i="32" s="1"/>
  <c r="W147" i="32" s="1"/>
  <c r="X147" i="32" s="1"/>
  <c r="Y147" i="32" s="1"/>
  <c r="Z147" i="32" s="1"/>
  <c r="AA147" i="32" s="1"/>
  <c r="AB147" i="32" s="1"/>
  <c r="AC147" i="32" s="1"/>
  <c r="AD147" i="32" s="1"/>
  <c r="AE147" i="32" s="1"/>
  <c r="AF147" i="32" s="1"/>
  <c r="AG147" i="32" s="1"/>
  <c r="AH147" i="32" s="1"/>
  <c r="AI147" i="32" s="1"/>
  <c r="AJ147" i="32" s="1"/>
  <c r="G148" i="32"/>
  <c r="G149" i="32" s="1"/>
  <c r="H115" i="32"/>
  <c r="I115" i="32" s="1"/>
  <c r="J115" i="32" s="1"/>
  <c r="K115" i="32" s="1"/>
  <c r="L115" i="32" s="1"/>
  <c r="M115" i="32" s="1"/>
  <c r="N115" i="32" s="1"/>
  <c r="O115" i="32" s="1"/>
  <c r="P115" i="32" s="1"/>
  <c r="Q115" i="32" s="1"/>
  <c r="R115" i="32" s="1"/>
  <c r="S115" i="32" s="1"/>
  <c r="T115" i="32" s="1"/>
  <c r="U115" i="32" s="1"/>
  <c r="V115" i="32" s="1"/>
  <c r="W115" i="32" s="1"/>
  <c r="X115" i="32" s="1"/>
  <c r="Y115" i="32" s="1"/>
  <c r="Z115" i="32" s="1"/>
  <c r="AA115" i="32" s="1"/>
  <c r="AB115" i="32" s="1"/>
  <c r="AC115" i="32" s="1"/>
  <c r="AD115" i="32" s="1"/>
  <c r="AE115" i="32" s="1"/>
  <c r="AF115" i="32" s="1"/>
  <c r="AG115" i="32" s="1"/>
  <c r="AH115" i="32" s="1"/>
  <c r="AI115" i="32" s="1"/>
  <c r="AJ115" i="32" s="1"/>
  <c r="G116" i="32"/>
  <c r="G117" i="32" s="1"/>
  <c r="G92" i="32"/>
  <c r="G93" i="32" s="1"/>
  <c r="G157" i="28"/>
  <c r="G61" i="29"/>
  <c r="H59" i="30"/>
  <c r="I59" i="30" s="1"/>
  <c r="J59" i="30" s="1"/>
  <c r="K59" i="30" s="1"/>
  <c r="L59" i="30" s="1"/>
  <c r="M59" i="30" s="1"/>
  <c r="N59" i="30" s="1"/>
  <c r="O59" i="30" s="1"/>
  <c r="P59" i="30" s="1"/>
  <c r="Q59" i="30" s="1"/>
  <c r="R59" i="30" s="1"/>
  <c r="S59" i="30" s="1"/>
  <c r="T59" i="30" s="1"/>
  <c r="U59" i="30" s="1"/>
  <c r="V59" i="30" s="1"/>
  <c r="W59" i="30" s="1"/>
  <c r="X59" i="30" s="1"/>
  <c r="Y59" i="30" s="1"/>
  <c r="Z59" i="30" s="1"/>
  <c r="AA59" i="30" s="1"/>
  <c r="AB59" i="30" s="1"/>
  <c r="AC59" i="30" s="1"/>
  <c r="AD59" i="30" s="1"/>
  <c r="AE59" i="30" s="1"/>
  <c r="AF59" i="30" s="1"/>
  <c r="AG59" i="30" s="1"/>
  <c r="AH59" i="30" s="1"/>
  <c r="AI59" i="30" s="1"/>
  <c r="AJ59" i="30" s="1"/>
  <c r="G60" i="30"/>
  <c r="G61" i="30" s="1"/>
  <c r="H131" i="30"/>
  <c r="I131" i="30" s="1"/>
  <c r="J131" i="30" s="1"/>
  <c r="K131" i="30" s="1"/>
  <c r="L131" i="30" s="1"/>
  <c r="M131" i="30" s="1"/>
  <c r="N131" i="30" s="1"/>
  <c r="O131" i="30" s="1"/>
  <c r="P131" i="30" s="1"/>
  <c r="Q131" i="30" s="1"/>
  <c r="R131" i="30" s="1"/>
  <c r="S131" i="30" s="1"/>
  <c r="T131" i="30" s="1"/>
  <c r="U131" i="30" s="1"/>
  <c r="V131" i="30" s="1"/>
  <c r="W131" i="30" s="1"/>
  <c r="X131" i="30" s="1"/>
  <c r="Y131" i="30" s="1"/>
  <c r="Z131" i="30" s="1"/>
  <c r="AA131" i="30" s="1"/>
  <c r="AB131" i="30" s="1"/>
  <c r="AC131" i="30" s="1"/>
  <c r="AD131" i="30" s="1"/>
  <c r="AE131" i="30" s="1"/>
  <c r="AF131" i="30" s="1"/>
  <c r="AG131" i="30" s="1"/>
  <c r="AH131" i="30" s="1"/>
  <c r="AI131" i="30" s="1"/>
  <c r="AJ131" i="30" s="1"/>
  <c r="G132" i="30"/>
  <c r="G133" i="30" s="1"/>
  <c r="G68" i="32"/>
  <c r="G69" i="32" s="1"/>
  <c r="H67" i="32"/>
  <c r="I67" i="32" s="1"/>
  <c r="J67" i="32" s="1"/>
  <c r="K67" i="32" s="1"/>
  <c r="L67" i="32" s="1"/>
  <c r="M67" i="32" s="1"/>
  <c r="N67" i="32" s="1"/>
  <c r="O67" i="32" s="1"/>
  <c r="P67" i="32" s="1"/>
  <c r="Q67" i="32" s="1"/>
  <c r="R67" i="32" s="1"/>
  <c r="S67" i="32" s="1"/>
  <c r="T67" i="32" s="1"/>
  <c r="U67" i="32" s="1"/>
  <c r="V67" i="32" s="1"/>
  <c r="W67" i="32" s="1"/>
  <c r="X67" i="32" s="1"/>
  <c r="Y67" i="32" s="1"/>
  <c r="Z67" i="32" s="1"/>
  <c r="AA67" i="32" s="1"/>
  <c r="AB67" i="32" s="1"/>
  <c r="AC67" i="32" s="1"/>
  <c r="AD67" i="32" s="1"/>
  <c r="AE67" i="32" s="1"/>
  <c r="AF67" i="32" s="1"/>
  <c r="AG67" i="32" s="1"/>
  <c r="AH67" i="32" s="1"/>
  <c r="AI67" i="32" s="1"/>
  <c r="AJ67" i="32" s="1"/>
  <c r="H67" i="28"/>
  <c r="I67" i="28" s="1"/>
  <c r="J67" i="28" s="1"/>
  <c r="K67" i="28" s="1"/>
  <c r="L67" i="28" s="1"/>
  <c r="M67" i="28" s="1"/>
  <c r="N67" i="28" s="1"/>
  <c r="O67" i="28" s="1"/>
  <c r="P67" i="28" s="1"/>
  <c r="Q67" i="28" s="1"/>
  <c r="R67" i="28" s="1"/>
  <c r="S67" i="28" s="1"/>
  <c r="T67" i="28" s="1"/>
  <c r="U67" i="28" s="1"/>
  <c r="V67" i="28" s="1"/>
  <c r="W67" i="28" s="1"/>
  <c r="X67" i="28" s="1"/>
  <c r="Y67" i="28" s="1"/>
  <c r="Z67" i="28" s="1"/>
  <c r="AA67" i="28" s="1"/>
  <c r="AB67" i="28" s="1"/>
  <c r="AC67" i="28" s="1"/>
  <c r="AD67" i="28" s="1"/>
  <c r="AE67" i="28" s="1"/>
  <c r="AF67" i="28" s="1"/>
  <c r="AG67" i="28" s="1"/>
  <c r="AH67" i="28" s="1"/>
  <c r="AI67" i="28" s="1"/>
  <c r="AJ67" i="28" s="1"/>
  <c r="G68" i="28"/>
  <c r="G69" i="28" s="1"/>
  <c r="G124" i="31"/>
  <c r="G125" i="31" s="1"/>
  <c r="G108" i="32"/>
  <c r="G109" i="32" s="1"/>
  <c r="H115" i="30"/>
  <c r="I115" i="30" s="1"/>
  <c r="J115" i="30" s="1"/>
  <c r="K115" i="30" s="1"/>
  <c r="L115" i="30" s="1"/>
  <c r="M115" i="30" s="1"/>
  <c r="N115" i="30" s="1"/>
  <c r="O115" i="30" s="1"/>
  <c r="P115" i="30" s="1"/>
  <c r="Q115" i="30" s="1"/>
  <c r="R115" i="30" s="1"/>
  <c r="S115" i="30" s="1"/>
  <c r="T115" i="30" s="1"/>
  <c r="U115" i="30" s="1"/>
  <c r="V115" i="30" s="1"/>
  <c r="W115" i="30" s="1"/>
  <c r="X115" i="30" s="1"/>
  <c r="Y115" i="30" s="1"/>
  <c r="Z115" i="30" s="1"/>
  <c r="AA115" i="30" s="1"/>
  <c r="AB115" i="30" s="1"/>
  <c r="AC115" i="30" s="1"/>
  <c r="AD115" i="30" s="1"/>
  <c r="AE115" i="30" s="1"/>
  <c r="AF115" i="30" s="1"/>
  <c r="AG115" i="30" s="1"/>
  <c r="AH115" i="30" s="1"/>
  <c r="AI115" i="30" s="1"/>
  <c r="AJ115" i="30" s="1"/>
  <c r="G116" i="30"/>
  <c r="G117" i="30" s="1"/>
  <c r="H123" i="28"/>
  <c r="I123" i="28" s="1"/>
  <c r="J123" i="28" s="1"/>
  <c r="K123" i="28" s="1"/>
  <c r="L123" i="28" s="1"/>
  <c r="M123" i="28" s="1"/>
  <c r="N123" i="28" s="1"/>
  <c r="O123" i="28" s="1"/>
  <c r="P123" i="28" s="1"/>
  <c r="Q123" i="28" s="1"/>
  <c r="R123" i="28" s="1"/>
  <c r="S123" i="28" s="1"/>
  <c r="T123" i="28" s="1"/>
  <c r="U123" i="28" s="1"/>
  <c r="V123" i="28" s="1"/>
  <c r="W123" i="28" s="1"/>
  <c r="X123" i="28" s="1"/>
  <c r="Y123" i="28" s="1"/>
  <c r="Z123" i="28" s="1"/>
  <c r="AA123" i="28" s="1"/>
  <c r="AB123" i="28" s="1"/>
  <c r="AC123" i="28" s="1"/>
  <c r="AD123" i="28" s="1"/>
  <c r="AE123" i="28" s="1"/>
  <c r="AF123" i="28" s="1"/>
  <c r="AG123" i="28" s="1"/>
  <c r="AH123" i="28" s="1"/>
  <c r="AI123" i="28" s="1"/>
  <c r="AJ123" i="28" s="1"/>
  <c r="G124" i="28"/>
  <c r="G125" i="28" s="1"/>
  <c r="H17" i="28"/>
  <c r="I17" i="28" s="1"/>
  <c r="G18" i="28"/>
  <c r="G19" i="28" s="1"/>
  <c r="G25" i="30"/>
  <c r="G26" i="30" s="1"/>
  <c r="G32" i="28"/>
  <c r="G33" i="28" s="1"/>
  <c r="H31" i="28"/>
  <c r="I31" i="28" s="1"/>
  <c r="J31" i="28" s="1"/>
  <c r="K31" i="28" s="1"/>
  <c r="L31" i="28" s="1"/>
  <c r="M31" i="28" s="1"/>
  <c r="N31" i="28" s="1"/>
  <c r="O31" i="28" s="1"/>
  <c r="P31" i="28" s="1"/>
  <c r="Q31" i="28" s="1"/>
  <c r="R31" i="28" s="1"/>
  <c r="S31" i="28" s="1"/>
  <c r="T31" i="28" s="1"/>
  <c r="U31" i="28" s="1"/>
  <c r="V31" i="28" s="1"/>
  <c r="W31" i="28" s="1"/>
  <c r="X31" i="28" s="1"/>
  <c r="Y31" i="28" s="1"/>
  <c r="Z31" i="28" s="1"/>
  <c r="AA31" i="28" s="1"/>
  <c r="AB31" i="28" s="1"/>
  <c r="AC31" i="28" s="1"/>
  <c r="AD31" i="28" s="1"/>
  <c r="AE31" i="28" s="1"/>
  <c r="AF31" i="28" s="1"/>
  <c r="AG31" i="28" s="1"/>
  <c r="AH31" i="28" s="1"/>
  <c r="AI31" i="28" s="1"/>
  <c r="AJ31" i="28" s="1"/>
  <c r="G116" i="31"/>
  <c r="G117" i="31" s="1"/>
  <c r="H115" i="31"/>
  <c r="I115" i="31" s="1"/>
  <c r="J115" i="31" s="1"/>
  <c r="K115" i="31" s="1"/>
  <c r="L115" i="31" s="1"/>
  <c r="M115" i="31" s="1"/>
  <c r="N115" i="31" s="1"/>
  <c r="O115" i="31" s="1"/>
  <c r="P115" i="31" s="1"/>
  <c r="Q115" i="31" s="1"/>
  <c r="R115" i="31" s="1"/>
  <c r="S115" i="31" s="1"/>
  <c r="T115" i="31" s="1"/>
  <c r="U115" i="31" s="1"/>
  <c r="V115" i="31" s="1"/>
  <c r="W115" i="31" s="1"/>
  <c r="X115" i="31" s="1"/>
  <c r="Y115" i="31" s="1"/>
  <c r="Z115" i="31" s="1"/>
  <c r="AA115" i="31" s="1"/>
  <c r="AB115" i="31" s="1"/>
  <c r="AC115" i="31" s="1"/>
  <c r="AD115" i="31" s="1"/>
  <c r="AE115" i="31" s="1"/>
  <c r="AF115" i="31" s="1"/>
  <c r="AG115" i="31" s="1"/>
  <c r="AH115" i="31" s="1"/>
  <c r="AI115" i="31" s="1"/>
  <c r="AJ115" i="31" s="1"/>
  <c r="Z164" i="31"/>
  <c r="AF164" i="31"/>
  <c r="H50" i="27"/>
  <c r="AE164" i="31"/>
  <c r="AH164" i="31"/>
  <c r="AG164" i="31"/>
  <c r="AA164" i="31"/>
  <c r="AB164" i="31"/>
  <c r="I43" i="30"/>
  <c r="I44" i="30" s="1"/>
  <c r="Q48" i="30"/>
  <c r="R48" i="30" s="1"/>
  <c r="S48" i="30" s="1"/>
  <c r="T48" i="30" s="1"/>
  <c r="U48" i="30" s="1"/>
  <c r="V48" i="30" s="1"/>
  <c r="W48" i="30"/>
  <c r="X48" i="30" s="1"/>
  <c r="Y48" i="30" s="1"/>
  <c r="Z48" i="30" s="1"/>
  <c r="AA48" i="30" s="1"/>
  <c r="AB48" i="30" s="1"/>
  <c r="M167" i="27"/>
  <c r="M44" i="13"/>
  <c r="I37" i="31"/>
  <c r="G161" i="29"/>
  <c r="G173" i="29" s="1"/>
  <c r="I43" i="27"/>
  <c r="K164" i="30"/>
  <c r="W48" i="32"/>
  <c r="X48" i="32" s="1"/>
  <c r="Y48" i="32" s="1"/>
  <c r="Z48" i="32" s="1"/>
  <c r="AA48" i="32" s="1"/>
  <c r="AB48" i="32" s="1"/>
  <c r="I50" i="32"/>
  <c r="J50" i="30"/>
  <c r="J37" i="31"/>
  <c r="H50" i="32"/>
  <c r="I50" i="30"/>
  <c r="G53" i="30"/>
  <c r="K164" i="29"/>
  <c r="K164" i="28"/>
  <c r="G161" i="30"/>
  <c r="G173" i="30" s="1"/>
  <c r="G141" i="32"/>
  <c r="I35" i="30"/>
  <c r="H37" i="30"/>
  <c r="G173" i="28"/>
  <c r="J37" i="32"/>
  <c r="K35" i="32"/>
  <c r="L35" i="32" s="1"/>
  <c r="M35" i="32" s="1"/>
  <c r="N35" i="32" s="1"/>
  <c r="O35" i="32" s="1"/>
  <c r="P35" i="32" s="1"/>
  <c r="Q35" i="32" s="1"/>
  <c r="R35" i="32" s="1"/>
  <c r="S35" i="32" s="1"/>
  <c r="T35" i="32" s="1"/>
  <c r="U35" i="32" s="1"/>
  <c r="V35" i="32" s="1"/>
  <c r="I37" i="32"/>
  <c r="I37" i="29"/>
  <c r="G53" i="32"/>
  <c r="I43" i="31"/>
  <c r="H44" i="31"/>
  <c r="H37" i="32"/>
  <c r="I43" i="28"/>
  <c r="H44" i="28"/>
  <c r="H37" i="31"/>
  <c r="K35" i="31"/>
  <c r="L35" i="31" s="1"/>
  <c r="M35" i="31" s="1"/>
  <c r="N35" i="31" s="1"/>
  <c r="O35" i="31" s="1"/>
  <c r="P35" i="31" s="1"/>
  <c r="Q35" i="31" s="1"/>
  <c r="R35" i="31" s="1"/>
  <c r="S35" i="31" s="1"/>
  <c r="T35" i="31" s="1"/>
  <c r="U35" i="31" s="1"/>
  <c r="V35" i="31" s="1"/>
  <c r="I152" i="32"/>
  <c r="K136" i="32"/>
  <c r="L136" i="32" s="1"/>
  <c r="M136" i="32" s="1"/>
  <c r="N136" i="32" s="1"/>
  <c r="O136" i="32" s="1"/>
  <c r="P136" i="32" s="1"/>
  <c r="W136" i="32"/>
  <c r="X136" i="32" s="1"/>
  <c r="Y136" i="32" s="1"/>
  <c r="Z136" i="32" s="1"/>
  <c r="AA136" i="32" s="1"/>
  <c r="AB136" i="32" s="1"/>
  <c r="AC144" i="32"/>
  <c r="AD144" i="32" s="1"/>
  <c r="AE144" i="32" s="1"/>
  <c r="AF144" i="32" s="1"/>
  <c r="AG144" i="32" s="1"/>
  <c r="AH144" i="32" s="1"/>
  <c r="AI144" i="32" s="1"/>
  <c r="AJ144" i="32" s="1"/>
  <c r="Q144" i="32"/>
  <c r="R144" i="32" s="1"/>
  <c r="S144" i="32" s="1"/>
  <c r="T144" i="32" s="1"/>
  <c r="U144" i="32" s="1"/>
  <c r="V144" i="32" s="1"/>
  <c r="H130" i="32"/>
  <c r="I129" i="32"/>
  <c r="AC104" i="32"/>
  <c r="AD104" i="32" s="1"/>
  <c r="AE104" i="32" s="1"/>
  <c r="AF104" i="32" s="1"/>
  <c r="AG104" i="32" s="1"/>
  <c r="AH104" i="32" s="1"/>
  <c r="AI104" i="32" s="1"/>
  <c r="AJ104" i="32" s="1"/>
  <c r="Q104" i="32"/>
  <c r="R104" i="32" s="1"/>
  <c r="S104" i="32" s="1"/>
  <c r="T104" i="32" s="1"/>
  <c r="U104" i="32" s="1"/>
  <c r="V104" i="32" s="1"/>
  <c r="I9" i="32"/>
  <c r="H8" i="32"/>
  <c r="AC64" i="32"/>
  <c r="AD64" i="32" s="1"/>
  <c r="AE64" i="32" s="1"/>
  <c r="AF64" i="32" s="1"/>
  <c r="AG64" i="32" s="1"/>
  <c r="AH64" i="32" s="1"/>
  <c r="AI64" i="32" s="1"/>
  <c r="AJ64" i="32" s="1"/>
  <c r="Q64" i="32"/>
  <c r="R64" i="32" s="1"/>
  <c r="S64" i="32" s="1"/>
  <c r="T64" i="32" s="1"/>
  <c r="U64" i="32" s="1"/>
  <c r="V64" i="32" s="1"/>
  <c r="K16" i="32"/>
  <c r="J15" i="32"/>
  <c r="G133" i="32"/>
  <c r="I89" i="32"/>
  <c r="H90" i="32"/>
  <c r="W137" i="32"/>
  <c r="J138" i="32"/>
  <c r="K137" i="32"/>
  <c r="H74" i="32"/>
  <c r="I73" i="32"/>
  <c r="I88" i="32"/>
  <c r="J88" i="32" s="1"/>
  <c r="W72" i="32"/>
  <c r="X72" i="32" s="1"/>
  <c r="Y72" i="32" s="1"/>
  <c r="Z72" i="32" s="1"/>
  <c r="AA72" i="32" s="1"/>
  <c r="AB72" i="32" s="1"/>
  <c r="K72" i="32"/>
  <c r="L72" i="32" s="1"/>
  <c r="M72" i="32" s="1"/>
  <c r="N72" i="32" s="1"/>
  <c r="O72" i="32" s="1"/>
  <c r="P72" i="32" s="1"/>
  <c r="Q56" i="32"/>
  <c r="R56" i="32" s="1"/>
  <c r="S56" i="32" s="1"/>
  <c r="T56" i="32" s="1"/>
  <c r="U56" i="32" s="1"/>
  <c r="V56" i="32" s="1"/>
  <c r="AC56" i="32"/>
  <c r="AD56" i="32" s="1"/>
  <c r="AE56" i="32" s="1"/>
  <c r="AF56" i="32" s="1"/>
  <c r="AG56" i="32" s="1"/>
  <c r="AH56" i="32" s="1"/>
  <c r="AI56" i="32" s="1"/>
  <c r="AJ56" i="32" s="1"/>
  <c r="T43" i="32"/>
  <c r="S44" i="32"/>
  <c r="Y153" i="32"/>
  <c r="W120" i="32"/>
  <c r="X120" i="32" s="1"/>
  <c r="Y120" i="32" s="1"/>
  <c r="Z120" i="32" s="1"/>
  <c r="AA120" i="32" s="1"/>
  <c r="AB120" i="32" s="1"/>
  <c r="K120" i="32"/>
  <c r="L120" i="32" s="1"/>
  <c r="M120" i="32" s="1"/>
  <c r="N120" i="32" s="1"/>
  <c r="O120" i="32" s="1"/>
  <c r="P120" i="32" s="1"/>
  <c r="I122" i="32"/>
  <c r="J121" i="32"/>
  <c r="W96" i="32"/>
  <c r="X96" i="32" s="1"/>
  <c r="Y96" i="32" s="1"/>
  <c r="Z96" i="32" s="1"/>
  <c r="AA96" i="32" s="1"/>
  <c r="AB96" i="32" s="1"/>
  <c r="K96" i="32"/>
  <c r="L96" i="32" s="1"/>
  <c r="M96" i="32" s="1"/>
  <c r="N96" i="32" s="1"/>
  <c r="O96" i="32" s="1"/>
  <c r="P96" i="32" s="1"/>
  <c r="AC112" i="32"/>
  <c r="AD112" i="32" s="1"/>
  <c r="AE112" i="32" s="1"/>
  <c r="AF112" i="32" s="1"/>
  <c r="AG112" i="32" s="1"/>
  <c r="AH112" i="32" s="1"/>
  <c r="AI112" i="32" s="1"/>
  <c r="AJ112" i="32" s="1"/>
  <c r="Q112" i="32"/>
  <c r="R112" i="32" s="1"/>
  <c r="S112" i="32" s="1"/>
  <c r="T112" i="32" s="1"/>
  <c r="U112" i="32" s="1"/>
  <c r="V112" i="32" s="1"/>
  <c r="W49" i="32"/>
  <c r="K49" i="32"/>
  <c r="J50" i="32"/>
  <c r="AC48" i="32"/>
  <c r="AD48" i="32" s="1"/>
  <c r="AE48" i="32" s="1"/>
  <c r="AF48" i="32" s="1"/>
  <c r="AG48" i="32" s="1"/>
  <c r="AH48" i="32" s="1"/>
  <c r="AI48" i="32" s="1"/>
  <c r="AJ48" i="32" s="1"/>
  <c r="Q48" i="32"/>
  <c r="R48" i="32" s="1"/>
  <c r="S48" i="32" s="1"/>
  <c r="T48" i="32" s="1"/>
  <c r="U48" i="32" s="1"/>
  <c r="V48" i="32" s="1"/>
  <c r="H122" i="32"/>
  <c r="K80" i="32"/>
  <c r="L80" i="32" s="1"/>
  <c r="M80" i="32" s="1"/>
  <c r="N80" i="32" s="1"/>
  <c r="O80" i="32" s="1"/>
  <c r="P80" i="32" s="1"/>
  <c r="W80" i="32"/>
  <c r="X80" i="32" s="1"/>
  <c r="Y80" i="32" s="1"/>
  <c r="Z80" i="32" s="1"/>
  <c r="AA80" i="32" s="1"/>
  <c r="AB80" i="32" s="1"/>
  <c r="H58" i="32"/>
  <c r="I57" i="32"/>
  <c r="L36" i="32"/>
  <c r="J23" i="32"/>
  <c r="I22" i="32"/>
  <c r="AC7" i="32"/>
  <c r="AD7" i="32" s="1"/>
  <c r="AE7" i="32" s="1"/>
  <c r="AF7" i="32" s="1"/>
  <c r="AG7" i="32" s="1"/>
  <c r="AH7" i="32" s="1"/>
  <c r="AI7" i="32" s="1"/>
  <c r="AJ7" i="32" s="1"/>
  <c r="Q7" i="32"/>
  <c r="R7" i="32" s="1"/>
  <c r="S7" i="32" s="1"/>
  <c r="T7" i="32" s="1"/>
  <c r="U7" i="32" s="1"/>
  <c r="V7" i="32" s="1"/>
  <c r="L153" i="32"/>
  <c r="W145" i="32"/>
  <c r="K145" i="32"/>
  <c r="J146" i="32"/>
  <c r="J113" i="32"/>
  <c r="I114" i="32"/>
  <c r="I97" i="32"/>
  <c r="H98" i="32"/>
  <c r="J106" i="32"/>
  <c r="K105" i="32"/>
  <c r="W105" i="32"/>
  <c r="I81" i="32"/>
  <c r="H82" i="32"/>
  <c r="W37" i="32"/>
  <c r="X36" i="32"/>
  <c r="W65" i="32"/>
  <c r="K65" i="32"/>
  <c r="J66" i="32"/>
  <c r="I43" i="32"/>
  <c r="H44" i="32"/>
  <c r="J29" i="32"/>
  <c r="K30" i="32"/>
  <c r="H122" i="31"/>
  <c r="K130" i="31"/>
  <c r="L128" i="31"/>
  <c r="I105" i="31"/>
  <c r="H106" i="31"/>
  <c r="Q112" i="31"/>
  <c r="R112" i="31" s="1"/>
  <c r="S112" i="31" s="1"/>
  <c r="T112" i="31" s="1"/>
  <c r="U112" i="31" s="1"/>
  <c r="V112" i="31" s="1"/>
  <c r="AC112" i="31"/>
  <c r="AD112" i="31" s="1"/>
  <c r="AE112" i="31" s="1"/>
  <c r="AF112" i="31" s="1"/>
  <c r="AG112" i="31" s="1"/>
  <c r="AH112" i="31" s="1"/>
  <c r="AI112" i="31" s="1"/>
  <c r="AJ112" i="31" s="1"/>
  <c r="H82" i="31"/>
  <c r="W48" i="31"/>
  <c r="X48" i="31" s="1"/>
  <c r="Y48" i="31" s="1"/>
  <c r="Z48" i="31" s="1"/>
  <c r="AA48" i="31" s="1"/>
  <c r="AB48" i="31" s="1"/>
  <c r="K48" i="31"/>
  <c r="L48" i="31" s="1"/>
  <c r="M48" i="31" s="1"/>
  <c r="N48" i="31" s="1"/>
  <c r="O48" i="31" s="1"/>
  <c r="P48" i="31" s="1"/>
  <c r="AC104" i="31"/>
  <c r="AD104" i="31" s="1"/>
  <c r="AE104" i="31" s="1"/>
  <c r="AF104" i="31" s="1"/>
  <c r="AG104" i="31" s="1"/>
  <c r="AH104" i="31" s="1"/>
  <c r="AI104" i="31" s="1"/>
  <c r="AJ104" i="31" s="1"/>
  <c r="Q104" i="31"/>
  <c r="R104" i="31" s="1"/>
  <c r="S104" i="31" s="1"/>
  <c r="T104" i="31" s="1"/>
  <c r="U104" i="31" s="1"/>
  <c r="V104" i="31" s="1"/>
  <c r="I58" i="31"/>
  <c r="H29" i="31"/>
  <c r="I30" i="31"/>
  <c r="H50" i="31"/>
  <c r="H151" i="31"/>
  <c r="H95" i="31"/>
  <c r="H79" i="31"/>
  <c r="H143" i="31"/>
  <c r="H127" i="31"/>
  <c r="H103" i="31"/>
  <c r="H119" i="31"/>
  <c r="H111" i="31"/>
  <c r="H135" i="31"/>
  <c r="H87" i="31"/>
  <c r="H41" i="31"/>
  <c r="H71" i="31"/>
  <c r="H63" i="31"/>
  <c r="H47" i="31"/>
  <c r="H6" i="31"/>
  <c r="H34" i="31"/>
  <c r="H55" i="31"/>
  <c r="H13" i="31"/>
  <c r="H20" i="31"/>
  <c r="H27" i="31"/>
  <c r="I145" i="31"/>
  <c r="H146" i="31"/>
  <c r="H154" i="31"/>
  <c r="I153" i="31"/>
  <c r="L137" i="31"/>
  <c r="K138" i="31"/>
  <c r="I65" i="31"/>
  <c r="H66" i="31"/>
  <c r="K72" i="31"/>
  <c r="L72" i="31" s="1"/>
  <c r="M72" i="31" s="1"/>
  <c r="N72" i="31" s="1"/>
  <c r="O72" i="31" s="1"/>
  <c r="P72" i="31" s="1"/>
  <c r="W72" i="31"/>
  <c r="X72" i="31" s="1"/>
  <c r="Y72" i="31" s="1"/>
  <c r="Z72" i="31" s="1"/>
  <c r="AA72" i="31" s="1"/>
  <c r="AB72" i="31" s="1"/>
  <c r="J98" i="31"/>
  <c r="W97" i="31"/>
  <c r="K97" i="31"/>
  <c r="J49" i="31"/>
  <c r="I50" i="31"/>
  <c r="L36" i="31"/>
  <c r="G157" i="31"/>
  <c r="X137" i="31"/>
  <c r="W138" i="31"/>
  <c r="W136" i="31"/>
  <c r="X136" i="31" s="1"/>
  <c r="Y136" i="31" s="1"/>
  <c r="Z136" i="31" s="1"/>
  <c r="AA136" i="31" s="1"/>
  <c r="AB136" i="31" s="1"/>
  <c r="K136" i="31"/>
  <c r="L136" i="31" s="1"/>
  <c r="M136" i="31" s="1"/>
  <c r="N136" i="31" s="1"/>
  <c r="O136" i="31" s="1"/>
  <c r="P136" i="31" s="1"/>
  <c r="W96" i="31"/>
  <c r="X96" i="31" s="1"/>
  <c r="Y96" i="31" s="1"/>
  <c r="Z96" i="31" s="1"/>
  <c r="AA96" i="31" s="1"/>
  <c r="AB96" i="31" s="1"/>
  <c r="K96" i="31"/>
  <c r="L96" i="31" s="1"/>
  <c r="M96" i="31" s="1"/>
  <c r="N96" i="31" s="1"/>
  <c r="O96" i="31" s="1"/>
  <c r="P96" i="31" s="1"/>
  <c r="I98" i="31"/>
  <c r="U43" i="31"/>
  <c r="X36" i="31"/>
  <c r="W37" i="31"/>
  <c r="Q64" i="31"/>
  <c r="R64" i="31" s="1"/>
  <c r="S64" i="31" s="1"/>
  <c r="T64" i="31" s="1"/>
  <c r="U64" i="31" s="1"/>
  <c r="V64" i="31" s="1"/>
  <c r="AC64" i="31"/>
  <c r="AD64" i="31" s="1"/>
  <c r="AE64" i="31" s="1"/>
  <c r="AF64" i="31" s="1"/>
  <c r="AG64" i="31" s="1"/>
  <c r="AH64" i="31" s="1"/>
  <c r="AI64" i="31" s="1"/>
  <c r="AJ64" i="31" s="1"/>
  <c r="H74" i="31"/>
  <c r="I23" i="31"/>
  <c r="H22" i="31"/>
  <c r="J15" i="31"/>
  <c r="K16" i="31"/>
  <c r="W152" i="31"/>
  <c r="X152" i="31" s="1"/>
  <c r="Y152" i="31" s="1"/>
  <c r="Z152" i="31" s="1"/>
  <c r="AA152" i="31" s="1"/>
  <c r="AB152" i="31" s="1"/>
  <c r="K152" i="31"/>
  <c r="L152" i="31" s="1"/>
  <c r="M152" i="31" s="1"/>
  <c r="N152" i="31" s="1"/>
  <c r="O152" i="31" s="1"/>
  <c r="P152" i="31" s="1"/>
  <c r="N129" i="31"/>
  <c r="AA129" i="31"/>
  <c r="Z130" i="31"/>
  <c r="W130" i="31"/>
  <c r="K80" i="31"/>
  <c r="L80" i="31" s="1"/>
  <c r="M80" i="31" s="1"/>
  <c r="N80" i="31" s="1"/>
  <c r="O80" i="31" s="1"/>
  <c r="P80" i="31" s="1"/>
  <c r="W80" i="31"/>
  <c r="X80" i="31" s="1"/>
  <c r="Y80" i="31" s="1"/>
  <c r="Z80" i="31" s="1"/>
  <c r="AA80" i="31" s="1"/>
  <c r="AB80" i="31" s="1"/>
  <c r="I74" i="31"/>
  <c r="J73" i="31"/>
  <c r="I90" i="31"/>
  <c r="J89" i="31"/>
  <c r="L9" i="31"/>
  <c r="J113" i="31"/>
  <c r="I114" i="31"/>
  <c r="K120" i="31"/>
  <c r="L120" i="31" s="1"/>
  <c r="M120" i="31" s="1"/>
  <c r="N120" i="31" s="1"/>
  <c r="O120" i="31" s="1"/>
  <c r="P120" i="31" s="1"/>
  <c r="W120" i="31"/>
  <c r="X120" i="31" s="1"/>
  <c r="Y120" i="31" s="1"/>
  <c r="Z120" i="31" s="1"/>
  <c r="AA120" i="31" s="1"/>
  <c r="AB120" i="31" s="1"/>
  <c r="J121" i="31"/>
  <c r="I122" i="31"/>
  <c r="Y130" i="31"/>
  <c r="I82" i="31"/>
  <c r="J81" i="31"/>
  <c r="J58" i="31"/>
  <c r="K57" i="31"/>
  <c r="W57" i="31"/>
  <c r="W88" i="31"/>
  <c r="X88" i="31" s="1"/>
  <c r="Y88" i="31" s="1"/>
  <c r="Z88" i="31" s="1"/>
  <c r="AA88" i="31" s="1"/>
  <c r="AB88" i="31" s="1"/>
  <c r="K88" i="31"/>
  <c r="L88" i="31" s="1"/>
  <c r="M88" i="31" s="1"/>
  <c r="N88" i="31" s="1"/>
  <c r="O88" i="31" s="1"/>
  <c r="P88" i="31" s="1"/>
  <c r="W56" i="31"/>
  <c r="X56" i="31" s="1"/>
  <c r="Y56" i="31" s="1"/>
  <c r="Z56" i="31" s="1"/>
  <c r="AA56" i="31" s="1"/>
  <c r="AB56" i="31" s="1"/>
  <c r="K56" i="31"/>
  <c r="L56" i="31" s="1"/>
  <c r="M56" i="31" s="1"/>
  <c r="N56" i="31" s="1"/>
  <c r="O56" i="31" s="1"/>
  <c r="P56" i="31" s="1"/>
  <c r="K17" i="31"/>
  <c r="J24" i="31"/>
  <c r="AC42" i="31"/>
  <c r="AD42" i="31" s="1"/>
  <c r="AE42" i="31" s="1"/>
  <c r="AF42" i="31" s="1"/>
  <c r="AG42" i="31" s="1"/>
  <c r="AH42" i="31" s="1"/>
  <c r="AI42" i="31" s="1"/>
  <c r="AJ42" i="31" s="1"/>
  <c r="Q42" i="31"/>
  <c r="K7" i="31"/>
  <c r="L7" i="31" s="1"/>
  <c r="M7" i="31" s="1"/>
  <c r="N7" i="31" s="1"/>
  <c r="O7" i="31" s="1"/>
  <c r="P7" i="31" s="1"/>
  <c r="W7" i="31"/>
  <c r="X7" i="31" s="1"/>
  <c r="Y7" i="31" s="1"/>
  <c r="Z7" i="31" s="1"/>
  <c r="AA7" i="31" s="1"/>
  <c r="AB7" i="31" s="1"/>
  <c r="H143" i="30"/>
  <c r="H151" i="30"/>
  <c r="H127" i="30"/>
  <c r="H103" i="30"/>
  <c r="H79" i="30"/>
  <c r="H135" i="30"/>
  <c r="H95" i="30"/>
  <c r="H119" i="30"/>
  <c r="H111" i="30"/>
  <c r="H87" i="30"/>
  <c r="H55" i="30"/>
  <c r="H34" i="30"/>
  <c r="H71" i="30"/>
  <c r="H63" i="30"/>
  <c r="H47" i="30"/>
  <c r="H6" i="30"/>
  <c r="H27" i="30"/>
  <c r="H41" i="30"/>
  <c r="H13" i="30"/>
  <c r="H20" i="30"/>
  <c r="I145" i="30"/>
  <c r="H146" i="30"/>
  <c r="H138" i="30"/>
  <c r="G141" i="30"/>
  <c r="K80" i="30"/>
  <c r="L80" i="30" s="1"/>
  <c r="M80" i="30" s="1"/>
  <c r="N80" i="30" s="1"/>
  <c r="O80" i="30" s="1"/>
  <c r="P80" i="30" s="1"/>
  <c r="W80" i="30"/>
  <c r="X80" i="30" s="1"/>
  <c r="Y80" i="30" s="1"/>
  <c r="Z80" i="30" s="1"/>
  <c r="AA80" i="30" s="1"/>
  <c r="AB80" i="30" s="1"/>
  <c r="I138" i="30"/>
  <c r="AC88" i="30"/>
  <c r="AD88" i="30" s="1"/>
  <c r="AE88" i="30" s="1"/>
  <c r="AF88" i="30" s="1"/>
  <c r="AG88" i="30" s="1"/>
  <c r="AH88" i="30" s="1"/>
  <c r="AI88" i="30" s="1"/>
  <c r="AJ88" i="30" s="1"/>
  <c r="Q88" i="30"/>
  <c r="R88" i="30" s="1"/>
  <c r="S88" i="30" s="1"/>
  <c r="T88" i="30" s="1"/>
  <c r="U88" i="30" s="1"/>
  <c r="V88" i="30" s="1"/>
  <c r="G69" i="30"/>
  <c r="H22" i="30"/>
  <c r="AC7" i="30"/>
  <c r="AD7" i="30" s="1"/>
  <c r="AE7" i="30" s="1"/>
  <c r="AF7" i="30" s="1"/>
  <c r="AG7" i="30" s="1"/>
  <c r="AH7" i="30" s="1"/>
  <c r="AI7" i="30" s="1"/>
  <c r="AJ7" i="30" s="1"/>
  <c r="Q7" i="30"/>
  <c r="R7" i="30" s="1"/>
  <c r="S7" i="30" s="1"/>
  <c r="T7" i="30" s="1"/>
  <c r="U7" i="30" s="1"/>
  <c r="V7" i="30" s="1"/>
  <c r="H8" i="30"/>
  <c r="I9" i="30"/>
  <c r="W136" i="30"/>
  <c r="X136" i="30" s="1"/>
  <c r="Y136" i="30" s="1"/>
  <c r="Z136" i="30" s="1"/>
  <c r="AA136" i="30" s="1"/>
  <c r="AB136" i="30" s="1"/>
  <c r="K136" i="30"/>
  <c r="L136" i="30" s="1"/>
  <c r="M136" i="30" s="1"/>
  <c r="N136" i="30" s="1"/>
  <c r="O136" i="30" s="1"/>
  <c r="P136" i="30" s="1"/>
  <c r="K98" i="30"/>
  <c r="L97" i="30"/>
  <c r="K137" i="30"/>
  <c r="J138" i="30"/>
  <c r="W137" i="30"/>
  <c r="H66" i="30"/>
  <c r="I65" i="30"/>
  <c r="J82" i="30"/>
  <c r="K81" i="30"/>
  <c r="W81" i="30"/>
  <c r="L36" i="30"/>
  <c r="G169" i="30"/>
  <c r="K129" i="30"/>
  <c r="W129" i="30"/>
  <c r="J130" i="30"/>
  <c r="G125" i="30"/>
  <c r="J121" i="30"/>
  <c r="I122" i="30"/>
  <c r="X36" i="30"/>
  <c r="Q152" i="30"/>
  <c r="R152" i="30" s="1"/>
  <c r="S152" i="30" s="1"/>
  <c r="T152" i="30" s="1"/>
  <c r="U152" i="30" s="1"/>
  <c r="V152" i="30" s="1"/>
  <c r="AC152" i="30"/>
  <c r="AD152" i="30" s="1"/>
  <c r="AE152" i="30" s="1"/>
  <c r="AF152" i="30" s="1"/>
  <c r="AG152" i="30" s="1"/>
  <c r="AH152" i="30" s="1"/>
  <c r="AI152" i="30" s="1"/>
  <c r="AJ152" i="30" s="1"/>
  <c r="J105" i="30"/>
  <c r="I106" i="30"/>
  <c r="W98" i="30"/>
  <c r="X97" i="30"/>
  <c r="G93" i="30"/>
  <c r="H58" i="30"/>
  <c r="I57" i="30"/>
  <c r="K16" i="30"/>
  <c r="J15" i="30"/>
  <c r="X49" i="30"/>
  <c r="J153" i="30"/>
  <c r="I154" i="30"/>
  <c r="Q128" i="30"/>
  <c r="R128" i="30" s="1"/>
  <c r="S128" i="30" s="1"/>
  <c r="T128" i="30" s="1"/>
  <c r="U128" i="30" s="1"/>
  <c r="V128" i="30" s="1"/>
  <c r="AC128" i="30"/>
  <c r="AD128" i="30" s="1"/>
  <c r="AE128" i="30" s="1"/>
  <c r="AF128" i="30" s="1"/>
  <c r="AG128" i="30" s="1"/>
  <c r="AH128" i="30" s="1"/>
  <c r="AI128" i="30" s="1"/>
  <c r="AJ128" i="30" s="1"/>
  <c r="J113" i="30"/>
  <c r="I114" i="30"/>
  <c r="I74" i="30"/>
  <c r="J73" i="30"/>
  <c r="I89" i="30"/>
  <c r="H90" i="30"/>
  <c r="J30" i="30"/>
  <c r="I29" i="30"/>
  <c r="T43" i="30"/>
  <c r="S44" i="30"/>
  <c r="K120" i="30"/>
  <c r="L120" i="30" s="1"/>
  <c r="M120" i="30" s="1"/>
  <c r="N120" i="30" s="1"/>
  <c r="O120" i="30" s="1"/>
  <c r="P120" i="30" s="1"/>
  <c r="W120" i="30"/>
  <c r="X120" i="30" s="1"/>
  <c r="Y120" i="30" s="1"/>
  <c r="Z120" i="30" s="1"/>
  <c r="AA120" i="30" s="1"/>
  <c r="AB120" i="30" s="1"/>
  <c r="Q112" i="30"/>
  <c r="R112" i="30" s="1"/>
  <c r="S112" i="30" s="1"/>
  <c r="T112" i="30" s="1"/>
  <c r="U112" i="30" s="1"/>
  <c r="V112" i="30" s="1"/>
  <c r="AC112" i="30"/>
  <c r="AD112" i="30" s="1"/>
  <c r="AE112" i="30" s="1"/>
  <c r="AF112" i="30" s="1"/>
  <c r="AG112" i="30" s="1"/>
  <c r="AH112" i="30" s="1"/>
  <c r="AI112" i="30" s="1"/>
  <c r="AJ112" i="30" s="1"/>
  <c r="G85" i="30"/>
  <c r="W72" i="30"/>
  <c r="X72" i="30" s="1"/>
  <c r="Y72" i="30" s="1"/>
  <c r="Z72" i="30" s="1"/>
  <c r="AA72" i="30" s="1"/>
  <c r="AB72" i="30" s="1"/>
  <c r="K72" i="30"/>
  <c r="L72" i="30" s="1"/>
  <c r="M72" i="30" s="1"/>
  <c r="N72" i="30" s="1"/>
  <c r="O72" i="30" s="1"/>
  <c r="P72" i="30" s="1"/>
  <c r="H74" i="30"/>
  <c r="AC56" i="30"/>
  <c r="AD56" i="30" s="1"/>
  <c r="AE56" i="30" s="1"/>
  <c r="AF56" i="30" s="1"/>
  <c r="AG56" i="30" s="1"/>
  <c r="AH56" i="30" s="1"/>
  <c r="AI56" i="30" s="1"/>
  <c r="AJ56" i="30" s="1"/>
  <c r="Q56" i="30"/>
  <c r="R56" i="30" s="1"/>
  <c r="S56" i="30" s="1"/>
  <c r="T56" i="30" s="1"/>
  <c r="U56" i="30" s="1"/>
  <c r="V56" i="30" s="1"/>
  <c r="J23" i="30"/>
  <c r="I22" i="30"/>
  <c r="K50" i="30"/>
  <c r="L49" i="30"/>
  <c r="I145" i="29"/>
  <c r="H146" i="29"/>
  <c r="G149" i="29"/>
  <c r="K152" i="29"/>
  <c r="L152" i="29" s="1"/>
  <c r="M152" i="29" s="1"/>
  <c r="N152" i="29" s="1"/>
  <c r="O152" i="29" s="1"/>
  <c r="P152" i="29" s="1"/>
  <c r="W152" i="29"/>
  <c r="X152" i="29" s="1"/>
  <c r="Y152" i="29" s="1"/>
  <c r="Z152" i="29" s="1"/>
  <c r="AA152" i="29" s="1"/>
  <c r="AB152" i="29" s="1"/>
  <c r="G141" i="29"/>
  <c r="K137" i="29"/>
  <c r="J138" i="29"/>
  <c r="W137" i="29"/>
  <c r="J121" i="29"/>
  <c r="I122" i="29"/>
  <c r="M97" i="29"/>
  <c r="L98" i="29"/>
  <c r="W64" i="29"/>
  <c r="X64" i="29" s="1"/>
  <c r="Y64" i="29" s="1"/>
  <c r="Z64" i="29" s="1"/>
  <c r="AA64" i="29" s="1"/>
  <c r="AB64" i="29" s="1"/>
  <c r="K64" i="29"/>
  <c r="L64" i="29" s="1"/>
  <c r="M64" i="29" s="1"/>
  <c r="N64" i="29" s="1"/>
  <c r="O64" i="29" s="1"/>
  <c r="P64" i="29" s="1"/>
  <c r="I57" i="29"/>
  <c r="H58" i="29"/>
  <c r="I23" i="29"/>
  <c r="H22" i="29"/>
  <c r="X36" i="29"/>
  <c r="K136" i="29"/>
  <c r="L136" i="29" s="1"/>
  <c r="M136" i="29" s="1"/>
  <c r="N136" i="29" s="1"/>
  <c r="O136" i="29" s="1"/>
  <c r="P136" i="29" s="1"/>
  <c r="W136" i="29"/>
  <c r="X136" i="29" s="1"/>
  <c r="Y136" i="29" s="1"/>
  <c r="Z136" i="29" s="1"/>
  <c r="AA136" i="29" s="1"/>
  <c r="AB136" i="29" s="1"/>
  <c r="AC112" i="29"/>
  <c r="AD112" i="29" s="1"/>
  <c r="AE112" i="29" s="1"/>
  <c r="AF112" i="29" s="1"/>
  <c r="AG112" i="29" s="1"/>
  <c r="AH112" i="29" s="1"/>
  <c r="AI112" i="29" s="1"/>
  <c r="AJ112" i="29" s="1"/>
  <c r="Q112" i="29"/>
  <c r="R112" i="29" s="1"/>
  <c r="S112" i="29" s="1"/>
  <c r="T112" i="29" s="1"/>
  <c r="U112" i="29" s="1"/>
  <c r="V112" i="29" s="1"/>
  <c r="G85" i="29"/>
  <c r="I50" i="29"/>
  <c r="H29" i="29"/>
  <c r="I30" i="29"/>
  <c r="L36" i="29"/>
  <c r="J153" i="29"/>
  <c r="I154" i="29"/>
  <c r="Y113" i="29"/>
  <c r="X114" i="29"/>
  <c r="W129" i="29"/>
  <c r="K129" i="29"/>
  <c r="J130" i="29"/>
  <c r="J105" i="29"/>
  <c r="I106" i="29"/>
  <c r="W98" i="29"/>
  <c r="X97" i="29"/>
  <c r="K80" i="29"/>
  <c r="L80" i="29" s="1"/>
  <c r="M80" i="29" s="1"/>
  <c r="N80" i="29" s="1"/>
  <c r="O80" i="29" s="1"/>
  <c r="P80" i="29" s="1"/>
  <c r="W80" i="29"/>
  <c r="X80" i="29" s="1"/>
  <c r="Y80" i="29" s="1"/>
  <c r="Z80" i="29" s="1"/>
  <c r="AA80" i="29" s="1"/>
  <c r="AB80" i="29" s="1"/>
  <c r="AC72" i="29"/>
  <c r="AD72" i="29" s="1"/>
  <c r="AE72" i="29" s="1"/>
  <c r="AF72" i="29" s="1"/>
  <c r="AG72" i="29" s="1"/>
  <c r="AH72" i="29" s="1"/>
  <c r="AI72" i="29" s="1"/>
  <c r="AJ72" i="29" s="1"/>
  <c r="Q72" i="29"/>
  <c r="R72" i="29" s="1"/>
  <c r="S72" i="29" s="1"/>
  <c r="T72" i="29" s="1"/>
  <c r="U72" i="29" s="1"/>
  <c r="V72" i="29" s="1"/>
  <c r="K56" i="29"/>
  <c r="L56" i="29" s="1"/>
  <c r="M56" i="29" s="1"/>
  <c r="N56" i="29" s="1"/>
  <c r="O56" i="29" s="1"/>
  <c r="P56" i="29" s="1"/>
  <c r="W56" i="29"/>
  <c r="X56" i="29" s="1"/>
  <c r="Y56" i="29" s="1"/>
  <c r="Z56" i="29" s="1"/>
  <c r="AA56" i="29" s="1"/>
  <c r="AB56" i="29" s="1"/>
  <c r="X81" i="29"/>
  <c r="W82" i="29"/>
  <c r="J16" i="29"/>
  <c r="I15" i="29"/>
  <c r="H138" i="29"/>
  <c r="J89" i="29"/>
  <c r="I90" i="29"/>
  <c r="AC104" i="29"/>
  <c r="AD104" i="29" s="1"/>
  <c r="AE104" i="29" s="1"/>
  <c r="AF104" i="29" s="1"/>
  <c r="AG104" i="29" s="1"/>
  <c r="AH104" i="29" s="1"/>
  <c r="AI104" i="29" s="1"/>
  <c r="AJ104" i="29" s="1"/>
  <c r="Q104" i="29"/>
  <c r="R104" i="29" s="1"/>
  <c r="S104" i="29" s="1"/>
  <c r="T104" i="29" s="1"/>
  <c r="U104" i="29" s="1"/>
  <c r="V104" i="29" s="1"/>
  <c r="W48" i="29"/>
  <c r="X48" i="29" s="1"/>
  <c r="Y48" i="29" s="1"/>
  <c r="Z48" i="29" s="1"/>
  <c r="AA48" i="29" s="1"/>
  <c r="AB48" i="29" s="1"/>
  <c r="J50" i="29"/>
  <c r="K48" i="29"/>
  <c r="L81" i="29"/>
  <c r="I43" i="29"/>
  <c r="H44" i="29"/>
  <c r="M49" i="29"/>
  <c r="K7" i="29"/>
  <c r="L7" i="29" s="1"/>
  <c r="M7" i="29" s="1"/>
  <c r="N7" i="29" s="1"/>
  <c r="O7" i="29" s="1"/>
  <c r="P7" i="29" s="1"/>
  <c r="W7" i="29"/>
  <c r="X7" i="29" s="1"/>
  <c r="Y7" i="29" s="1"/>
  <c r="Z7" i="29" s="1"/>
  <c r="AA7" i="29" s="1"/>
  <c r="AB7" i="29" s="1"/>
  <c r="W120" i="29"/>
  <c r="X120" i="29" s="1"/>
  <c r="Y120" i="29" s="1"/>
  <c r="Z120" i="29" s="1"/>
  <c r="AA120" i="29" s="1"/>
  <c r="AB120" i="29" s="1"/>
  <c r="K120" i="29"/>
  <c r="L120" i="29" s="1"/>
  <c r="M120" i="29" s="1"/>
  <c r="N120" i="29" s="1"/>
  <c r="O120" i="29" s="1"/>
  <c r="P120" i="29" s="1"/>
  <c r="K114" i="29"/>
  <c r="L113" i="29"/>
  <c r="W128" i="29"/>
  <c r="X128" i="29" s="1"/>
  <c r="Y128" i="29" s="1"/>
  <c r="Z128" i="29" s="1"/>
  <c r="AA128" i="29" s="1"/>
  <c r="AB128" i="29" s="1"/>
  <c r="K128" i="29"/>
  <c r="L128" i="29" s="1"/>
  <c r="M128" i="29" s="1"/>
  <c r="N128" i="29" s="1"/>
  <c r="O128" i="29" s="1"/>
  <c r="P128" i="29" s="1"/>
  <c r="I82" i="29"/>
  <c r="I66" i="29"/>
  <c r="J65" i="29"/>
  <c r="R44" i="29"/>
  <c r="S43" i="29"/>
  <c r="J82" i="29"/>
  <c r="W35" i="29"/>
  <c r="X35" i="29" s="1"/>
  <c r="Y35" i="29" s="1"/>
  <c r="Z35" i="29" s="1"/>
  <c r="AA35" i="29" s="1"/>
  <c r="AB35" i="29" s="1"/>
  <c r="K35" i="29"/>
  <c r="L35" i="29" s="1"/>
  <c r="M35" i="29" s="1"/>
  <c r="N35" i="29" s="1"/>
  <c r="O35" i="29" s="1"/>
  <c r="P35" i="29" s="1"/>
  <c r="H37" i="29"/>
  <c r="G26" i="29"/>
  <c r="H143" i="29"/>
  <c r="H151" i="29"/>
  <c r="H127" i="29"/>
  <c r="H103" i="29"/>
  <c r="H79" i="29"/>
  <c r="H135" i="29"/>
  <c r="H95" i="29"/>
  <c r="H119" i="29"/>
  <c r="H111" i="29"/>
  <c r="H41" i="29"/>
  <c r="H87" i="29"/>
  <c r="H63" i="29"/>
  <c r="H47" i="29"/>
  <c r="H34" i="29"/>
  <c r="H27" i="29"/>
  <c r="H71" i="29"/>
  <c r="H55" i="29"/>
  <c r="H20" i="29"/>
  <c r="H6" i="29"/>
  <c r="H13" i="29"/>
  <c r="W144" i="29"/>
  <c r="X144" i="29" s="1"/>
  <c r="Y144" i="29" s="1"/>
  <c r="Z144" i="29" s="1"/>
  <c r="AA144" i="29" s="1"/>
  <c r="AB144" i="29" s="1"/>
  <c r="K144" i="29"/>
  <c r="L144" i="29" s="1"/>
  <c r="M144" i="29" s="1"/>
  <c r="N144" i="29" s="1"/>
  <c r="O144" i="29" s="1"/>
  <c r="P144" i="29" s="1"/>
  <c r="I138" i="29"/>
  <c r="J73" i="29"/>
  <c r="I74" i="29"/>
  <c r="AC88" i="29"/>
  <c r="AD88" i="29" s="1"/>
  <c r="AE88" i="29" s="1"/>
  <c r="AF88" i="29" s="1"/>
  <c r="AG88" i="29" s="1"/>
  <c r="AH88" i="29" s="1"/>
  <c r="AI88" i="29" s="1"/>
  <c r="AJ88" i="29" s="1"/>
  <c r="Q88" i="29"/>
  <c r="R88" i="29" s="1"/>
  <c r="S88" i="29" s="1"/>
  <c r="T88" i="29" s="1"/>
  <c r="U88" i="29" s="1"/>
  <c r="V88" i="29" s="1"/>
  <c r="G53" i="29"/>
  <c r="J24" i="29"/>
  <c r="K17" i="29"/>
  <c r="X49" i="29"/>
  <c r="L9" i="29"/>
  <c r="K8" i="29"/>
  <c r="I153" i="28"/>
  <c r="H154" i="28"/>
  <c r="H130" i="28"/>
  <c r="I129" i="28"/>
  <c r="J145" i="28"/>
  <c r="I146" i="28"/>
  <c r="AC120" i="28"/>
  <c r="AD120" i="28" s="1"/>
  <c r="AE120" i="28" s="1"/>
  <c r="AF120" i="28" s="1"/>
  <c r="AG120" i="28" s="1"/>
  <c r="AH120" i="28" s="1"/>
  <c r="AI120" i="28" s="1"/>
  <c r="AJ120" i="28" s="1"/>
  <c r="Q120" i="28"/>
  <c r="R120" i="28" s="1"/>
  <c r="S120" i="28" s="1"/>
  <c r="T120" i="28" s="1"/>
  <c r="U120" i="28" s="1"/>
  <c r="V120" i="28" s="1"/>
  <c r="J113" i="28"/>
  <c r="I114" i="28"/>
  <c r="W64" i="28"/>
  <c r="X64" i="28" s="1"/>
  <c r="Y64" i="28" s="1"/>
  <c r="Z64" i="28" s="1"/>
  <c r="AA64" i="28" s="1"/>
  <c r="AB64" i="28" s="1"/>
  <c r="K64" i="28"/>
  <c r="L64" i="28" s="1"/>
  <c r="M64" i="28" s="1"/>
  <c r="N64" i="28" s="1"/>
  <c r="O64" i="28" s="1"/>
  <c r="P64" i="28" s="1"/>
  <c r="I82" i="28"/>
  <c r="J81" i="28"/>
  <c r="K72" i="28"/>
  <c r="L72" i="28" s="1"/>
  <c r="M72" i="28" s="1"/>
  <c r="N72" i="28" s="1"/>
  <c r="O72" i="28" s="1"/>
  <c r="P72" i="28" s="1"/>
  <c r="W72" i="28"/>
  <c r="X72" i="28" s="1"/>
  <c r="Y72" i="28" s="1"/>
  <c r="Z72" i="28" s="1"/>
  <c r="AA72" i="28" s="1"/>
  <c r="AB72" i="28" s="1"/>
  <c r="K56" i="28"/>
  <c r="L56" i="28" s="1"/>
  <c r="M56" i="28" s="1"/>
  <c r="N56" i="28" s="1"/>
  <c r="O56" i="28" s="1"/>
  <c r="P56" i="28" s="1"/>
  <c r="W56" i="28"/>
  <c r="X56" i="28" s="1"/>
  <c r="Y56" i="28" s="1"/>
  <c r="Z56" i="28" s="1"/>
  <c r="AA56" i="28" s="1"/>
  <c r="AB56" i="28" s="1"/>
  <c r="I15" i="28"/>
  <c r="J16" i="28"/>
  <c r="H8" i="28"/>
  <c r="I9" i="28"/>
  <c r="Q44" i="28"/>
  <c r="R42" i="28"/>
  <c r="X65" i="28"/>
  <c r="W152" i="28"/>
  <c r="X152" i="28" s="1"/>
  <c r="Y152" i="28" s="1"/>
  <c r="Z152" i="28" s="1"/>
  <c r="AA152" i="28" s="1"/>
  <c r="AB152" i="28" s="1"/>
  <c r="K152" i="28"/>
  <c r="L152" i="28" s="1"/>
  <c r="M152" i="28" s="1"/>
  <c r="N152" i="28" s="1"/>
  <c r="O152" i="28" s="1"/>
  <c r="P152" i="28" s="1"/>
  <c r="J121" i="28"/>
  <c r="I122" i="28"/>
  <c r="W96" i="28"/>
  <c r="X96" i="28" s="1"/>
  <c r="Y96" i="28" s="1"/>
  <c r="Z96" i="28" s="1"/>
  <c r="AA96" i="28" s="1"/>
  <c r="AB96" i="28" s="1"/>
  <c r="K96" i="28"/>
  <c r="L96" i="28" s="1"/>
  <c r="M96" i="28" s="1"/>
  <c r="N96" i="28" s="1"/>
  <c r="O96" i="28" s="1"/>
  <c r="P96" i="28" s="1"/>
  <c r="J97" i="28"/>
  <c r="I98" i="28"/>
  <c r="J73" i="28"/>
  <c r="I74" i="28"/>
  <c r="T43" i="28"/>
  <c r="AC80" i="28"/>
  <c r="AD80" i="28" s="1"/>
  <c r="AE80" i="28" s="1"/>
  <c r="AF80" i="28" s="1"/>
  <c r="AG80" i="28" s="1"/>
  <c r="AH80" i="28" s="1"/>
  <c r="AI80" i="28" s="1"/>
  <c r="AJ80" i="28" s="1"/>
  <c r="Q80" i="28"/>
  <c r="R80" i="28" s="1"/>
  <c r="S80" i="28" s="1"/>
  <c r="T80" i="28" s="1"/>
  <c r="U80" i="28" s="1"/>
  <c r="V80" i="28" s="1"/>
  <c r="J36" i="28"/>
  <c r="I37" i="28"/>
  <c r="K30" i="28"/>
  <c r="J29" i="28"/>
  <c r="L65" i="28"/>
  <c r="K66" i="28"/>
  <c r="AC136" i="28"/>
  <c r="AD136" i="28" s="1"/>
  <c r="AE136" i="28" s="1"/>
  <c r="AF136" i="28" s="1"/>
  <c r="AG136" i="28" s="1"/>
  <c r="AH136" i="28" s="1"/>
  <c r="AI136" i="28" s="1"/>
  <c r="AJ136" i="28" s="1"/>
  <c r="Q136" i="28"/>
  <c r="R136" i="28" s="1"/>
  <c r="S136" i="28" s="1"/>
  <c r="T136" i="28" s="1"/>
  <c r="U136" i="28" s="1"/>
  <c r="V136" i="28" s="1"/>
  <c r="Q128" i="28"/>
  <c r="R128" i="28" s="1"/>
  <c r="S128" i="28" s="1"/>
  <c r="T128" i="28" s="1"/>
  <c r="U128" i="28" s="1"/>
  <c r="V128" i="28" s="1"/>
  <c r="AC128" i="28"/>
  <c r="AD128" i="28" s="1"/>
  <c r="AE128" i="28" s="1"/>
  <c r="AF128" i="28" s="1"/>
  <c r="AG128" i="28" s="1"/>
  <c r="AH128" i="28" s="1"/>
  <c r="AI128" i="28" s="1"/>
  <c r="AJ128" i="28" s="1"/>
  <c r="X89" i="28"/>
  <c r="W90" i="28"/>
  <c r="I58" i="28"/>
  <c r="J57" i="28"/>
  <c r="J66" i="28"/>
  <c r="W7" i="28"/>
  <c r="X7" i="28" s="1"/>
  <c r="Y7" i="28" s="1"/>
  <c r="Z7" i="28" s="1"/>
  <c r="AA7" i="28" s="1"/>
  <c r="AB7" i="28" s="1"/>
  <c r="K7" i="28"/>
  <c r="L7" i="28" s="1"/>
  <c r="M7" i="28" s="1"/>
  <c r="N7" i="28" s="1"/>
  <c r="O7" i="28" s="1"/>
  <c r="P7" i="28" s="1"/>
  <c r="J138" i="28"/>
  <c r="W137" i="28"/>
  <c r="K137" i="28"/>
  <c r="AC104" i="28"/>
  <c r="AD104" i="28" s="1"/>
  <c r="AE104" i="28" s="1"/>
  <c r="AF104" i="28" s="1"/>
  <c r="AG104" i="28" s="1"/>
  <c r="AH104" i="28" s="1"/>
  <c r="AI104" i="28" s="1"/>
  <c r="AJ104" i="28" s="1"/>
  <c r="Q104" i="28"/>
  <c r="R104" i="28" s="1"/>
  <c r="S104" i="28" s="1"/>
  <c r="T104" i="28" s="1"/>
  <c r="U104" i="28" s="1"/>
  <c r="V104" i="28" s="1"/>
  <c r="L89" i="28"/>
  <c r="K90" i="28"/>
  <c r="K48" i="28"/>
  <c r="L48" i="28" s="1"/>
  <c r="M48" i="28" s="1"/>
  <c r="N48" i="28" s="1"/>
  <c r="O48" i="28" s="1"/>
  <c r="P48" i="28" s="1"/>
  <c r="W48" i="28"/>
  <c r="X48" i="28" s="1"/>
  <c r="Y48" i="28" s="1"/>
  <c r="Z48" i="28" s="1"/>
  <c r="AA48" i="28" s="1"/>
  <c r="AB48" i="28" s="1"/>
  <c r="H50" i="28"/>
  <c r="J23" i="28"/>
  <c r="I22" i="28"/>
  <c r="G149" i="28"/>
  <c r="G163" i="28" s="1"/>
  <c r="H151" i="28"/>
  <c r="H135" i="28"/>
  <c r="H143" i="28"/>
  <c r="H103" i="28"/>
  <c r="H119" i="28"/>
  <c r="H111" i="28"/>
  <c r="H127" i="28"/>
  <c r="H79" i="28"/>
  <c r="H41" i="28"/>
  <c r="H95" i="28"/>
  <c r="H87" i="28"/>
  <c r="H6" i="28"/>
  <c r="H55" i="28"/>
  <c r="H63" i="28"/>
  <c r="H47" i="28"/>
  <c r="H71" i="28"/>
  <c r="H20" i="28"/>
  <c r="H27" i="28"/>
  <c r="H34" i="28"/>
  <c r="H13" i="28"/>
  <c r="AC144" i="28"/>
  <c r="AD144" i="28" s="1"/>
  <c r="AE144" i="28" s="1"/>
  <c r="AF144" i="28" s="1"/>
  <c r="AG144" i="28" s="1"/>
  <c r="AH144" i="28" s="1"/>
  <c r="AI144" i="28" s="1"/>
  <c r="AJ144" i="28" s="1"/>
  <c r="Q144" i="28"/>
  <c r="R144" i="28" s="1"/>
  <c r="S144" i="28" s="1"/>
  <c r="T144" i="28" s="1"/>
  <c r="U144" i="28" s="1"/>
  <c r="V144" i="28" s="1"/>
  <c r="W105" i="28"/>
  <c r="J106" i="28"/>
  <c r="K105" i="28"/>
  <c r="W88" i="28"/>
  <c r="X88" i="28" s="1"/>
  <c r="Y88" i="28" s="1"/>
  <c r="Z88" i="28" s="1"/>
  <c r="AA88" i="28" s="1"/>
  <c r="AB88" i="28" s="1"/>
  <c r="K88" i="28"/>
  <c r="L88" i="28" s="1"/>
  <c r="M88" i="28" s="1"/>
  <c r="N88" i="28" s="1"/>
  <c r="O88" i="28" s="1"/>
  <c r="P88" i="28" s="1"/>
  <c r="J90" i="28"/>
  <c r="I50" i="28"/>
  <c r="J49" i="28"/>
  <c r="G40" i="28"/>
  <c r="H131" i="27"/>
  <c r="I131" i="27" s="1"/>
  <c r="J131" i="27" s="1"/>
  <c r="K131" i="27" s="1"/>
  <c r="L131" i="27" s="1"/>
  <c r="M131" i="27" s="1"/>
  <c r="N131" i="27" s="1"/>
  <c r="O131" i="27" s="1"/>
  <c r="P131" i="27" s="1"/>
  <c r="Q131" i="27" s="1"/>
  <c r="R131" i="27" s="1"/>
  <c r="S131" i="27" s="1"/>
  <c r="T131" i="27" s="1"/>
  <c r="U131" i="27" s="1"/>
  <c r="V131" i="27" s="1"/>
  <c r="W131" i="27" s="1"/>
  <c r="X131" i="27" s="1"/>
  <c r="Y131" i="27" s="1"/>
  <c r="Z131" i="27" s="1"/>
  <c r="AA131" i="27" s="1"/>
  <c r="AB131" i="27" s="1"/>
  <c r="AC131" i="27" s="1"/>
  <c r="AD131" i="27" s="1"/>
  <c r="AE131" i="27" s="1"/>
  <c r="AF131" i="27" s="1"/>
  <c r="AG131" i="27" s="1"/>
  <c r="AH131" i="27" s="1"/>
  <c r="AI131" i="27" s="1"/>
  <c r="AJ131" i="27" s="1"/>
  <c r="H155" i="27"/>
  <c r="I155" i="27" s="1"/>
  <c r="J155" i="27" s="1"/>
  <c r="K155" i="27" s="1"/>
  <c r="L155" i="27" s="1"/>
  <c r="M155" i="27" s="1"/>
  <c r="N155" i="27" s="1"/>
  <c r="O155" i="27" s="1"/>
  <c r="P155" i="27" s="1"/>
  <c r="Q155" i="27" s="1"/>
  <c r="R155" i="27" s="1"/>
  <c r="S155" i="27" s="1"/>
  <c r="T155" i="27" s="1"/>
  <c r="U155" i="27" s="1"/>
  <c r="V155" i="27" s="1"/>
  <c r="W155" i="27" s="1"/>
  <c r="X155" i="27" s="1"/>
  <c r="Y155" i="27" s="1"/>
  <c r="Z155" i="27" s="1"/>
  <c r="AA155" i="27" s="1"/>
  <c r="AB155" i="27" s="1"/>
  <c r="AC155" i="27" s="1"/>
  <c r="AD155" i="27" s="1"/>
  <c r="AE155" i="27" s="1"/>
  <c r="AF155" i="27" s="1"/>
  <c r="AG155" i="27" s="1"/>
  <c r="AH155" i="27" s="1"/>
  <c r="AI155" i="27" s="1"/>
  <c r="AJ155" i="27" s="1"/>
  <c r="G92" i="27"/>
  <c r="G60" i="27"/>
  <c r="G61" i="27" s="1"/>
  <c r="G32" i="27"/>
  <c r="G33" i="27" s="1"/>
  <c r="H75" i="27"/>
  <c r="I75" i="27" s="1"/>
  <c r="J75" i="27" s="1"/>
  <c r="K75" i="27" s="1"/>
  <c r="L75" i="27" s="1"/>
  <c r="M75" i="27" s="1"/>
  <c r="N75" i="27" s="1"/>
  <c r="O75" i="27" s="1"/>
  <c r="P75" i="27" s="1"/>
  <c r="Q75" i="27" s="1"/>
  <c r="R75" i="27" s="1"/>
  <c r="S75" i="27" s="1"/>
  <c r="T75" i="27" s="1"/>
  <c r="U75" i="27" s="1"/>
  <c r="V75" i="27" s="1"/>
  <c r="W75" i="27" s="1"/>
  <c r="X75" i="27" s="1"/>
  <c r="Y75" i="27" s="1"/>
  <c r="Z75" i="27" s="1"/>
  <c r="AA75" i="27" s="1"/>
  <c r="AB75" i="27" s="1"/>
  <c r="AC75" i="27" s="1"/>
  <c r="AD75" i="27" s="1"/>
  <c r="AE75" i="27" s="1"/>
  <c r="AF75" i="27" s="1"/>
  <c r="AG75" i="27" s="1"/>
  <c r="AH75" i="27" s="1"/>
  <c r="AI75" i="27" s="1"/>
  <c r="AJ75" i="27" s="1"/>
  <c r="G85" i="27"/>
  <c r="H107" i="27"/>
  <c r="I107" i="27" s="1"/>
  <c r="J107" i="27" s="1"/>
  <c r="K107" i="27" s="1"/>
  <c r="L107" i="27" s="1"/>
  <c r="M107" i="27" s="1"/>
  <c r="N107" i="27" s="1"/>
  <c r="O107" i="27" s="1"/>
  <c r="P107" i="27" s="1"/>
  <c r="Q107" i="27" s="1"/>
  <c r="R107" i="27" s="1"/>
  <c r="S107" i="27" s="1"/>
  <c r="T107" i="27" s="1"/>
  <c r="U107" i="27" s="1"/>
  <c r="V107" i="27" s="1"/>
  <c r="W107" i="27" s="1"/>
  <c r="X107" i="27" s="1"/>
  <c r="Y107" i="27" s="1"/>
  <c r="Z107" i="27" s="1"/>
  <c r="AA107" i="27" s="1"/>
  <c r="AB107" i="27" s="1"/>
  <c r="AC107" i="27" s="1"/>
  <c r="AD107" i="27" s="1"/>
  <c r="AE107" i="27" s="1"/>
  <c r="AF107" i="27" s="1"/>
  <c r="AG107" i="27" s="1"/>
  <c r="AH107" i="27" s="1"/>
  <c r="AI107" i="27" s="1"/>
  <c r="AJ107" i="27" s="1"/>
  <c r="G108" i="27"/>
  <c r="G109" i="27" s="1"/>
  <c r="W152" i="27"/>
  <c r="X152" i="27" s="1"/>
  <c r="Y152" i="27" s="1"/>
  <c r="Z152" i="27" s="1"/>
  <c r="AA152" i="27" s="1"/>
  <c r="AB152" i="27" s="1"/>
  <c r="K152" i="27"/>
  <c r="L152" i="27" s="1"/>
  <c r="M152" i="27" s="1"/>
  <c r="N152" i="27" s="1"/>
  <c r="O152" i="27" s="1"/>
  <c r="P152" i="27" s="1"/>
  <c r="W144" i="27"/>
  <c r="X144" i="27" s="1"/>
  <c r="Y144" i="27" s="1"/>
  <c r="Z144" i="27" s="1"/>
  <c r="AA144" i="27" s="1"/>
  <c r="AB144" i="27" s="1"/>
  <c r="K144" i="27"/>
  <c r="L144" i="27" s="1"/>
  <c r="M144" i="27" s="1"/>
  <c r="N144" i="27" s="1"/>
  <c r="O144" i="27" s="1"/>
  <c r="P144" i="27" s="1"/>
  <c r="I146" i="27"/>
  <c r="H146" i="27"/>
  <c r="W137" i="27"/>
  <c r="X137" i="27" s="1"/>
  <c r="Y137" i="27" s="1"/>
  <c r="Z137" i="27" s="1"/>
  <c r="AA137" i="27" s="1"/>
  <c r="K137" i="27"/>
  <c r="L137" i="27" s="1"/>
  <c r="H98" i="27"/>
  <c r="I97" i="27"/>
  <c r="G93" i="27"/>
  <c r="I82" i="27"/>
  <c r="H82" i="27"/>
  <c r="I22" i="27"/>
  <c r="G18" i="27"/>
  <c r="G19" i="27" s="1"/>
  <c r="H17" i="27"/>
  <c r="I17" i="27" s="1"/>
  <c r="G124" i="27"/>
  <c r="G125" i="27" s="1"/>
  <c r="H123" i="27"/>
  <c r="I123" i="27" s="1"/>
  <c r="J123" i="27" s="1"/>
  <c r="K123" i="27" s="1"/>
  <c r="L123" i="27" s="1"/>
  <c r="M123" i="27" s="1"/>
  <c r="N123" i="27" s="1"/>
  <c r="O123" i="27" s="1"/>
  <c r="P123" i="27" s="1"/>
  <c r="Q123" i="27" s="1"/>
  <c r="R123" i="27" s="1"/>
  <c r="S123" i="27" s="1"/>
  <c r="T123" i="27" s="1"/>
  <c r="U123" i="27" s="1"/>
  <c r="V123" i="27" s="1"/>
  <c r="W123" i="27" s="1"/>
  <c r="X123" i="27" s="1"/>
  <c r="Y123" i="27" s="1"/>
  <c r="Z123" i="27" s="1"/>
  <c r="AA123" i="27" s="1"/>
  <c r="AB123" i="27" s="1"/>
  <c r="AC123" i="27" s="1"/>
  <c r="AD123" i="27" s="1"/>
  <c r="AE123" i="27" s="1"/>
  <c r="AF123" i="27" s="1"/>
  <c r="AG123" i="27" s="1"/>
  <c r="AH123" i="27" s="1"/>
  <c r="AI123" i="27" s="1"/>
  <c r="AJ123" i="27" s="1"/>
  <c r="G68" i="27"/>
  <c r="G69" i="27" s="1"/>
  <c r="H67" i="27"/>
  <c r="I67" i="27" s="1"/>
  <c r="J67" i="27" s="1"/>
  <c r="K67" i="27" s="1"/>
  <c r="L67" i="27" s="1"/>
  <c r="M67" i="27" s="1"/>
  <c r="N67" i="27" s="1"/>
  <c r="O67" i="27" s="1"/>
  <c r="P67" i="27" s="1"/>
  <c r="Q67" i="27" s="1"/>
  <c r="R67" i="27" s="1"/>
  <c r="S67" i="27" s="1"/>
  <c r="T67" i="27" s="1"/>
  <c r="U67" i="27" s="1"/>
  <c r="V67" i="27" s="1"/>
  <c r="W67" i="27" s="1"/>
  <c r="X67" i="27" s="1"/>
  <c r="Y67" i="27" s="1"/>
  <c r="Z67" i="27" s="1"/>
  <c r="AA67" i="27" s="1"/>
  <c r="AB67" i="27" s="1"/>
  <c r="AC67" i="27" s="1"/>
  <c r="AD67" i="27" s="1"/>
  <c r="AE67" i="27" s="1"/>
  <c r="AF67" i="27" s="1"/>
  <c r="AG67" i="27" s="1"/>
  <c r="AH67" i="27" s="1"/>
  <c r="AI67" i="27" s="1"/>
  <c r="AJ67" i="27" s="1"/>
  <c r="K7" i="27"/>
  <c r="L7" i="27" s="1"/>
  <c r="M7" i="27" s="1"/>
  <c r="N7" i="27" s="1"/>
  <c r="O7" i="27" s="1"/>
  <c r="P7" i="27" s="1"/>
  <c r="H8" i="27"/>
  <c r="H151" i="27"/>
  <c r="H156" i="27" s="1"/>
  <c r="H157" i="27" s="1"/>
  <c r="H143" i="27"/>
  <c r="H150" i="27" s="1"/>
  <c r="H94" i="27"/>
  <c r="H92" i="27"/>
  <c r="H93" i="27" s="1"/>
  <c r="H135" i="27"/>
  <c r="I135" i="27" s="1"/>
  <c r="H13" i="27"/>
  <c r="H18" i="27" s="1"/>
  <c r="H19" i="27" s="1"/>
  <c r="H20" i="27"/>
  <c r="H25" i="27" s="1"/>
  <c r="H26" i="27" s="1"/>
  <c r="H111" i="27"/>
  <c r="H118" i="27" s="1"/>
  <c r="H103" i="27"/>
  <c r="I103" i="27" s="1"/>
  <c r="H27" i="27"/>
  <c r="H32" i="27" s="1"/>
  <c r="H33" i="27" s="1"/>
  <c r="H34" i="27"/>
  <c r="H39" i="27" s="1"/>
  <c r="H119" i="27"/>
  <c r="I119" i="27" s="1"/>
  <c r="H63" i="27"/>
  <c r="I63" i="27" s="1"/>
  <c r="H55" i="27"/>
  <c r="I55" i="27" s="1"/>
  <c r="H47" i="27"/>
  <c r="I47" i="27" s="1"/>
  <c r="H41" i="27"/>
  <c r="I41" i="27" s="1"/>
  <c r="H127" i="27"/>
  <c r="H134" i="27" s="1"/>
  <c r="H79" i="27"/>
  <c r="I79" i="27" s="1"/>
  <c r="H71" i="27"/>
  <c r="I71" i="27" s="1"/>
  <c r="H95" i="27"/>
  <c r="H102" i="27" s="1"/>
  <c r="H6" i="27"/>
  <c r="H11" i="27" s="1"/>
  <c r="H12" i="27" s="1"/>
  <c r="G173" i="27"/>
  <c r="I87" i="27"/>
  <c r="M113" i="27"/>
  <c r="AC96" i="27"/>
  <c r="AD96" i="27" s="1"/>
  <c r="AE96" i="27" s="1"/>
  <c r="AF96" i="27" s="1"/>
  <c r="AG96" i="27" s="1"/>
  <c r="AH96" i="27" s="1"/>
  <c r="AI96" i="27" s="1"/>
  <c r="AJ96" i="27" s="1"/>
  <c r="Q96" i="27"/>
  <c r="R96" i="27" s="1"/>
  <c r="S96" i="27" s="1"/>
  <c r="T96" i="27" s="1"/>
  <c r="U96" i="27" s="1"/>
  <c r="V96" i="27" s="1"/>
  <c r="G169" i="27"/>
  <c r="J90" i="27"/>
  <c r="W89" i="27"/>
  <c r="K89" i="27"/>
  <c r="AC80" i="27"/>
  <c r="AD80" i="27" s="1"/>
  <c r="AE80" i="27" s="1"/>
  <c r="AF80" i="27" s="1"/>
  <c r="AG80" i="27" s="1"/>
  <c r="AH80" i="27" s="1"/>
  <c r="AI80" i="27" s="1"/>
  <c r="AJ80" i="27" s="1"/>
  <c r="Q80" i="27"/>
  <c r="R80" i="27" s="1"/>
  <c r="S80" i="27" s="1"/>
  <c r="T80" i="27" s="1"/>
  <c r="U80" i="27" s="1"/>
  <c r="V80" i="27" s="1"/>
  <c r="K129" i="27"/>
  <c r="J130" i="27"/>
  <c r="W129" i="27"/>
  <c r="AC104" i="27"/>
  <c r="AD104" i="27" s="1"/>
  <c r="AE104" i="27" s="1"/>
  <c r="AF104" i="27" s="1"/>
  <c r="AG104" i="27" s="1"/>
  <c r="AH104" i="27" s="1"/>
  <c r="AI104" i="27" s="1"/>
  <c r="AJ104" i="27" s="1"/>
  <c r="Q104" i="27"/>
  <c r="R104" i="27" s="1"/>
  <c r="S104" i="27" s="1"/>
  <c r="T104" i="27" s="1"/>
  <c r="U104" i="27" s="1"/>
  <c r="V104" i="27" s="1"/>
  <c r="AC120" i="27"/>
  <c r="AD120" i="27" s="1"/>
  <c r="AE120" i="27" s="1"/>
  <c r="AF120" i="27" s="1"/>
  <c r="AG120" i="27" s="1"/>
  <c r="AH120" i="27" s="1"/>
  <c r="AI120" i="27" s="1"/>
  <c r="AJ120" i="27" s="1"/>
  <c r="Q120" i="27"/>
  <c r="R120" i="27" s="1"/>
  <c r="S120" i="27" s="1"/>
  <c r="T120" i="27" s="1"/>
  <c r="U120" i="27" s="1"/>
  <c r="V120" i="27" s="1"/>
  <c r="K65" i="27"/>
  <c r="W65" i="27"/>
  <c r="J66" i="27"/>
  <c r="J30" i="27"/>
  <c r="I29" i="27"/>
  <c r="Q88" i="27"/>
  <c r="R88" i="27" s="1"/>
  <c r="S88" i="27" s="1"/>
  <c r="T88" i="27" s="1"/>
  <c r="U88" i="27" s="1"/>
  <c r="V88" i="27" s="1"/>
  <c r="AC88" i="27"/>
  <c r="AD88" i="27" s="1"/>
  <c r="AE88" i="27" s="1"/>
  <c r="AF88" i="27" s="1"/>
  <c r="AG88" i="27" s="1"/>
  <c r="AH88" i="27" s="1"/>
  <c r="AI88" i="27" s="1"/>
  <c r="AJ88" i="27" s="1"/>
  <c r="AC42" i="27"/>
  <c r="AD42" i="27" s="1"/>
  <c r="AE42" i="27" s="1"/>
  <c r="AF42" i="27" s="1"/>
  <c r="AG42" i="27" s="1"/>
  <c r="AH42" i="27" s="1"/>
  <c r="AI42" i="27" s="1"/>
  <c r="AJ42" i="27" s="1"/>
  <c r="Q42" i="27"/>
  <c r="I15" i="27"/>
  <c r="J16" i="27"/>
  <c r="L73" i="27"/>
  <c r="K74" i="27"/>
  <c r="I50" i="27"/>
  <c r="J49" i="27"/>
  <c r="I154" i="27"/>
  <c r="J153" i="27"/>
  <c r="J121" i="27"/>
  <c r="I122" i="27"/>
  <c r="J82" i="27"/>
  <c r="K81" i="27"/>
  <c r="W81" i="27"/>
  <c r="W57" i="27"/>
  <c r="J58" i="27"/>
  <c r="K57" i="27"/>
  <c r="AC35" i="27"/>
  <c r="AD35" i="27" s="1"/>
  <c r="AE35" i="27" s="1"/>
  <c r="AF35" i="27" s="1"/>
  <c r="AG35" i="27" s="1"/>
  <c r="AH35" i="27" s="1"/>
  <c r="AI35" i="27" s="1"/>
  <c r="AJ35" i="27" s="1"/>
  <c r="Q35" i="27"/>
  <c r="R35" i="27" s="1"/>
  <c r="S35" i="27" s="1"/>
  <c r="T35" i="27" s="1"/>
  <c r="U35" i="27" s="1"/>
  <c r="V35" i="27" s="1"/>
  <c r="W74" i="27"/>
  <c r="X73" i="27"/>
  <c r="Q136" i="27"/>
  <c r="R136" i="27" s="1"/>
  <c r="S136" i="27" s="1"/>
  <c r="T136" i="27" s="1"/>
  <c r="U136" i="27" s="1"/>
  <c r="V136" i="27" s="1"/>
  <c r="AC136" i="27"/>
  <c r="AD136" i="27" s="1"/>
  <c r="AE136" i="27" s="1"/>
  <c r="AF136" i="27" s="1"/>
  <c r="AG136" i="27" s="1"/>
  <c r="AH136" i="27" s="1"/>
  <c r="AI136" i="27" s="1"/>
  <c r="AJ136" i="27" s="1"/>
  <c r="I106" i="27"/>
  <c r="J105" i="27"/>
  <c r="W128" i="27"/>
  <c r="X128" i="27" s="1"/>
  <c r="Y128" i="27" s="1"/>
  <c r="Z128" i="27" s="1"/>
  <c r="AA128" i="27" s="1"/>
  <c r="AB128" i="27" s="1"/>
  <c r="K128" i="27"/>
  <c r="L128" i="27" s="1"/>
  <c r="M128" i="27" s="1"/>
  <c r="N128" i="27" s="1"/>
  <c r="O128" i="27" s="1"/>
  <c r="P128" i="27" s="1"/>
  <c r="W112" i="27"/>
  <c r="X112" i="27" s="1"/>
  <c r="Y112" i="27" s="1"/>
  <c r="Z112" i="27" s="1"/>
  <c r="AA112" i="27" s="1"/>
  <c r="AB112" i="27" s="1"/>
  <c r="K112" i="27"/>
  <c r="K48" i="27"/>
  <c r="L48" i="27" s="1"/>
  <c r="M48" i="27" s="1"/>
  <c r="N48" i="27" s="1"/>
  <c r="O48" i="27" s="1"/>
  <c r="P48" i="27" s="1"/>
  <c r="W48" i="27"/>
  <c r="X48" i="27" s="1"/>
  <c r="Y48" i="27" s="1"/>
  <c r="Z48" i="27" s="1"/>
  <c r="AA48" i="27" s="1"/>
  <c r="AB48" i="27" s="1"/>
  <c r="J9" i="27"/>
  <c r="I8" i="27"/>
  <c r="J22" i="27"/>
  <c r="K23" i="27"/>
  <c r="J146" i="27"/>
  <c r="K145" i="27"/>
  <c r="W145" i="27"/>
  <c r="X136" i="27"/>
  <c r="W138" i="27"/>
  <c r="J114" i="27"/>
  <c r="I99" i="27"/>
  <c r="J99" i="27" s="1"/>
  <c r="K99" i="27" s="1"/>
  <c r="L99" i="27" s="1"/>
  <c r="M99" i="27" s="1"/>
  <c r="N99" i="27" s="1"/>
  <c r="O99" i="27" s="1"/>
  <c r="P99" i="27" s="1"/>
  <c r="Q99" i="27" s="1"/>
  <c r="R99" i="27" s="1"/>
  <c r="S99" i="27" s="1"/>
  <c r="T99" i="27" s="1"/>
  <c r="U99" i="27" s="1"/>
  <c r="V99" i="27" s="1"/>
  <c r="W99" i="27" s="1"/>
  <c r="X99" i="27" s="1"/>
  <c r="Y99" i="27" s="1"/>
  <c r="Z99" i="27" s="1"/>
  <c r="AA99" i="27" s="1"/>
  <c r="AB99" i="27" s="1"/>
  <c r="AC99" i="27" s="1"/>
  <c r="AD99" i="27" s="1"/>
  <c r="AE99" i="27" s="1"/>
  <c r="AF99" i="27" s="1"/>
  <c r="AG99" i="27" s="1"/>
  <c r="AH99" i="27" s="1"/>
  <c r="AI99" i="27" s="1"/>
  <c r="AJ99" i="27" s="1"/>
  <c r="X113" i="27"/>
  <c r="AC56" i="27"/>
  <c r="AD56" i="27" s="1"/>
  <c r="AE56" i="27" s="1"/>
  <c r="AF56" i="27" s="1"/>
  <c r="AG56" i="27" s="1"/>
  <c r="AH56" i="27" s="1"/>
  <c r="AI56" i="27" s="1"/>
  <c r="AJ56" i="27" s="1"/>
  <c r="Q56" i="27"/>
  <c r="R56" i="27" s="1"/>
  <c r="S56" i="27" s="1"/>
  <c r="T56" i="27" s="1"/>
  <c r="U56" i="27" s="1"/>
  <c r="V56" i="27" s="1"/>
  <c r="AC7" i="27"/>
  <c r="AD7" i="27" s="1"/>
  <c r="AE7" i="27" s="1"/>
  <c r="AF7" i="27" s="1"/>
  <c r="AG7" i="27" s="1"/>
  <c r="AH7" i="27" s="1"/>
  <c r="AI7" i="27" s="1"/>
  <c r="AJ7" i="27" s="1"/>
  <c r="Q7" i="27"/>
  <c r="R7" i="27" s="1"/>
  <c r="S7" i="27" s="1"/>
  <c r="T7" i="27" s="1"/>
  <c r="U7" i="27" s="1"/>
  <c r="V7" i="27" s="1"/>
  <c r="Q72" i="27"/>
  <c r="R72" i="27" s="1"/>
  <c r="S72" i="27" s="1"/>
  <c r="T72" i="27" s="1"/>
  <c r="U72" i="27" s="1"/>
  <c r="V72" i="27" s="1"/>
  <c r="AC72" i="27"/>
  <c r="AD72" i="27" s="1"/>
  <c r="AE72" i="27" s="1"/>
  <c r="AF72" i="27" s="1"/>
  <c r="AG72" i="27" s="1"/>
  <c r="AH72" i="27" s="1"/>
  <c r="AI72" i="27" s="1"/>
  <c r="AJ72" i="27" s="1"/>
  <c r="S43" i="27"/>
  <c r="Q64" i="27"/>
  <c r="R64" i="27" s="1"/>
  <c r="S64" i="27" s="1"/>
  <c r="T64" i="27" s="1"/>
  <c r="U64" i="27" s="1"/>
  <c r="V64" i="27" s="1"/>
  <c r="AC64" i="27"/>
  <c r="AD64" i="27" s="1"/>
  <c r="AE64" i="27" s="1"/>
  <c r="AF64" i="27" s="1"/>
  <c r="AG64" i="27" s="1"/>
  <c r="AH64" i="27" s="1"/>
  <c r="AI64" i="27" s="1"/>
  <c r="AJ64" i="27" s="1"/>
  <c r="I53" i="13"/>
  <c r="I54" i="13" s="1"/>
  <c r="K43" i="13"/>
  <c r="L43" i="13" s="1"/>
  <c r="J41" i="13"/>
  <c r="H42" i="13"/>
  <c r="J9" i="17"/>
  <c r="I147" i="17"/>
  <c r="J147" i="17" s="1"/>
  <c r="K147" i="17" s="1"/>
  <c r="L147" i="17" s="1"/>
  <c r="L16" i="17"/>
  <c r="L15" i="17" s="1"/>
  <c r="I75" i="17"/>
  <c r="J75" i="17" s="1"/>
  <c r="K75" i="17" s="1"/>
  <c r="L75" i="17" s="1"/>
  <c r="I67" i="17"/>
  <c r="L23" i="17"/>
  <c r="I155" i="17"/>
  <c r="K139" i="17"/>
  <c r="K131" i="17"/>
  <c r="K123" i="17"/>
  <c r="J115" i="17"/>
  <c r="L107" i="17"/>
  <c r="K99" i="17"/>
  <c r="K91" i="17"/>
  <c r="K83" i="17"/>
  <c r="K59" i="17"/>
  <c r="O51" i="17"/>
  <c r="K17" i="17"/>
  <c r="K24" i="17" s="1"/>
  <c r="M10" i="17"/>
  <c r="J21" i="17"/>
  <c r="J28" i="17"/>
  <c r="G160" i="28" l="1"/>
  <c r="G165" i="28" s="1"/>
  <c r="G166" i="28" s="1"/>
  <c r="G160" i="29"/>
  <c r="G165" i="29" s="1"/>
  <c r="G166" i="29" s="1"/>
  <c r="G160" i="32"/>
  <c r="G163" i="29"/>
  <c r="G160" i="31"/>
  <c r="G165" i="31" s="1"/>
  <c r="G160" i="30"/>
  <c r="G165" i="30" s="1"/>
  <c r="G166" i="30" s="1"/>
  <c r="I24" i="28"/>
  <c r="J17" i="28"/>
  <c r="G162" i="28"/>
  <c r="G170" i="28" s="1"/>
  <c r="G163" i="31"/>
  <c r="J17" i="30"/>
  <c r="I24" i="30"/>
  <c r="J17" i="32"/>
  <c r="I24" i="32"/>
  <c r="G163" i="32"/>
  <c r="J43" i="30"/>
  <c r="J44" i="30" s="1"/>
  <c r="W50" i="30"/>
  <c r="N167" i="28"/>
  <c r="N44" i="13"/>
  <c r="N167" i="30"/>
  <c r="N167" i="29"/>
  <c r="N167" i="27"/>
  <c r="L41" i="13"/>
  <c r="L53" i="13" s="1"/>
  <c r="L54" i="13" s="1"/>
  <c r="M43" i="13"/>
  <c r="M164" i="27"/>
  <c r="M164" i="29"/>
  <c r="M164" i="30"/>
  <c r="M164" i="28"/>
  <c r="J43" i="27"/>
  <c r="I44" i="27"/>
  <c r="K37" i="32"/>
  <c r="AC35" i="32"/>
  <c r="AD35" i="32" s="1"/>
  <c r="AE35" i="32" s="1"/>
  <c r="AF35" i="32" s="1"/>
  <c r="AG35" i="32" s="1"/>
  <c r="AH35" i="32" s="1"/>
  <c r="AI35" i="32" s="1"/>
  <c r="AJ35" i="32" s="1"/>
  <c r="AC35" i="31"/>
  <c r="AD35" i="31" s="1"/>
  <c r="AE35" i="31" s="1"/>
  <c r="AF35" i="31" s="1"/>
  <c r="AG35" i="31" s="1"/>
  <c r="AH35" i="31" s="1"/>
  <c r="AI35" i="31" s="1"/>
  <c r="AJ35" i="31" s="1"/>
  <c r="G163" i="30"/>
  <c r="L164" i="27"/>
  <c r="L164" i="29"/>
  <c r="L164" i="30"/>
  <c r="L164" i="28"/>
  <c r="G162" i="32"/>
  <c r="I44" i="31"/>
  <c r="J43" i="31"/>
  <c r="K37" i="29"/>
  <c r="I44" i="28"/>
  <c r="J43" i="28"/>
  <c r="K37" i="31"/>
  <c r="J35" i="30"/>
  <c r="I37" i="30"/>
  <c r="J97" i="32"/>
  <c r="I98" i="32"/>
  <c r="W146" i="32"/>
  <c r="X145" i="32"/>
  <c r="W138" i="32"/>
  <c r="X137" i="32"/>
  <c r="Y36" i="32"/>
  <c r="X37" i="32"/>
  <c r="I82" i="32"/>
  <c r="J81" i="32"/>
  <c r="Q80" i="32"/>
  <c r="R80" i="32" s="1"/>
  <c r="S80" i="32" s="1"/>
  <c r="T80" i="32" s="1"/>
  <c r="U80" i="32" s="1"/>
  <c r="V80" i="32" s="1"/>
  <c r="AC80" i="32"/>
  <c r="AD80" i="32" s="1"/>
  <c r="AE80" i="32" s="1"/>
  <c r="AF80" i="32" s="1"/>
  <c r="AG80" i="32" s="1"/>
  <c r="AH80" i="32" s="1"/>
  <c r="AI80" i="32" s="1"/>
  <c r="AJ80" i="32" s="1"/>
  <c r="W121" i="32"/>
  <c r="J122" i="32"/>
  <c r="K121" i="32"/>
  <c r="Q72" i="32"/>
  <c r="R72" i="32" s="1"/>
  <c r="S72" i="32" s="1"/>
  <c r="T72" i="32" s="1"/>
  <c r="U72" i="32" s="1"/>
  <c r="V72" i="32" s="1"/>
  <c r="AC72" i="32"/>
  <c r="AD72" i="32" s="1"/>
  <c r="AE72" i="32" s="1"/>
  <c r="AF72" i="32" s="1"/>
  <c r="AG72" i="32" s="1"/>
  <c r="AH72" i="32" s="1"/>
  <c r="AI72" i="32" s="1"/>
  <c r="AJ72" i="32" s="1"/>
  <c r="I90" i="32"/>
  <c r="J89" i="32"/>
  <c r="I130" i="32"/>
  <c r="J129" i="32"/>
  <c r="Q136" i="32"/>
  <c r="R136" i="32" s="1"/>
  <c r="S136" i="32" s="1"/>
  <c r="T136" i="32" s="1"/>
  <c r="U136" i="32" s="1"/>
  <c r="V136" i="32" s="1"/>
  <c r="AC136" i="32"/>
  <c r="AD136" i="32" s="1"/>
  <c r="AE136" i="32" s="1"/>
  <c r="AF136" i="32" s="1"/>
  <c r="AG136" i="32" s="1"/>
  <c r="AH136" i="32" s="1"/>
  <c r="AI136" i="32" s="1"/>
  <c r="AJ136" i="32" s="1"/>
  <c r="W106" i="32"/>
  <c r="X105" i="32"/>
  <c r="W113" i="32"/>
  <c r="K113" i="32"/>
  <c r="J114" i="32"/>
  <c r="M153" i="32"/>
  <c r="M36" i="32"/>
  <c r="L37" i="32"/>
  <c r="X49" i="32"/>
  <c r="W50" i="32"/>
  <c r="Z153" i="32"/>
  <c r="I44" i="32"/>
  <c r="J43" i="32"/>
  <c r="K106" i="32"/>
  <c r="L105" i="32"/>
  <c r="U43" i="32"/>
  <c r="T44" i="32"/>
  <c r="J9" i="32"/>
  <c r="I8" i="32"/>
  <c r="J57" i="32"/>
  <c r="I58" i="32"/>
  <c r="W88" i="32"/>
  <c r="X88" i="32" s="1"/>
  <c r="Y88" i="32" s="1"/>
  <c r="Z88" i="32" s="1"/>
  <c r="AA88" i="32" s="1"/>
  <c r="AB88" i="32" s="1"/>
  <c r="K88" i="32"/>
  <c r="L88" i="32" s="1"/>
  <c r="M88" i="32" s="1"/>
  <c r="N88" i="32" s="1"/>
  <c r="O88" i="32" s="1"/>
  <c r="P88" i="32" s="1"/>
  <c r="K138" i="32"/>
  <c r="L137" i="32"/>
  <c r="L30" i="32"/>
  <c r="K29" i="32"/>
  <c r="L65" i="32"/>
  <c r="K66" i="32"/>
  <c r="K146" i="32"/>
  <c r="L145" i="32"/>
  <c r="J22" i="32"/>
  <c r="K23" i="32"/>
  <c r="Q96" i="32"/>
  <c r="R96" i="32" s="1"/>
  <c r="S96" i="32" s="1"/>
  <c r="T96" i="32" s="1"/>
  <c r="U96" i="32" s="1"/>
  <c r="V96" i="32" s="1"/>
  <c r="AC96" i="32"/>
  <c r="AD96" i="32" s="1"/>
  <c r="AE96" i="32" s="1"/>
  <c r="AF96" i="32" s="1"/>
  <c r="AG96" i="32" s="1"/>
  <c r="AH96" i="32" s="1"/>
  <c r="AI96" i="32" s="1"/>
  <c r="AJ96" i="32" s="1"/>
  <c r="AC120" i="32"/>
  <c r="AD120" i="32" s="1"/>
  <c r="AE120" i="32" s="1"/>
  <c r="AF120" i="32" s="1"/>
  <c r="AG120" i="32" s="1"/>
  <c r="AH120" i="32" s="1"/>
  <c r="AI120" i="32" s="1"/>
  <c r="AJ120" i="32" s="1"/>
  <c r="Q120" i="32"/>
  <c r="R120" i="32" s="1"/>
  <c r="S120" i="32" s="1"/>
  <c r="T120" i="32" s="1"/>
  <c r="U120" i="32" s="1"/>
  <c r="V120" i="32" s="1"/>
  <c r="I74" i="32"/>
  <c r="J73" i="32"/>
  <c r="L16" i="32"/>
  <c r="K15" i="32"/>
  <c r="J152" i="32"/>
  <c r="I154" i="32"/>
  <c r="X65" i="32"/>
  <c r="W66" i="32"/>
  <c r="L49" i="32"/>
  <c r="K50" i="32"/>
  <c r="Q44" i="31"/>
  <c r="R42" i="31"/>
  <c r="W89" i="31"/>
  <c r="K89" i="31"/>
  <c r="J90" i="31"/>
  <c r="X138" i="31"/>
  <c r="Y137" i="31"/>
  <c r="I27" i="31"/>
  <c r="H32" i="31"/>
  <c r="H33" i="31" s="1"/>
  <c r="I47" i="31"/>
  <c r="H54" i="31"/>
  <c r="H52" i="31"/>
  <c r="H118" i="31"/>
  <c r="H116" i="31"/>
  <c r="H117" i="31" s="1"/>
  <c r="I111" i="31"/>
  <c r="AC88" i="31"/>
  <c r="AD88" i="31" s="1"/>
  <c r="AE88" i="31" s="1"/>
  <c r="AF88" i="31" s="1"/>
  <c r="AG88" i="31" s="1"/>
  <c r="AH88" i="31" s="1"/>
  <c r="AI88" i="31" s="1"/>
  <c r="AJ88" i="31" s="1"/>
  <c r="Q88" i="31"/>
  <c r="R88" i="31" s="1"/>
  <c r="S88" i="31" s="1"/>
  <c r="T88" i="31" s="1"/>
  <c r="U88" i="31" s="1"/>
  <c r="V88" i="31" s="1"/>
  <c r="Q120" i="31"/>
  <c r="R120" i="31" s="1"/>
  <c r="S120" i="31" s="1"/>
  <c r="T120" i="31" s="1"/>
  <c r="U120" i="31" s="1"/>
  <c r="V120" i="31" s="1"/>
  <c r="AC120" i="31"/>
  <c r="AD120" i="31" s="1"/>
  <c r="AE120" i="31" s="1"/>
  <c r="AF120" i="31" s="1"/>
  <c r="AG120" i="31" s="1"/>
  <c r="AH120" i="31" s="1"/>
  <c r="AI120" i="31" s="1"/>
  <c r="AJ120" i="31" s="1"/>
  <c r="Q96" i="31"/>
  <c r="R96" i="31" s="1"/>
  <c r="S96" i="31" s="1"/>
  <c r="T96" i="31" s="1"/>
  <c r="U96" i="31" s="1"/>
  <c r="V96" i="31" s="1"/>
  <c r="AC96" i="31"/>
  <c r="AD96" i="31" s="1"/>
  <c r="AE96" i="31" s="1"/>
  <c r="AF96" i="31" s="1"/>
  <c r="AG96" i="31" s="1"/>
  <c r="AH96" i="31" s="1"/>
  <c r="AI96" i="31" s="1"/>
  <c r="AJ96" i="31" s="1"/>
  <c r="L138" i="31"/>
  <c r="M137" i="31"/>
  <c r="H25" i="31"/>
  <c r="H26" i="31" s="1"/>
  <c r="I20" i="31"/>
  <c r="H68" i="31"/>
  <c r="H69" i="31" s="1"/>
  <c r="I63" i="31"/>
  <c r="H70" i="31"/>
  <c r="H126" i="31"/>
  <c r="H124" i="31"/>
  <c r="H125" i="31" s="1"/>
  <c r="I119" i="31"/>
  <c r="H158" i="31"/>
  <c r="H156" i="31"/>
  <c r="H157" i="31" s="1"/>
  <c r="I151" i="31"/>
  <c r="J74" i="31"/>
  <c r="W73" i="31"/>
  <c r="K73" i="31"/>
  <c r="AB129" i="31"/>
  <c r="AB130" i="31" s="1"/>
  <c r="AA130" i="31"/>
  <c r="I22" i="31"/>
  <c r="J23" i="31"/>
  <c r="Q72" i="31"/>
  <c r="R72" i="31" s="1"/>
  <c r="S72" i="31" s="1"/>
  <c r="T72" i="31" s="1"/>
  <c r="U72" i="31" s="1"/>
  <c r="V72" i="31" s="1"/>
  <c r="AC72" i="31"/>
  <c r="AD72" i="31" s="1"/>
  <c r="AE72" i="31" s="1"/>
  <c r="AF72" i="31" s="1"/>
  <c r="AG72" i="31" s="1"/>
  <c r="AH72" i="31" s="1"/>
  <c r="AI72" i="31" s="1"/>
  <c r="AJ72" i="31" s="1"/>
  <c r="I154" i="31"/>
  <c r="J153" i="31"/>
  <c r="I13" i="31"/>
  <c r="H18" i="31"/>
  <c r="H19" i="31" s="1"/>
  <c r="H76" i="31"/>
  <c r="H77" i="31" s="1"/>
  <c r="I71" i="31"/>
  <c r="H78" i="31"/>
  <c r="H110" i="31"/>
  <c r="H108" i="31"/>
  <c r="H109" i="31" s="1"/>
  <c r="I103" i="31"/>
  <c r="H53" i="31"/>
  <c r="W58" i="31"/>
  <c r="X57" i="31"/>
  <c r="W113" i="31"/>
  <c r="K113" i="31"/>
  <c r="J114" i="31"/>
  <c r="K8" i="31"/>
  <c r="O129" i="31"/>
  <c r="L16" i="31"/>
  <c r="K15" i="31"/>
  <c r="AC136" i="31"/>
  <c r="AD136" i="31" s="1"/>
  <c r="AE136" i="31" s="1"/>
  <c r="AF136" i="31" s="1"/>
  <c r="AG136" i="31" s="1"/>
  <c r="AH136" i="31" s="1"/>
  <c r="AI136" i="31" s="1"/>
  <c r="AJ136" i="31" s="1"/>
  <c r="Q136" i="31"/>
  <c r="R136" i="31" s="1"/>
  <c r="S136" i="31" s="1"/>
  <c r="T136" i="31" s="1"/>
  <c r="U136" i="31" s="1"/>
  <c r="V136" i="31" s="1"/>
  <c r="J50" i="31"/>
  <c r="K49" i="31"/>
  <c r="W49" i="31"/>
  <c r="H60" i="31"/>
  <c r="H61" i="31" s="1"/>
  <c r="I55" i="31"/>
  <c r="H62" i="31"/>
  <c r="H46" i="31"/>
  <c r="I41" i="31"/>
  <c r="H45" i="31"/>
  <c r="I127" i="31"/>
  <c r="H134" i="31"/>
  <c r="H132" i="31"/>
  <c r="H133" i="31" s="1"/>
  <c r="Q48" i="31"/>
  <c r="R48" i="31" s="1"/>
  <c r="S48" i="31" s="1"/>
  <c r="T48" i="31" s="1"/>
  <c r="U48" i="31" s="1"/>
  <c r="V48" i="31" s="1"/>
  <c r="AC48" i="31"/>
  <c r="AD48" i="31" s="1"/>
  <c r="AE48" i="31" s="1"/>
  <c r="AF48" i="31" s="1"/>
  <c r="AG48" i="31" s="1"/>
  <c r="AH48" i="31" s="1"/>
  <c r="AI48" i="31" s="1"/>
  <c r="AJ48" i="31" s="1"/>
  <c r="I106" i="31"/>
  <c r="J105" i="31"/>
  <c r="Q56" i="31"/>
  <c r="R56" i="31" s="1"/>
  <c r="S56" i="31" s="1"/>
  <c r="T56" i="31" s="1"/>
  <c r="U56" i="31" s="1"/>
  <c r="V56" i="31" s="1"/>
  <c r="AC56" i="31"/>
  <c r="AD56" i="31" s="1"/>
  <c r="AE56" i="31" s="1"/>
  <c r="AF56" i="31" s="1"/>
  <c r="AG56" i="31" s="1"/>
  <c r="AH56" i="31" s="1"/>
  <c r="AI56" i="31" s="1"/>
  <c r="AJ56" i="31" s="1"/>
  <c r="L17" i="31"/>
  <c r="K24" i="31"/>
  <c r="J30" i="31"/>
  <c r="I29" i="31"/>
  <c r="K58" i="31"/>
  <c r="L57" i="31"/>
  <c r="M9" i="31"/>
  <c r="L8" i="31"/>
  <c r="V43" i="31"/>
  <c r="K98" i="31"/>
  <c r="L97" i="31"/>
  <c r="I66" i="31"/>
  <c r="J65" i="31"/>
  <c r="I34" i="31"/>
  <c r="H39" i="31"/>
  <c r="H40" i="31" s="1"/>
  <c r="H94" i="31"/>
  <c r="H92" i="31"/>
  <c r="H93" i="31" s="1"/>
  <c r="I87" i="31"/>
  <c r="H148" i="31"/>
  <c r="H149" i="31" s="1"/>
  <c r="I143" i="31"/>
  <c r="H150" i="31"/>
  <c r="M128" i="31"/>
  <c r="L130" i="31"/>
  <c r="AC7" i="31"/>
  <c r="AD7" i="31" s="1"/>
  <c r="AE7" i="31" s="1"/>
  <c r="AF7" i="31" s="1"/>
  <c r="AG7" i="31" s="1"/>
  <c r="AH7" i="31" s="1"/>
  <c r="AI7" i="31" s="1"/>
  <c r="AJ7" i="31" s="1"/>
  <c r="Q7" i="31"/>
  <c r="R7" i="31" s="1"/>
  <c r="S7" i="31" s="1"/>
  <c r="T7" i="31" s="1"/>
  <c r="U7" i="31" s="1"/>
  <c r="V7" i="31" s="1"/>
  <c r="J122" i="31"/>
  <c r="W121" i="31"/>
  <c r="K121" i="31"/>
  <c r="Q80" i="31"/>
  <c r="R80" i="31" s="1"/>
  <c r="S80" i="31" s="1"/>
  <c r="T80" i="31" s="1"/>
  <c r="U80" i="31" s="1"/>
  <c r="V80" i="31" s="1"/>
  <c r="AC80" i="31"/>
  <c r="AD80" i="31" s="1"/>
  <c r="AE80" i="31" s="1"/>
  <c r="AF80" i="31" s="1"/>
  <c r="AG80" i="31" s="1"/>
  <c r="AH80" i="31" s="1"/>
  <c r="AI80" i="31" s="1"/>
  <c r="AJ80" i="31" s="1"/>
  <c r="Q152" i="31"/>
  <c r="R152" i="31" s="1"/>
  <c r="S152" i="31" s="1"/>
  <c r="T152" i="31" s="1"/>
  <c r="U152" i="31" s="1"/>
  <c r="V152" i="31" s="1"/>
  <c r="AC152" i="31"/>
  <c r="AD152" i="31" s="1"/>
  <c r="AE152" i="31" s="1"/>
  <c r="AF152" i="31" s="1"/>
  <c r="AG152" i="31" s="1"/>
  <c r="AH152" i="31" s="1"/>
  <c r="AI152" i="31" s="1"/>
  <c r="AJ152" i="31" s="1"/>
  <c r="W98" i="31"/>
  <c r="X97" i="31"/>
  <c r="I146" i="31"/>
  <c r="J145" i="31"/>
  <c r="H11" i="31"/>
  <c r="I6" i="31"/>
  <c r="I135" i="31"/>
  <c r="H140" i="31"/>
  <c r="H141" i="31" s="1"/>
  <c r="H142" i="31"/>
  <c r="H86" i="31"/>
  <c r="H84" i="31"/>
  <c r="H85" i="31" s="1"/>
  <c r="I79" i="31"/>
  <c r="G162" i="31"/>
  <c r="G170" i="31" s="1"/>
  <c r="J82" i="31"/>
  <c r="W81" i="31"/>
  <c r="K81" i="31"/>
  <c r="X37" i="31"/>
  <c r="Y36" i="31"/>
  <c r="L37" i="31"/>
  <c r="M36" i="31"/>
  <c r="H100" i="31"/>
  <c r="H101" i="31" s="1"/>
  <c r="H102" i="31"/>
  <c r="I95" i="31"/>
  <c r="M49" i="30"/>
  <c r="L50" i="30"/>
  <c r="I13" i="30"/>
  <c r="H18" i="30"/>
  <c r="H19" i="30" s="1"/>
  <c r="H78" i="30"/>
  <c r="I71" i="30"/>
  <c r="H76" i="30"/>
  <c r="H77" i="30" s="1"/>
  <c r="H102" i="30"/>
  <c r="H100" i="30"/>
  <c r="H101" i="30" s="1"/>
  <c r="I95" i="30"/>
  <c r="H148" i="30"/>
  <c r="H149" i="30" s="1"/>
  <c r="I143" i="30"/>
  <c r="H150" i="30"/>
  <c r="K30" i="30"/>
  <c r="J29" i="30"/>
  <c r="J114" i="30"/>
  <c r="K113" i="30"/>
  <c r="W113" i="30"/>
  <c r="Y49" i="30"/>
  <c r="X50" i="30"/>
  <c r="M36" i="30"/>
  <c r="AC136" i="30"/>
  <c r="AD136" i="30" s="1"/>
  <c r="AE136" i="30" s="1"/>
  <c r="AF136" i="30" s="1"/>
  <c r="AG136" i="30" s="1"/>
  <c r="AH136" i="30" s="1"/>
  <c r="AI136" i="30" s="1"/>
  <c r="AJ136" i="30" s="1"/>
  <c r="Q136" i="30"/>
  <c r="R136" i="30" s="1"/>
  <c r="S136" i="30" s="1"/>
  <c r="T136" i="30" s="1"/>
  <c r="U136" i="30" s="1"/>
  <c r="V136" i="30" s="1"/>
  <c r="H46" i="30"/>
  <c r="I41" i="30"/>
  <c r="H45" i="30"/>
  <c r="H39" i="30"/>
  <c r="H40" i="30" s="1"/>
  <c r="I34" i="30"/>
  <c r="H142" i="30"/>
  <c r="H140" i="30"/>
  <c r="H141" i="30" s="1"/>
  <c r="I135" i="30"/>
  <c r="AC72" i="30"/>
  <c r="AD72" i="30" s="1"/>
  <c r="AE72" i="30" s="1"/>
  <c r="AF72" i="30" s="1"/>
  <c r="AG72" i="30" s="1"/>
  <c r="AH72" i="30" s="1"/>
  <c r="AI72" i="30" s="1"/>
  <c r="AJ72" i="30" s="1"/>
  <c r="Q72" i="30"/>
  <c r="R72" i="30" s="1"/>
  <c r="S72" i="30" s="1"/>
  <c r="T72" i="30" s="1"/>
  <c r="U72" i="30" s="1"/>
  <c r="V72" i="30" s="1"/>
  <c r="J106" i="30"/>
  <c r="K105" i="30"/>
  <c r="W105" i="30"/>
  <c r="Y36" i="30"/>
  <c r="J122" i="30"/>
  <c r="W121" i="30"/>
  <c r="K121" i="30"/>
  <c r="X137" i="30"/>
  <c r="W138" i="30"/>
  <c r="I27" i="30"/>
  <c r="H32" i="30"/>
  <c r="H33" i="30" s="1"/>
  <c r="H62" i="30"/>
  <c r="H60" i="30"/>
  <c r="H61" i="30" s="1"/>
  <c r="I55" i="30"/>
  <c r="H84" i="30"/>
  <c r="H85" i="30" s="1"/>
  <c r="I79" i="30"/>
  <c r="H86" i="30"/>
  <c r="W153" i="30"/>
  <c r="K153" i="30"/>
  <c r="J154" i="30"/>
  <c r="Q120" i="30"/>
  <c r="R120" i="30" s="1"/>
  <c r="S120" i="30" s="1"/>
  <c r="T120" i="30" s="1"/>
  <c r="U120" i="30" s="1"/>
  <c r="V120" i="30" s="1"/>
  <c r="AC120" i="30"/>
  <c r="AD120" i="30" s="1"/>
  <c r="AE120" i="30" s="1"/>
  <c r="AF120" i="30" s="1"/>
  <c r="AG120" i="30" s="1"/>
  <c r="AH120" i="30" s="1"/>
  <c r="AI120" i="30" s="1"/>
  <c r="AJ120" i="30" s="1"/>
  <c r="I90" i="30"/>
  <c r="J89" i="30"/>
  <c r="K15" i="30"/>
  <c r="L16" i="30"/>
  <c r="I146" i="30"/>
  <c r="J145" i="30"/>
  <c r="I6" i="30"/>
  <c r="H11" i="30"/>
  <c r="H94" i="30"/>
  <c r="I87" i="30"/>
  <c r="H92" i="30"/>
  <c r="H93" i="30" s="1"/>
  <c r="H110" i="30"/>
  <c r="H108" i="30"/>
  <c r="H109" i="30" s="1"/>
  <c r="I103" i="30"/>
  <c r="L129" i="30"/>
  <c r="K130" i="30"/>
  <c r="J65" i="30"/>
  <c r="I66" i="30"/>
  <c r="J22" i="30"/>
  <c r="K23" i="30"/>
  <c r="T44" i="30"/>
  <c r="U43" i="30"/>
  <c r="W73" i="30"/>
  <c r="K73" i="30"/>
  <c r="J74" i="30"/>
  <c r="Y97" i="30"/>
  <c r="X98" i="30"/>
  <c r="L81" i="30"/>
  <c r="K82" i="30"/>
  <c r="L137" i="30"/>
  <c r="K138" i="30"/>
  <c r="H54" i="30"/>
  <c r="H52" i="30"/>
  <c r="H53" i="30" s="1"/>
  <c r="I47" i="30"/>
  <c r="I111" i="30"/>
  <c r="H118" i="30"/>
  <c r="H116" i="30"/>
  <c r="H117" i="30" s="1"/>
  <c r="H134" i="30"/>
  <c r="I127" i="30"/>
  <c r="H132" i="30"/>
  <c r="H133" i="30" s="1"/>
  <c r="X81" i="30"/>
  <c r="W82" i="30"/>
  <c r="K43" i="30"/>
  <c r="W43" i="30"/>
  <c r="J57" i="30"/>
  <c r="I58" i="30"/>
  <c r="W130" i="30"/>
  <c r="X129" i="30"/>
  <c r="M97" i="30"/>
  <c r="L98" i="30"/>
  <c r="J9" i="30"/>
  <c r="I8" i="30"/>
  <c r="AC80" i="30"/>
  <c r="AD80" i="30" s="1"/>
  <c r="AE80" i="30" s="1"/>
  <c r="AF80" i="30" s="1"/>
  <c r="AG80" i="30" s="1"/>
  <c r="AH80" i="30" s="1"/>
  <c r="AI80" i="30" s="1"/>
  <c r="AJ80" i="30" s="1"/>
  <c r="Q80" i="30"/>
  <c r="R80" i="30" s="1"/>
  <c r="S80" i="30" s="1"/>
  <c r="T80" i="30" s="1"/>
  <c r="U80" i="30" s="1"/>
  <c r="V80" i="30" s="1"/>
  <c r="I20" i="30"/>
  <c r="H25" i="30"/>
  <c r="H26" i="30" s="1"/>
  <c r="H70" i="30"/>
  <c r="I63" i="30"/>
  <c r="H68" i="30"/>
  <c r="H69" i="30" s="1"/>
  <c r="H126" i="30"/>
  <c r="H124" i="30"/>
  <c r="H125" i="30" s="1"/>
  <c r="I119" i="30"/>
  <c r="H158" i="30"/>
  <c r="I151" i="30"/>
  <c r="H156" i="30"/>
  <c r="H157" i="30" s="1"/>
  <c r="G162" i="30"/>
  <c r="G170" i="30" s="1"/>
  <c r="G172" i="30" s="1"/>
  <c r="H25" i="29"/>
  <c r="H26" i="29" s="1"/>
  <c r="I20" i="29"/>
  <c r="W50" i="29"/>
  <c r="H94" i="29"/>
  <c r="H92" i="29"/>
  <c r="H93" i="29" s="1"/>
  <c r="I87" i="29"/>
  <c r="S44" i="29"/>
  <c r="T43" i="29"/>
  <c r="Y97" i="29"/>
  <c r="X98" i="29"/>
  <c r="W130" i="29"/>
  <c r="X129" i="29"/>
  <c r="AC136" i="29"/>
  <c r="AD136" i="29" s="1"/>
  <c r="AE136" i="29" s="1"/>
  <c r="AF136" i="29" s="1"/>
  <c r="AG136" i="29" s="1"/>
  <c r="AH136" i="29" s="1"/>
  <c r="AI136" i="29" s="1"/>
  <c r="AJ136" i="29" s="1"/>
  <c r="Q136" i="29"/>
  <c r="R136" i="29" s="1"/>
  <c r="S136" i="29" s="1"/>
  <c r="T136" i="29" s="1"/>
  <c r="U136" i="29" s="1"/>
  <c r="V136" i="29" s="1"/>
  <c r="H78" i="29"/>
  <c r="I71" i="29"/>
  <c r="H76" i="29"/>
  <c r="H77" i="29" s="1"/>
  <c r="G162" i="29"/>
  <c r="G170" i="29" s="1"/>
  <c r="AC7" i="29"/>
  <c r="AD7" i="29" s="1"/>
  <c r="AE7" i="29" s="1"/>
  <c r="AF7" i="29" s="1"/>
  <c r="AG7" i="29" s="1"/>
  <c r="AH7" i="29" s="1"/>
  <c r="AI7" i="29" s="1"/>
  <c r="AJ7" i="29" s="1"/>
  <c r="Q7" i="29"/>
  <c r="R7" i="29" s="1"/>
  <c r="S7" i="29" s="1"/>
  <c r="T7" i="29" s="1"/>
  <c r="U7" i="29" s="1"/>
  <c r="V7" i="29" s="1"/>
  <c r="L82" i="29"/>
  <c r="M81" i="29"/>
  <c r="Q56" i="29"/>
  <c r="R56" i="29" s="1"/>
  <c r="S56" i="29" s="1"/>
  <c r="T56" i="29" s="1"/>
  <c r="U56" i="29" s="1"/>
  <c r="V56" i="29" s="1"/>
  <c r="AC56" i="29"/>
  <c r="AD56" i="29" s="1"/>
  <c r="AE56" i="29" s="1"/>
  <c r="AF56" i="29" s="1"/>
  <c r="AG56" i="29" s="1"/>
  <c r="AH56" i="29" s="1"/>
  <c r="AI56" i="29" s="1"/>
  <c r="AJ56" i="29" s="1"/>
  <c r="I22" i="29"/>
  <c r="J23" i="29"/>
  <c r="L137" i="29"/>
  <c r="K138" i="29"/>
  <c r="I146" i="29"/>
  <c r="J145" i="29"/>
  <c r="I27" i="29"/>
  <c r="H32" i="29"/>
  <c r="H33" i="29" s="1"/>
  <c r="I111" i="29"/>
  <c r="H118" i="29"/>
  <c r="H116" i="29"/>
  <c r="H117" i="29" s="1"/>
  <c r="H134" i="29"/>
  <c r="I127" i="29"/>
  <c r="H132" i="29"/>
  <c r="H133" i="29" s="1"/>
  <c r="M113" i="29"/>
  <c r="L114" i="29"/>
  <c r="N49" i="29"/>
  <c r="L48" i="29"/>
  <c r="K50" i="29"/>
  <c r="J15" i="29"/>
  <c r="K16" i="29"/>
  <c r="Y114" i="29"/>
  <c r="Z113" i="29"/>
  <c r="I29" i="29"/>
  <c r="J30" i="29"/>
  <c r="M98" i="29"/>
  <c r="N97" i="29"/>
  <c r="M9" i="29"/>
  <c r="L8" i="29"/>
  <c r="H140" i="29"/>
  <c r="H141" i="29" s="1"/>
  <c r="H142" i="29"/>
  <c r="I135" i="29"/>
  <c r="H60" i="29"/>
  <c r="H61" i="29" s="1"/>
  <c r="I55" i="29"/>
  <c r="H62" i="29"/>
  <c r="L17" i="29"/>
  <c r="K24" i="29"/>
  <c r="W73" i="29"/>
  <c r="K73" i="29"/>
  <c r="J74" i="29"/>
  <c r="H18" i="29"/>
  <c r="H19" i="29" s="1"/>
  <c r="I13" i="29"/>
  <c r="I34" i="29"/>
  <c r="H39" i="29"/>
  <c r="H40" i="29" s="1"/>
  <c r="H126" i="29"/>
  <c r="H124" i="29"/>
  <c r="H125" i="29" s="1"/>
  <c r="I119" i="29"/>
  <c r="H156" i="29"/>
  <c r="H157" i="29" s="1"/>
  <c r="I151" i="29"/>
  <c r="H158" i="29"/>
  <c r="AC35" i="29"/>
  <c r="AD35" i="29" s="1"/>
  <c r="AE35" i="29" s="1"/>
  <c r="AF35" i="29" s="1"/>
  <c r="AG35" i="29" s="1"/>
  <c r="AH35" i="29" s="1"/>
  <c r="AI35" i="29" s="1"/>
  <c r="AJ35" i="29" s="1"/>
  <c r="Q35" i="29"/>
  <c r="R35" i="29" s="1"/>
  <c r="S35" i="29" s="1"/>
  <c r="T35" i="29" s="1"/>
  <c r="U35" i="29" s="1"/>
  <c r="V35" i="29" s="1"/>
  <c r="K65" i="29"/>
  <c r="J66" i="29"/>
  <c r="W65" i="29"/>
  <c r="W89" i="29"/>
  <c r="K89" i="29"/>
  <c r="J90" i="29"/>
  <c r="J106" i="29"/>
  <c r="K105" i="29"/>
  <c r="W105" i="29"/>
  <c r="X37" i="29"/>
  <c r="Y36" i="29"/>
  <c r="I58" i="29"/>
  <c r="J57" i="29"/>
  <c r="I47" i="29"/>
  <c r="H54" i="29"/>
  <c r="H52" i="29"/>
  <c r="H53" i="29" s="1"/>
  <c r="H100" i="29"/>
  <c r="H101" i="29" s="1"/>
  <c r="I95" i="29"/>
  <c r="H102" i="29"/>
  <c r="H148" i="29"/>
  <c r="H149" i="29" s="1"/>
  <c r="I143" i="29"/>
  <c r="H150" i="29"/>
  <c r="Q120" i="29"/>
  <c r="R120" i="29" s="1"/>
  <c r="S120" i="29" s="1"/>
  <c r="T120" i="29" s="1"/>
  <c r="U120" i="29" s="1"/>
  <c r="V120" i="29" s="1"/>
  <c r="AC120" i="29"/>
  <c r="AD120" i="29" s="1"/>
  <c r="AE120" i="29" s="1"/>
  <c r="AF120" i="29" s="1"/>
  <c r="AG120" i="29" s="1"/>
  <c r="AH120" i="29" s="1"/>
  <c r="AI120" i="29" s="1"/>
  <c r="AJ120" i="29" s="1"/>
  <c r="W153" i="29"/>
  <c r="K153" i="29"/>
  <c r="J154" i="29"/>
  <c r="W37" i="29"/>
  <c r="AC64" i="29"/>
  <c r="AD64" i="29" s="1"/>
  <c r="AE64" i="29" s="1"/>
  <c r="AF64" i="29" s="1"/>
  <c r="AG64" i="29" s="1"/>
  <c r="AH64" i="29" s="1"/>
  <c r="AI64" i="29" s="1"/>
  <c r="AJ64" i="29" s="1"/>
  <c r="Q64" i="29"/>
  <c r="R64" i="29" s="1"/>
  <c r="S64" i="29" s="1"/>
  <c r="T64" i="29" s="1"/>
  <c r="U64" i="29" s="1"/>
  <c r="V64" i="29" s="1"/>
  <c r="J122" i="29"/>
  <c r="W121" i="29"/>
  <c r="K121" i="29"/>
  <c r="Q152" i="29"/>
  <c r="R152" i="29" s="1"/>
  <c r="S152" i="29" s="1"/>
  <c r="T152" i="29" s="1"/>
  <c r="U152" i="29" s="1"/>
  <c r="V152" i="29" s="1"/>
  <c r="AC152" i="29"/>
  <c r="AD152" i="29" s="1"/>
  <c r="AE152" i="29" s="1"/>
  <c r="AF152" i="29" s="1"/>
  <c r="AG152" i="29" s="1"/>
  <c r="AH152" i="29" s="1"/>
  <c r="AI152" i="29" s="1"/>
  <c r="AJ152" i="29" s="1"/>
  <c r="H70" i="29"/>
  <c r="I63" i="29"/>
  <c r="H68" i="29"/>
  <c r="H69" i="29" s="1"/>
  <c r="I44" i="29"/>
  <c r="J43" i="29"/>
  <c r="X82" i="29"/>
  <c r="Y81" i="29"/>
  <c r="AC80" i="29"/>
  <c r="AD80" i="29" s="1"/>
  <c r="AE80" i="29" s="1"/>
  <c r="AF80" i="29" s="1"/>
  <c r="AG80" i="29" s="1"/>
  <c r="AH80" i="29" s="1"/>
  <c r="AI80" i="29" s="1"/>
  <c r="AJ80" i="29" s="1"/>
  <c r="Q80" i="29"/>
  <c r="R80" i="29" s="1"/>
  <c r="S80" i="29" s="1"/>
  <c r="T80" i="29" s="1"/>
  <c r="U80" i="29" s="1"/>
  <c r="V80" i="29" s="1"/>
  <c r="L129" i="29"/>
  <c r="K130" i="29"/>
  <c r="L37" i="29"/>
  <c r="M36" i="29"/>
  <c r="X137" i="29"/>
  <c r="W138" i="29"/>
  <c r="I6" i="29"/>
  <c r="H11" i="29"/>
  <c r="Q144" i="29"/>
  <c r="R144" i="29" s="1"/>
  <c r="S144" i="29" s="1"/>
  <c r="T144" i="29" s="1"/>
  <c r="U144" i="29" s="1"/>
  <c r="V144" i="29" s="1"/>
  <c r="AC144" i="29"/>
  <c r="AD144" i="29" s="1"/>
  <c r="AE144" i="29" s="1"/>
  <c r="AF144" i="29" s="1"/>
  <c r="AG144" i="29" s="1"/>
  <c r="AH144" i="29" s="1"/>
  <c r="AI144" i="29" s="1"/>
  <c r="AJ144" i="29" s="1"/>
  <c r="H86" i="29"/>
  <c r="I79" i="29"/>
  <c r="H84" i="29"/>
  <c r="H85" i="29" s="1"/>
  <c r="AC128" i="29"/>
  <c r="AD128" i="29" s="1"/>
  <c r="AE128" i="29" s="1"/>
  <c r="AF128" i="29" s="1"/>
  <c r="AG128" i="29" s="1"/>
  <c r="AH128" i="29" s="1"/>
  <c r="AI128" i="29" s="1"/>
  <c r="AJ128" i="29" s="1"/>
  <c r="Q128" i="29"/>
  <c r="R128" i="29" s="1"/>
  <c r="S128" i="29" s="1"/>
  <c r="T128" i="29" s="1"/>
  <c r="U128" i="29" s="1"/>
  <c r="V128" i="29" s="1"/>
  <c r="K82" i="29"/>
  <c r="X50" i="29"/>
  <c r="Y49" i="29"/>
  <c r="H45" i="29"/>
  <c r="H46" i="29"/>
  <c r="I41" i="29"/>
  <c r="H110" i="29"/>
  <c r="H108" i="29"/>
  <c r="H109" i="29" s="1"/>
  <c r="I103" i="29"/>
  <c r="W49" i="28"/>
  <c r="J50" i="28"/>
  <c r="K49" i="28"/>
  <c r="H118" i="28"/>
  <c r="I111" i="28"/>
  <c r="H116" i="28"/>
  <c r="H117" i="28" s="1"/>
  <c r="H25" i="28"/>
  <c r="H26" i="28" s="1"/>
  <c r="I20" i="28"/>
  <c r="H110" i="28"/>
  <c r="H108" i="28"/>
  <c r="H109" i="28" s="1"/>
  <c r="I103" i="28"/>
  <c r="L137" i="28"/>
  <c r="K138" i="28"/>
  <c r="M65" i="28"/>
  <c r="L66" i="28"/>
  <c r="J122" i="28"/>
  <c r="K121" i="28"/>
  <c r="W121" i="28"/>
  <c r="W81" i="28"/>
  <c r="K81" i="28"/>
  <c r="J82" i="28"/>
  <c r="AC88" i="28"/>
  <c r="AD88" i="28" s="1"/>
  <c r="AE88" i="28" s="1"/>
  <c r="AF88" i="28" s="1"/>
  <c r="AG88" i="28" s="1"/>
  <c r="AH88" i="28" s="1"/>
  <c r="AI88" i="28" s="1"/>
  <c r="AJ88" i="28" s="1"/>
  <c r="Q88" i="28"/>
  <c r="R88" i="28" s="1"/>
  <c r="S88" i="28" s="1"/>
  <c r="T88" i="28" s="1"/>
  <c r="U88" i="28" s="1"/>
  <c r="V88" i="28" s="1"/>
  <c r="H45" i="28"/>
  <c r="I41" i="28"/>
  <c r="H46" i="28"/>
  <c r="H148" i="28"/>
  <c r="H149" i="28" s="1"/>
  <c r="I143" i="28"/>
  <c r="H150" i="28"/>
  <c r="M89" i="28"/>
  <c r="L90" i="28"/>
  <c r="W138" i="28"/>
  <c r="X137" i="28"/>
  <c r="J58" i="28"/>
  <c r="W57" i="28"/>
  <c r="K57" i="28"/>
  <c r="Q152" i="28"/>
  <c r="R152" i="28" s="1"/>
  <c r="S152" i="28" s="1"/>
  <c r="T152" i="28" s="1"/>
  <c r="U152" i="28" s="1"/>
  <c r="V152" i="28" s="1"/>
  <c r="AC152" i="28"/>
  <c r="AD152" i="28" s="1"/>
  <c r="AE152" i="28" s="1"/>
  <c r="AF152" i="28" s="1"/>
  <c r="AG152" i="28" s="1"/>
  <c r="AH152" i="28" s="1"/>
  <c r="AI152" i="28" s="1"/>
  <c r="AJ152" i="28" s="1"/>
  <c r="I13" i="28"/>
  <c r="H18" i="28"/>
  <c r="H19" i="28" s="1"/>
  <c r="I63" i="28"/>
  <c r="H70" i="28"/>
  <c r="H68" i="28"/>
  <c r="H69" i="28" s="1"/>
  <c r="H86" i="28"/>
  <c r="I79" i="28"/>
  <c r="H84" i="28"/>
  <c r="H85" i="28" s="1"/>
  <c r="H140" i="28"/>
  <c r="H141" i="28" s="1"/>
  <c r="I135" i="28"/>
  <c r="H142" i="28"/>
  <c r="J22" i="28"/>
  <c r="K23" i="28"/>
  <c r="K29" i="28"/>
  <c r="L30" i="28"/>
  <c r="J98" i="28"/>
  <c r="K97" i="28"/>
  <c r="W97" i="28"/>
  <c r="AC56" i="28"/>
  <c r="AD56" i="28" s="1"/>
  <c r="AE56" i="28" s="1"/>
  <c r="AF56" i="28" s="1"/>
  <c r="AG56" i="28" s="1"/>
  <c r="AH56" i="28" s="1"/>
  <c r="AI56" i="28" s="1"/>
  <c r="AJ56" i="28" s="1"/>
  <c r="Q56" i="28"/>
  <c r="R56" i="28" s="1"/>
  <c r="S56" i="28" s="1"/>
  <c r="T56" i="28" s="1"/>
  <c r="U56" i="28" s="1"/>
  <c r="V56" i="28" s="1"/>
  <c r="I154" i="28"/>
  <c r="J153" i="28"/>
  <c r="G172" i="28"/>
  <c r="G171" i="28"/>
  <c r="K106" i="28"/>
  <c r="L105" i="28"/>
  <c r="I34" i="28"/>
  <c r="H39" i="28"/>
  <c r="H40" i="28" s="1"/>
  <c r="H60" i="28"/>
  <c r="H61" i="28" s="1"/>
  <c r="I55" i="28"/>
  <c r="H62" i="28"/>
  <c r="H134" i="28"/>
  <c r="H132" i="28"/>
  <c r="H133" i="28" s="1"/>
  <c r="I127" i="28"/>
  <c r="I151" i="28"/>
  <c r="H156" i="28"/>
  <c r="H157" i="28" s="1"/>
  <c r="H158" i="28"/>
  <c r="AC7" i="28"/>
  <c r="AD7" i="28" s="1"/>
  <c r="AE7" i="28" s="1"/>
  <c r="AF7" i="28" s="1"/>
  <c r="AG7" i="28" s="1"/>
  <c r="AH7" i="28" s="1"/>
  <c r="AI7" i="28" s="1"/>
  <c r="AJ7" i="28" s="1"/>
  <c r="Q7" i="28"/>
  <c r="R7" i="28" s="1"/>
  <c r="S7" i="28" s="1"/>
  <c r="T7" i="28" s="1"/>
  <c r="U7" i="28" s="1"/>
  <c r="V7" i="28" s="1"/>
  <c r="U43" i="28"/>
  <c r="AC96" i="28"/>
  <c r="AD96" i="28" s="1"/>
  <c r="AE96" i="28" s="1"/>
  <c r="AF96" i="28" s="1"/>
  <c r="AG96" i="28" s="1"/>
  <c r="AH96" i="28" s="1"/>
  <c r="AI96" i="28" s="1"/>
  <c r="AJ96" i="28" s="1"/>
  <c r="Q96" i="28"/>
  <c r="R96" i="28" s="1"/>
  <c r="S96" i="28" s="1"/>
  <c r="T96" i="28" s="1"/>
  <c r="U96" i="28" s="1"/>
  <c r="V96" i="28" s="1"/>
  <c r="W66" i="28"/>
  <c r="J9" i="28"/>
  <c r="I8" i="28"/>
  <c r="Q64" i="28"/>
  <c r="R64" i="28" s="1"/>
  <c r="S64" i="28" s="1"/>
  <c r="T64" i="28" s="1"/>
  <c r="U64" i="28" s="1"/>
  <c r="V64" i="28" s="1"/>
  <c r="AC64" i="28"/>
  <c r="AD64" i="28" s="1"/>
  <c r="AE64" i="28" s="1"/>
  <c r="AF64" i="28" s="1"/>
  <c r="AG64" i="28" s="1"/>
  <c r="AH64" i="28" s="1"/>
  <c r="AI64" i="28" s="1"/>
  <c r="AJ64" i="28" s="1"/>
  <c r="Y65" i="28"/>
  <c r="X66" i="28"/>
  <c r="K145" i="28"/>
  <c r="J146" i="28"/>
  <c r="W145" i="28"/>
  <c r="H11" i="28"/>
  <c r="I6" i="28"/>
  <c r="I119" i="28"/>
  <c r="H126" i="28"/>
  <c r="H124" i="28"/>
  <c r="H125" i="28" s="1"/>
  <c r="J37" i="28"/>
  <c r="W36" i="28"/>
  <c r="K36" i="28"/>
  <c r="S42" i="28"/>
  <c r="R44" i="28"/>
  <c r="AC72" i="28"/>
  <c r="AD72" i="28" s="1"/>
  <c r="AE72" i="28" s="1"/>
  <c r="AF72" i="28" s="1"/>
  <c r="AG72" i="28" s="1"/>
  <c r="AH72" i="28" s="1"/>
  <c r="AI72" i="28" s="1"/>
  <c r="AJ72" i="28" s="1"/>
  <c r="Q72" i="28"/>
  <c r="R72" i="28" s="1"/>
  <c r="S72" i="28" s="1"/>
  <c r="T72" i="28" s="1"/>
  <c r="U72" i="28" s="1"/>
  <c r="V72" i="28" s="1"/>
  <c r="J129" i="28"/>
  <c r="I130" i="28"/>
  <c r="H32" i="28"/>
  <c r="H33" i="28" s="1"/>
  <c r="I27" i="28"/>
  <c r="H102" i="28"/>
  <c r="H100" i="28"/>
  <c r="H101" i="28" s="1"/>
  <c r="I95" i="28"/>
  <c r="J74" i="28"/>
  <c r="K73" i="28"/>
  <c r="W73" i="28"/>
  <c r="K16" i="28"/>
  <c r="J15" i="28"/>
  <c r="J114" i="28"/>
  <c r="K113" i="28"/>
  <c r="W113" i="28"/>
  <c r="Y89" i="28"/>
  <c r="X90" i="28"/>
  <c r="W106" i="28"/>
  <c r="X105" i="28"/>
  <c r="H94" i="28"/>
  <c r="I87" i="28"/>
  <c r="H92" i="28"/>
  <c r="H93" i="28" s="1"/>
  <c r="AC48" i="28"/>
  <c r="AD48" i="28" s="1"/>
  <c r="AE48" i="28" s="1"/>
  <c r="AF48" i="28" s="1"/>
  <c r="AG48" i="28" s="1"/>
  <c r="AH48" i="28" s="1"/>
  <c r="AI48" i="28" s="1"/>
  <c r="AJ48" i="28" s="1"/>
  <c r="Q48" i="28"/>
  <c r="R48" i="28" s="1"/>
  <c r="S48" i="28" s="1"/>
  <c r="T48" i="28" s="1"/>
  <c r="U48" i="28" s="1"/>
  <c r="V48" i="28" s="1"/>
  <c r="H78" i="28"/>
  <c r="H76" i="28"/>
  <c r="H77" i="28" s="1"/>
  <c r="I71" i="28"/>
  <c r="I47" i="28"/>
  <c r="H54" i="28"/>
  <c r="H52" i="28"/>
  <c r="H53" i="28" s="1"/>
  <c r="G163" i="27"/>
  <c r="H132" i="27"/>
  <c r="H133" i="27" s="1"/>
  <c r="Q152" i="27"/>
  <c r="R152" i="27" s="1"/>
  <c r="S152" i="27" s="1"/>
  <c r="T152" i="27" s="1"/>
  <c r="U152" i="27" s="1"/>
  <c r="V152" i="27" s="1"/>
  <c r="AC152" i="27"/>
  <c r="AD152" i="27" s="1"/>
  <c r="AE152" i="27" s="1"/>
  <c r="AF152" i="27" s="1"/>
  <c r="AG152" i="27" s="1"/>
  <c r="AH152" i="27" s="1"/>
  <c r="AI152" i="27" s="1"/>
  <c r="AJ152" i="27" s="1"/>
  <c r="Q144" i="27"/>
  <c r="R144" i="27" s="1"/>
  <c r="S144" i="27" s="1"/>
  <c r="T144" i="27" s="1"/>
  <c r="U144" i="27" s="1"/>
  <c r="V144" i="27" s="1"/>
  <c r="AC144" i="27"/>
  <c r="AD144" i="27" s="1"/>
  <c r="AE144" i="27" s="1"/>
  <c r="AF144" i="27" s="1"/>
  <c r="AG144" i="27" s="1"/>
  <c r="AH144" i="27" s="1"/>
  <c r="AI144" i="27" s="1"/>
  <c r="AJ144" i="27" s="1"/>
  <c r="L138" i="27"/>
  <c r="M137" i="27"/>
  <c r="K138" i="27"/>
  <c r="W114" i="27"/>
  <c r="I98" i="27"/>
  <c r="J97" i="27"/>
  <c r="G160" i="27"/>
  <c r="G165" i="27" s="1"/>
  <c r="G166" i="27" s="1"/>
  <c r="J17" i="27"/>
  <c r="I24" i="27"/>
  <c r="I143" i="27"/>
  <c r="I148" i="27" s="1"/>
  <c r="I149" i="27" s="1"/>
  <c r="H158" i="27"/>
  <c r="I34" i="27"/>
  <c r="J34" i="27" s="1"/>
  <c r="I151" i="27"/>
  <c r="I156" i="27" s="1"/>
  <c r="I157" i="27" s="1"/>
  <c r="I13" i="27"/>
  <c r="I18" i="27" s="1"/>
  <c r="I19" i="27" s="1"/>
  <c r="I27" i="27"/>
  <c r="I32" i="27" s="1"/>
  <c r="I33" i="27" s="1"/>
  <c r="H116" i="27"/>
  <c r="H117" i="27" s="1"/>
  <c r="I95" i="27"/>
  <c r="I102" i="27" s="1"/>
  <c r="H148" i="27"/>
  <c r="H149" i="27" s="1"/>
  <c r="I20" i="27"/>
  <c r="I6" i="27"/>
  <c r="J6" i="27" s="1"/>
  <c r="I111" i="27"/>
  <c r="J111" i="27" s="1"/>
  <c r="H100" i="27"/>
  <c r="H101" i="27" s="1"/>
  <c r="I127" i="27"/>
  <c r="J127" i="27" s="1"/>
  <c r="H46" i="27"/>
  <c r="H45" i="27"/>
  <c r="H52" i="27"/>
  <c r="H53" i="27" s="1"/>
  <c r="H54" i="27"/>
  <c r="H110" i="27"/>
  <c r="H108" i="27"/>
  <c r="H109" i="27" s="1"/>
  <c r="H142" i="27"/>
  <c r="H140" i="27"/>
  <c r="H141" i="27" s="1"/>
  <c r="H62" i="27"/>
  <c r="H60" i="27"/>
  <c r="H61" i="27" s="1"/>
  <c r="H78" i="27"/>
  <c r="H76" i="27"/>
  <c r="H77" i="27" s="1"/>
  <c r="H70" i="27"/>
  <c r="H68" i="27"/>
  <c r="H69" i="27" s="1"/>
  <c r="H84" i="27"/>
  <c r="H85" i="27" s="1"/>
  <c r="H86" i="27"/>
  <c r="H126" i="27"/>
  <c r="H124" i="27"/>
  <c r="H125" i="27" s="1"/>
  <c r="Y136" i="27"/>
  <c r="X138" i="27"/>
  <c r="L23" i="27"/>
  <c r="K22" i="27"/>
  <c r="AC128" i="27"/>
  <c r="AD128" i="27" s="1"/>
  <c r="AE128" i="27" s="1"/>
  <c r="AF128" i="27" s="1"/>
  <c r="AG128" i="27" s="1"/>
  <c r="AH128" i="27" s="1"/>
  <c r="AI128" i="27" s="1"/>
  <c r="AJ128" i="27" s="1"/>
  <c r="Q128" i="27"/>
  <c r="R128" i="27" s="1"/>
  <c r="S128" i="27" s="1"/>
  <c r="T128" i="27" s="1"/>
  <c r="U128" i="27" s="1"/>
  <c r="V128" i="27" s="1"/>
  <c r="K82" i="27"/>
  <c r="L81" i="27"/>
  <c r="W90" i="27"/>
  <c r="X89" i="27"/>
  <c r="N113" i="27"/>
  <c r="I52" i="27"/>
  <c r="I53" i="27" s="1"/>
  <c r="J47" i="27"/>
  <c r="I54" i="27"/>
  <c r="J135" i="27"/>
  <c r="I140" i="27"/>
  <c r="I141" i="27" s="1"/>
  <c r="I142" i="27"/>
  <c r="AC48" i="27"/>
  <c r="AD48" i="27" s="1"/>
  <c r="AE48" i="27" s="1"/>
  <c r="AF48" i="27" s="1"/>
  <c r="AG48" i="27" s="1"/>
  <c r="AH48" i="27" s="1"/>
  <c r="AI48" i="27" s="1"/>
  <c r="AJ48" i="27" s="1"/>
  <c r="Q48" i="27"/>
  <c r="R48" i="27" s="1"/>
  <c r="S48" i="27" s="1"/>
  <c r="T48" i="27" s="1"/>
  <c r="U48" i="27" s="1"/>
  <c r="V48" i="27" s="1"/>
  <c r="I86" i="27"/>
  <c r="I84" i="27"/>
  <c r="I85" i="27" s="1"/>
  <c r="J79" i="27"/>
  <c r="X129" i="27"/>
  <c r="W130" i="27"/>
  <c r="J63" i="27"/>
  <c r="I68" i="27"/>
  <c r="I69" i="27" s="1"/>
  <c r="I70" i="27"/>
  <c r="I78" i="27"/>
  <c r="I76" i="27"/>
  <c r="I77" i="27" s="1"/>
  <c r="J71" i="27"/>
  <c r="K121" i="27"/>
  <c r="J122" i="27"/>
  <c r="W121" i="27"/>
  <c r="J50" i="27"/>
  <c r="W49" i="27"/>
  <c r="K49" i="27"/>
  <c r="W105" i="27"/>
  <c r="K105" i="27"/>
  <c r="J106" i="27"/>
  <c r="Y73" i="27"/>
  <c r="X74" i="27"/>
  <c r="K58" i="27"/>
  <c r="L57" i="27"/>
  <c r="J119" i="27"/>
  <c r="I126" i="27"/>
  <c r="I124" i="27"/>
  <c r="I125" i="27" s="1"/>
  <c r="R42" i="27"/>
  <c r="Q44" i="27"/>
  <c r="K30" i="27"/>
  <c r="J29" i="27"/>
  <c r="W146" i="27"/>
  <c r="X145" i="27"/>
  <c r="K130" i="27"/>
  <c r="L129" i="27"/>
  <c r="I60" i="27"/>
  <c r="I61" i="27" s="1"/>
  <c r="J55" i="27"/>
  <c r="I62" i="27"/>
  <c r="I94" i="27"/>
  <c r="J87" i="27"/>
  <c r="I92" i="27"/>
  <c r="I93" i="27" s="1"/>
  <c r="T43" i="27"/>
  <c r="J103" i="27"/>
  <c r="I110" i="27"/>
  <c r="I108" i="27"/>
  <c r="I109" i="27" s="1"/>
  <c r="X114" i="27"/>
  <c r="Y113" i="27"/>
  <c r="L145" i="27"/>
  <c r="K146" i="27"/>
  <c r="J8" i="27"/>
  <c r="K9" i="27"/>
  <c r="L112" i="27"/>
  <c r="K114" i="27"/>
  <c r="W58" i="27"/>
  <c r="X57" i="27"/>
  <c r="AB137" i="27"/>
  <c r="M73" i="27"/>
  <c r="L74" i="27"/>
  <c r="X65" i="27"/>
  <c r="W66" i="27"/>
  <c r="W82" i="27"/>
  <c r="X81" i="27"/>
  <c r="J154" i="27"/>
  <c r="K153" i="27"/>
  <c r="W153" i="27"/>
  <c r="K16" i="27"/>
  <c r="J15" i="27"/>
  <c r="L65" i="27"/>
  <c r="K66" i="27"/>
  <c r="K90" i="27"/>
  <c r="L89" i="27"/>
  <c r="I46" i="27"/>
  <c r="I45" i="27"/>
  <c r="J41" i="27"/>
  <c r="J42" i="13"/>
  <c r="J53" i="13"/>
  <c r="J54" i="13" s="1"/>
  <c r="K41" i="13"/>
  <c r="K53" i="13" s="1"/>
  <c r="K54" i="13" s="1"/>
  <c r="J67" i="17"/>
  <c r="K67" i="17" s="1"/>
  <c r="L67" i="17" s="1"/>
  <c r="M16" i="17"/>
  <c r="M15" i="17" s="1"/>
  <c r="L17" i="17"/>
  <c r="L24" i="17" s="1"/>
  <c r="M23" i="17"/>
  <c r="K9" i="17"/>
  <c r="J155" i="17"/>
  <c r="M147" i="17"/>
  <c r="L139" i="17"/>
  <c r="L131" i="17"/>
  <c r="L123" i="17"/>
  <c r="K115" i="17"/>
  <c r="M107" i="17"/>
  <c r="L99" i="17"/>
  <c r="L91" i="17"/>
  <c r="L83" i="17"/>
  <c r="M75" i="17"/>
  <c r="L59" i="17"/>
  <c r="P51" i="17"/>
  <c r="N10" i="17"/>
  <c r="O10" i="17" s="1"/>
  <c r="K28" i="17"/>
  <c r="K21" i="17"/>
  <c r="J24" i="28" l="1"/>
  <c r="K17" i="28"/>
  <c r="J24" i="32"/>
  <c r="K17" i="32"/>
  <c r="J24" i="30"/>
  <c r="K17" i="30"/>
  <c r="I150" i="27"/>
  <c r="L42" i="13"/>
  <c r="O44" i="13"/>
  <c r="O167" i="29"/>
  <c r="O167" i="28"/>
  <c r="O167" i="27"/>
  <c r="O167" i="30"/>
  <c r="M41" i="13"/>
  <c r="M53" i="13" s="1"/>
  <c r="M54" i="13" s="1"/>
  <c r="N43" i="13"/>
  <c r="N164" i="28"/>
  <c r="N164" i="29"/>
  <c r="N164" i="30"/>
  <c r="N164" i="27"/>
  <c r="J44" i="27"/>
  <c r="W43" i="27"/>
  <c r="K43" i="27"/>
  <c r="K42" i="13"/>
  <c r="J143" i="27"/>
  <c r="J148" i="27" s="1"/>
  <c r="J149" i="27" s="1"/>
  <c r="J95" i="27"/>
  <c r="K95" i="27" s="1"/>
  <c r="K35" i="30"/>
  <c r="W35" i="30"/>
  <c r="J37" i="30"/>
  <c r="J44" i="31"/>
  <c r="W43" i="31"/>
  <c r="K43" i="31"/>
  <c r="W43" i="28"/>
  <c r="J44" i="28"/>
  <c r="K43" i="28"/>
  <c r="W73" i="32"/>
  <c r="K73" i="32"/>
  <c r="J74" i="32"/>
  <c r="M16" i="32"/>
  <c r="L15" i="32"/>
  <c r="U44" i="32"/>
  <c r="V43" i="32"/>
  <c r="V44" i="32" s="1"/>
  <c r="N153" i="32"/>
  <c r="W89" i="32"/>
  <c r="K89" i="32"/>
  <c r="J90" i="32"/>
  <c r="Y37" i="32"/>
  <c r="Z36" i="32"/>
  <c r="L50" i="32"/>
  <c r="M49" i="32"/>
  <c r="L29" i="32"/>
  <c r="M30" i="32"/>
  <c r="M137" i="32"/>
  <c r="L138" i="32"/>
  <c r="J58" i="32"/>
  <c r="W57" i="32"/>
  <c r="K57" i="32"/>
  <c r="L106" i="32"/>
  <c r="M105" i="32"/>
  <c r="W129" i="32"/>
  <c r="K129" i="32"/>
  <c r="J130" i="32"/>
  <c r="X138" i="32"/>
  <c r="Y137" i="32"/>
  <c r="Y145" i="32"/>
  <c r="X146" i="32"/>
  <c r="K22" i="32"/>
  <c r="L23" i="32"/>
  <c r="J8" i="32"/>
  <c r="K9" i="32"/>
  <c r="X50" i="32"/>
  <c r="Y49" i="32"/>
  <c r="X66" i="32"/>
  <c r="Y65" i="32"/>
  <c r="AC88" i="32"/>
  <c r="AD88" i="32" s="1"/>
  <c r="AE88" i="32" s="1"/>
  <c r="AF88" i="32" s="1"/>
  <c r="AG88" i="32" s="1"/>
  <c r="AH88" i="32" s="1"/>
  <c r="AI88" i="32" s="1"/>
  <c r="AJ88" i="32" s="1"/>
  <c r="Q88" i="32"/>
  <c r="R88" i="32" s="1"/>
  <c r="S88" i="32" s="1"/>
  <c r="T88" i="32" s="1"/>
  <c r="U88" i="32" s="1"/>
  <c r="V88" i="32" s="1"/>
  <c r="W43" i="32"/>
  <c r="J44" i="32"/>
  <c r="K43" i="32"/>
  <c r="L113" i="32"/>
  <c r="K114" i="32"/>
  <c r="L121" i="32"/>
  <c r="K122" i="32"/>
  <c r="J82" i="32"/>
  <c r="K81" i="32"/>
  <c r="W81" i="32"/>
  <c r="W152" i="32"/>
  <c r="K152" i="32"/>
  <c r="J154" i="32"/>
  <c r="L146" i="32"/>
  <c r="M145" i="32"/>
  <c r="L66" i="32"/>
  <c r="M65" i="32"/>
  <c r="M37" i="32"/>
  <c r="N36" i="32"/>
  <c r="X113" i="32"/>
  <c r="W114" i="32"/>
  <c r="J98" i="32"/>
  <c r="W97" i="32"/>
  <c r="K97" i="32"/>
  <c r="AA153" i="32"/>
  <c r="X106" i="32"/>
  <c r="Y105" i="32"/>
  <c r="X121" i="32"/>
  <c r="W122" i="32"/>
  <c r="N36" i="31"/>
  <c r="M37" i="31"/>
  <c r="W82" i="31"/>
  <c r="X81" i="31"/>
  <c r="I150" i="31"/>
  <c r="I148" i="31"/>
  <c r="I149" i="31" s="1"/>
  <c r="J143" i="31"/>
  <c r="P129" i="31"/>
  <c r="H160" i="31"/>
  <c r="H165" i="31" s="1"/>
  <c r="H12" i="31"/>
  <c r="H162" i="31" s="1"/>
  <c r="H170" i="31" s="1"/>
  <c r="J29" i="31"/>
  <c r="K30" i="31"/>
  <c r="M57" i="31"/>
  <c r="L58" i="31"/>
  <c r="L24" i="31"/>
  <c r="M17" i="31"/>
  <c r="W153" i="31"/>
  <c r="K153" i="31"/>
  <c r="J154" i="31"/>
  <c r="I140" i="31"/>
  <c r="I141" i="31" s="1"/>
  <c r="J135" i="31"/>
  <c r="I142" i="31"/>
  <c r="Z36" i="31"/>
  <c r="Y37" i="31"/>
  <c r="K82" i="31"/>
  <c r="L81" i="31"/>
  <c r="X98" i="31"/>
  <c r="Y97" i="31"/>
  <c r="K122" i="31"/>
  <c r="L121" i="31"/>
  <c r="N128" i="31"/>
  <c r="M130" i="31"/>
  <c r="M97" i="31"/>
  <c r="L98" i="31"/>
  <c r="I46" i="31"/>
  <c r="I45" i="31"/>
  <c r="J41" i="31"/>
  <c r="W50" i="31"/>
  <c r="X49" i="31"/>
  <c r="K114" i="31"/>
  <c r="L113" i="31"/>
  <c r="M138" i="31"/>
  <c r="N137" i="31"/>
  <c r="W122" i="31"/>
  <c r="X121" i="31"/>
  <c r="L49" i="31"/>
  <c r="K50" i="31"/>
  <c r="L15" i="31"/>
  <c r="M16" i="31"/>
  <c r="W114" i="31"/>
  <c r="X113" i="31"/>
  <c r="H163" i="31"/>
  <c r="I78" i="31"/>
  <c r="I76" i="31"/>
  <c r="I77" i="31" s="1"/>
  <c r="J71" i="31"/>
  <c r="K74" i="31"/>
  <c r="L73" i="31"/>
  <c r="J151" i="31"/>
  <c r="I158" i="31"/>
  <c r="I156" i="31"/>
  <c r="I157" i="31" s="1"/>
  <c r="H161" i="31"/>
  <c r="Z137" i="31"/>
  <c r="Y138" i="31"/>
  <c r="K90" i="31"/>
  <c r="L89" i="31"/>
  <c r="I86" i="31"/>
  <c r="I84" i="31"/>
  <c r="I85" i="31" s="1"/>
  <c r="J79" i="31"/>
  <c r="I39" i="31"/>
  <c r="I40" i="31" s="1"/>
  <c r="J34" i="31"/>
  <c r="M8" i="31"/>
  <c r="N9" i="31"/>
  <c r="Y57" i="31"/>
  <c r="X58" i="31"/>
  <c r="K23" i="31"/>
  <c r="J22" i="31"/>
  <c r="W74" i="31"/>
  <c r="X73" i="31"/>
  <c r="J63" i="31"/>
  <c r="I70" i="31"/>
  <c r="I68" i="31"/>
  <c r="I69" i="31" s="1"/>
  <c r="I52" i="31"/>
  <c r="I53" i="31" s="1"/>
  <c r="J47" i="31"/>
  <c r="I54" i="31"/>
  <c r="W90" i="31"/>
  <c r="X89" i="31"/>
  <c r="J55" i="31"/>
  <c r="I62" i="31"/>
  <c r="I60" i="31"/>
  <c r="I61" i="31" s="1"/>
  <c r="I118" i="31"/>
  <c r="J111" i="31"/>
  <c r="I116" i="31"/>
  <c r="I117" i="31" s="1"/>
  <c r="S42" i="31"/>
  <c r="R44" i="31"/>
  <c r="J6" i="31"/>
  <c r="I11" i="31"/>
  <c r="I108" i="31"/>
  <c r="I109" i="31" s="1"/>
  <c r="I110" i="31"/>
  <c r="J103" i="31"/>
  <c r="I100" i="31"/>
  <c r="I101" i="31" s="1"/>
  <c r="I102" i="31"/>
  <c r="J95" i="31"/>
  <c r="W145" i="31"/>
  <c r="K145" i="31"/>
  <c r="J146" i="31"/>
  <c r="I94" i="31"/>
  <c r="I92" i="31"/>
  <c r="I93" i="31" s="1"/>
  <c r="J87" i="31"/>
  <c r="J66" i="31"/>
  <c r="W65" i="31"/>
  <c r="K65" i="31"/>
  <c r="W105" i="31"/>
  <c r="K105" i="31"/>
  <c r="J106" i="31"/>
  <c r="I132" i="31"/>
  <c r="I133" i="31" s="1"/>
  <c r="I134" i="31"/>
  <c r="J127" i="31"/>
  <c r="I18" i="31"/>
  <c r="I19" i="31" s="1"/>
  <c r="J13" i="31"/>
  <c r="I124" i="31"/>
  <c r="I125" i="31" s="1"/>
  <c r="J119" i="31"/>
  <c r="I126" i="31"/>
  <c r="J20" i="31"/>
  <c r="I25" i="31"/>
  <c r="I26" i="31" s="1"/>
  <c r="I32" i="31"/>
  <c r="I33" i="31" s="1"/>
  <c r="J27" i="31"/>
  <c r="L138" i="30"/>
  <c r="M137" i="30"/>
  <c r="K74" i="30"/>
  <c r="L73" i="30"/>
  <c r="W89" i="30"/>
  <c r="K89" i="30"/>
  <c r="J90" i="30"/>
  <c r="X153" i="30"/>
  <c r="W154" i="30"/>
  <c r="L113" i="30"/>
  <c r="K114" i="30"/>
  <c r="I25" i="30"/>
  <c r="I26" i="30" s="1"/>
  <c r="J20" i="30"/>
  <c r="X43" i="30"/>
  <c r="W44" i="30"/>
  <c r="J47" i="30"/>
  <c r="I54" i="30"/>
  <c r="I52" i="30"/>
  <c r="I53" i="30" s="1"/>
  <c r="W74" i="30"/>
  <c r="X73" i="30"/>
  <c r="Z36" i="30"/>
  <c r="J34" i="30"/>
  <c r="I39" i="30"/>
  <c r="I40" i="30" s="1"/>
  <c r="I124" i="30"/>
  <c r="I125" i="30" s="1"/>
  <c r="J119" i="30"/>
  <c r="I126" i="30"/>
  <c r="X138" i="30"/>
  <c r="Y137" i="30"/>
  <c r="M98" i="30"/>
  <c r="N97" i="30"/>
  <c r="J58" i="30"/>
  <c r="W57" i="30"/>
  <c r="K57" i="30"/>
  <c r="K44" i="30"/>
  <c r="L43" i="30"/>
  <c r="I134" i="30"/>
  <c r="I132" i="30"/>
  <c r="I133" i="30" s="1"/>
  <c r="J127" i="30"/>
  <c r="H163" i="30"/>
  <c r="L82" i="30"/>
  <c r="M81" i="30"/>
  <c r="V43" i="30"/>
  <c r="V44" i="30" s="1"/>
  <c r="U44" i="30"/>
  <c r="W65" i="30"/>
  <c r="K65" i="30"/>
  <c r="J66" i="30"/>
  <c r="I108" i="30"/>
  <c r="I109" i="30" s="1"/>
  <c r="J103" i="30"/>
  <c r="I110" i="30"/>
  <c r="H160" i="30"/>
  <c r="H165" i="30" s="1"/>
  <c r="H166" i="30" s="1"/>
  <c r="H12" i="30"/>
  <c r="H162" i="30" s="1"/>
  <c r="H170" i="30" s="1"/>
  <c r="W106" i="30"/>
  <c r="X105" i="30"/>
  <c r="I94" i="30"/>
  <c r="J87" i="30"/>
  <c r="I92" i="30"/>
  <c r="I93" i="30" s="1"/>
  <c r="H161" i="30"/>
  <c r="H173" i="30" s="1"/>
  <c r="G171" i="30"/>
  <c r="J6" i="30"/>
  <c r="I11" i="30"/>
  <c r="M16" i="30"/>
  <c r="L15" i="30"/>
  <c r="I86" i="30"/>
  <c r="I84" i="30"/>
  <c r="I85" i="30" s="1"/>
  <c r="J79" i="30"/>
  <c r="I32" i="30"/>
  <c r="I33" i="30" s="1"/>
  <c r="J27" i="30"/>
  <c r="K122" i="30"/>
  <c r="L121" i="30"/>
  <c r="K106" i="30"/>
  <c r="L105" i="30"/>
  <c r="L30" i="30"/>
  <c r="K29" i="30"/>
  <c r="J143" i="30"/>
  <c r="I148" i="30"/>
  <c r="I149" i="30" s="1"/>
  <c r="I150" i="30"/>
  <c r="I78" i="30"/>
  <c r="J71" i="30"/>
  <c r="I76" i="30"/>
  <c r="I77" i="30" s="1"/>
  <c r="I118" i="30"/>
  <c r="I116" i="30"/>
  <c r="I117" i="30" s="1"/>
  <c r="J111" i="30"/>
  <c r="J13" i="30"/>
  <c r="I18" i="30"/>
  <c r="I19" i="30" s="1"/>
  <c r="I158" i="30"/>
  <c r="I156" i="30"/>
  <c r="I157" i="30" s="1"/>
  <c r="J151" i="30"/>
  <c r="I68" i="30"/>
  <c r="I69" i="30" s="1"/>
  <c r="I70" i="30"/>
  <c r="J63" i="30"/>
  <c r="Y129" i="30"/>
  <c r="X130" i="30"/>
  <c r="Y98" i="30"/>
  <c r="Z97" i="30"/>
  <c r="M129" i="30"/>
  <c r="L130" i="30"/>
  <c r="W145" i="30"/>
  <c r="K145" i="30"/>
  <c r="J146" i="30"/>
  <c r="W122" i="30"/>
  <c r="X121" i="30"/>
  <c r="I140" i="30"/>
  <c r="I141" i="30" s="1"/>
  <c r="J135" i="30"/>
  <c r="I142" i="30"/>
  <c r="I45" i="30"/>
  <c r="I46" i="30"/>
  <c r="J41" i="30"/>
  <c r="N36" i="30"/>
  <c r="Y50" i="30"/>
  <c r="Z49" i="30"/>
  <c r="J8" i="30"/>
  <c r="K9" i="30"/>
  <c r="X82" i="30"/>
  <c r="Y81" i="30"/>
  <c r="L23" i="30"/>
  <c r="K22" i="30"/>
  <c r="L153" i="30"/>
  <c r="K154" i="30"/>
  <c r="I60" i="30"/>
  <c r="I61" i="30" s="1"/>
  <c r="J55" i="30"/>
  <c r="I62" i="30"/>
  <c r="W114" i="30"/>
  <c r="X113" i="30"/>
  <c r="J95" i="30"/>
  <c r="I102" i="30"/>
  <c r="I100" i="30"/>
  <c r="I101" i="30" s="1"/>
  <c r="M50" i="30"/>
  <c r="N49" i="30"/>
  <c r="H160" i="29"/>
  <c r="H165" i="29" s="1"/>
  <c r="H166" i="29" s="1"/>
  <c r="H12" i="29"/>
  <c r="H162" i="29" s="1"/>
  <c r="H170" i="29" s="1"/>
  <c r="I124" i="29"/>
  <c r="I125" i="29" s="1"/>
  <c r="J119" i="29"/>
  <c r="I126" i="29"/>
  <c r="J6" i="29"/>
  <c r="I11" i="29"/>
  <c r="M129" i="29"/>
  <c r="L130" i="29"/>
  <c r="J44" i="29"/>
  <c r="K43" i="29"/>
  <c r="W43" i="29"/>
  <c r="L153" i="29"/>
  <c r="K154" i="29"/>
  <c r="W57" i="29"/>
  <c r="J58" i="29"/>
  <c r="K57" i="29"/>
  <c r="L105" i="29"/>
  <c r="K106" i="29"/>
  <c r="K74" i="29"/>
  <c r="L73" i="29"/>
  <c r="I134" i="29"/>
  <c r="I132" i="29"/>
  <c r="I133" i="29" s="1"/>
  <c r="J127" i="29"/>
  <c r="I32" i="29"/>
  <c r="I33" i="29" s="1"/>
  <c r="J27" i="29"/>
  <c r="L138" i="29"/>
  <c r="M137" i="29"/>
  <c r="I46" i="29"/>
  <c r="J41" i="29"/>
  <c r="I45" i="29"/>
  <c r="O49" i="29"/>
  <c r="X153" i="29"/>
  <c r="W154" i="29"/>
  <c r="H163" i="29"/>
  <c r="W74" i="29"/>
  <c r="X73" i="29"/>
  <c r="I140" i="29"/>
  <c r="I141" i="29" s="1"/>
  <c r="J135" i="29"/>
  <c r="I142" i="29"/>
  <c r="Y98" i="29"/>
  <c r="Z97" i="29"/>
  <c r="Z81" i="29"/>
  <c r="Y82" i="29"/>
  <c r="K122" i="29"/>
  <c r="L121" i="29"/>
  <c r="I68" i="29"/>
  <c r="I69" i="29" s="1"/>
  <c r="I70" i="29"/>
  <c r="J63" i="29"/>
  <c r="W122" i="29"/>
  <c r="X121" i="29"/>
  <c r="K90" i="29"/>
  <c r="L89" i="29"/>
  <c r="M48" i="29"/>
  <c r="L50" i="29"/>
  <c r="I108" i="29"/>
  <c r="I109" i="29" s="1"/>
  <c r="J103" i="29"/>
  <c r="I110" i="29"/>
  <c r="Y50" i="29"/>
  <c r="Z49" i="29"/>
  <c r="I86" i="29"/>
  <c r="J79" i="29"/>
  <c r="I84" i="29"/>
  <c r="I85" i="29" s="1"/>
  <c r="X138" i="29"/>
  <c r="Y137" i="29"/>
  <c r="J143" i="29"/>
  <c r="I150" i="29"/>
  <c r="I148" i="29"/>
  <c r="I149" i="29" s="1"/>
  <c r="H161" i="29"/>
  <c r="H173" i="29" s="1"/>
  <c r="Z36" i="29"/>
  <c r="Y37" i="29"/>
  <c r="X65" i="29"/>
  <c r="W66" i="29"/>
  <c r="I158" i="29"/>
  <c r="I156" i="29"/>
  <c r="I157" i="29" s="1"/>
  <c r="J151" i="29"/>
  <c r="I39" i="29"/>
  <c r="I40" i="29" s="1"/>
  <c r="J34" i="29"/>
  <c r="O97" i="29"/>
  <c r="N98" i="29"/>
  <c r="AA113" i="29"/>
  <c r="Z114" i="29"/>
  <c r="W145" i="29"/>
  <c r="K145" i="29"/>
  <c r="J146" i="29"/>
  <c r="G172" i="29"/>
  <c r="G171" i="29"/>
  <c r="U43" i="29"/>
  <c r="T44" i="29"/>
  <c r="I52" i="29"/>
  <c r="I53" i="29" s="1"/>
  <c r="I54" i="29"/>
  <c r="J47" i="29"/>
  <c r="I18" i="29"/>
  <c r="I19" i="29" s="1"/>
  <c r="J13" i="29"/>
  <c r="L24" i="29"/>
  <c r="M17" i="29"/>
  <c r="M114" i="29"/>
  <c r="N113" i="29"/>
  <c r="K23" i="29"/>
  <c r="J22" i="29"/>
  <c r="L65" i="29"/>
  <c r="K66" i="29"/>
  <c r="I118" i="29"/>
  <c r="J111" i="29"/>
  <c r="I116" i="29"/>
  <c r="I117" i="29" s="1"/>
  <c r="N81" i="29"/>
  <c r="M82" i="29"/>
  <c r="I78" i="29"/>
  <c r="J71" i="29"/>
  <c r="I76" i="29"/>
  <c r="I77" i="29" s="1"/>
  <c r="Y129" i="29"/>
  <c r="X130" i="29"/>
  <c r="J20" i="29"/>
  <c r="I25" i="29"/>
  <c r="I26" i="29" s="1"/>
  <c r="M37" i="29"/>
  <c r="N36" i="29"/>
  <c r="J95" i="29"/>
  <c r="I102" i="29"/>
  <c r="I100" i="29"/>
  <c r="I101" i="29" s="1"/>
  <c r="W106" i="29"/>
  <c r="X105" i="29"/>
  <c r="W90" i="29"/>
  <c r="X89" i="29"/>
  <c r="I60" i="29"/>
  <c r="I61" i="29" s="1"/>
  <c r="I62" i="29"/>
  <c r="J55" i="29"/>
  <c r="M8" i="29"/>
  <c r="N9" i="29"/>
  <c r="J29" i="29"/>
  <c r="K30" i="29"/>
  <c r="L16" i="29"/>
  <c r="K15" i="29"/>
  <c r="J87" i="29"/>
  <c r="I92" i="29"/>
  <c r="I93" i="29" s="1"/>
  <c r="I94" i="29"/>
  <c r="I124" i="28"/>
  <c r="I125" i="28" s="1"/>
  <c r="I126" i="28"/>
  <c r="J119" i="28"/>
  <c r="I132" i="28"/>
  <c r="I133" i="28" s="1"/>
  <c r="J127" i="28"/>
  <c r="I134" i="28"/>
  <c r="H160" i="28"/>
  <c r="H165" i="28" s="1"/>
  <c r="H166" i="28" s="1"/>
  <c r="H12" i="28"/>
  <c r="H162" i="28" s="1"/>
  <c r="H170" i="28" s="1"/>
  <c r="I70" i="28"/>
  <c r="I68" i="28"/>
  <c r="I69" i="28" s="1"/>
  <c r="J63" i="28"/>
  <c r="X138" i="28"/>
  <c r="Y137" i="28"/>
  <c r="W122" i="28"/>
  <c r="X121" i="28"/>
  <c r="L138" i="28"/>
  <c r="M137" i="28"/>
  <c r="L49" i="28"/>
  <c r="K50" i="28"/>
  <c r="H161" i="28"/>
  <c r="H173" i="28" s="1"/>
  <c r="Y105" i="28"/>
  <c r="X106" i="28"/>
  <c r="K114" i="28"/>
  <c r="L113" i="28"/>
  <c r="K74" i="28"/>
  <c r="L73" i="28"/>
  <c r="K37" i="28"/>
  <c r="L36" i="28"/>
  <c r="V43" i="28"/>
  <c r="I62" i="28"/>
  <c r="I60" i="28"/>
  <c r="I61" i="28" s="1"/>
  <c r="J55" i="28"/>
  <c r="K58" i="28"/>
  <c r="L57" i="28"/>
  <c r="M90" i="28"/>
  <c r="N89" i="28"/>
  <c r="J151" i="28"/>
  <c r="I156" i="28"/>
  <c r="I157" i="28" s="1"/>
  <c r="I158" i="28"/>
  <c r="X97" i="28"/>
  <c r="W98" i="28"/>
  <c r="W58" i="28"/>
  <c r="X57" i="28"/>
  <c r="K82" i="28"/>
  <c r="L81" i="28"/>
  <c r="M66" i="28"/>
  <c r="N65" i="28"/>
  <c r="I116" i="28"/>
  <c r="I117" i="28" s="1"/>
  <c r="J111" i="28"/>
  <c r="I118" i="28"/>
  <c r="J130" i="28"/>
  <c r="W129" i="28"/>
  <c r="K129" i="28"/>
  <c r="K98" i="28"/>
  <c r="L97" i="28"/>
  <c r="I142" i="28"/>
  <c r="I140" i="28"/>
  <c r="I141" i="28" s="1"/>
  <c r="J135" i="28"/>
  <c r="I148" i="28"/>
  <c r="I149" i="28" s="1"/>
  <c r="I150" i="28"/>
  <c r="J143" i="28"/>
  <c r="W82" i="28"/>
  <c r="X81" i="28"/>
  <c r="I54" i="28"/>
  <c r="J47" i="28"/>
  <c r="I52" i="28"/>
  <c r="I53" i="28" s="1"/>
  <c r="J8" i="28"/>
  <c r="K9" i="28"/>
  <c r="W37" i="28"/>
  <c r="X36" i="28"/>
  <c r="I100" i="28"/>
  <c r="I101" i="28" s="1"/>
  <c r="J95" i="28"/>
  <c r="I102" i="28"/>
  <c r="W153" i="28"/>
  <c r="J154" i="28"/>
  <c r="K153" i="28"/>
  <c r="K15" i="28"/>
  <c r="L16" i="28"/>
  <c r="T42" i="28"/>
  <c r="S44" i="28"/>
  <c r="L145" i="28"/>
  <c r="K146" i="28"/>
  <c r="I76" i="28"/>
  <c r="I77" i="28" s="1"/>
  <c r="J71" i="28"/>
  <c r="I78" i="28"/>
  <c r="J6" i="28"/>
  <c r="I11" i="28"/>
  <c r="Y90" i="28"/>
  <c r="Z89" i="28"/>
  <c r="I39" i="28"/>
  <c r="I40" i="28" s="1"/>
  <c r="J34" i="28"/>
  <c r="I25" i="28"/>
  <c r="I26" i="28" s="1"/>
  <c r="J20" i="28"/>
  <c r="I94" i="28"/>
  <c r="J87" i="28"/>
  <c r="I92" i="28"/>
  <c r="I93" i="28" s="1"/>
  <c r="H163" i="28"/>
  <c r="M105" i="28"/>
  <c r="L106" i="28"/>
  <c r="M30" i="28"/>
  <c r="L29" i="28"/>
  <c r="K122" i="28"/>
  <c r="L121" i="28"/>
  <c r="W114" i="28"/>
  <c r="X113" i="28"/>
  <c r="W74" i="28"/>
  <c r="X73" i="28"/>
  <c r="I32" i="28"/>
  <c r="I33" i="28" s="1"/>
  <c r="J27" i="28"/>
  <c r="X145" i="28"/>
  <c r="W146" i="28"/>
  <c r="Y66" i="28"/>
  <c r="Z65" i="28"/>
  <c r="L23" i="28"/>
  <c r="K22" i="28"/>
  <c r="I84" i="28"/>
  <c r="I85" i="28" s="1"/>
  <c r="I86" i="28"/>
  <c r="J79" i="28"/>
  <c r="J13" i="28"/>
  <c r="I18" i="28"/>
  <c r="I19" i="28" s="1"/>
  <c r="I46" i="28"/>
  <c r="I45" i="28"/>
  <c r="J41" i="28"/>
  <c r="I110" i="28"/>
  <c r="I108" i="28"/>
  <c r="I109" i="28" s="1"/>
  <c r="J103" i="28"/>
  <c r="X49" i="28"/>
  <c r="W50" i="28"/>
  <c r="N137" i="27"/>
  <c r="M138" i="27"/>
  <c r="W97" i="27"/>
  <c r="J98" i="27"/>
  <c r="K97" i="27"/>
  <c r="I25" i="27"/>
  <c r="I26" i="27" s="1"/>
  <c r="J24" i="27"/>
  <c r="K17" i="27"/>
  <c r="I158" i="27"/>
  <c r="I100" i="27"/>
  <c r="I101" i="27" s="1"/>
  <c r="I39" i="27"/>
  <c r="I116" i="27"/>
  <c r="I117" i="27" s="1"/>
  <c r="J151" i="27"/>
  <c r="I132" i="27"/>
  <c r="I133" i="27" s="1"/>
  <c r="I11" i="27"/>
  <c r="I12" i="27" s="1"/>
  <c r="H163" i="27"/>
  <c r="J27" i="27"/>
  <c r="J32" i="27" s="1"/>
  <c r="J33" i="27" s="1"/>
  <c r="J13" i="27"/>
  <c r="J18" i="27" s="1"/>
  <c r="J19" i="27" s="1"/>
  <c r="J20" i="27"/>
  <c r="J25" i="27" s="1"/>
  <c r="J26" i="27" s="1"/>
  <c r="I118" i="27"/>
  <c r="H160" i="27"/>
  <c r="H165" i="27" s="1"/>
  <c r="H166" i="27" s="1"/>
  <c r="I134" i="27"/>
  <c r="H161" i="27"/>
  <c r="H173" i="27" s="1"/>
  <c r="L16" i="27"/>
  <c r="K15" i="27"/>
  <c r="M74" i="27"/>
  <c r="N73" i="27"/>
  <c r="U43" i="27"/>
  <c r="L130" i="27"/>
  <c r="M129" i="27"/>
  <c r="J11" i="27"/>
  <c r="K6" i="27"/>
  <c r="Y74" i="27"/>
  <c r="Z73" i="27"/>
  <c r="X121" i="27"/>
  <c r="W122" i="27"/>
  <c r="K79" i="27"/>
  <c r="J86" i="27"/>
  <c r="J84" i="27"/>
  <c r="J85" i="27" s="1"/>
  <c r="J110" i="27"/>
  <c r="K103" i="27"/>
  <c r="J108" i="27"/>
  <c r="J109" i="27" s="1"/>
  <c r="W154" i="27"/>
  <c r="X153" i="27"/>
  <c r="K127" i="27"/>
  <c r="J134" i="27"/>
  <c r="J132" i="27"/>
  <c r="J133" i="27" s="1"/>
  <c r="L146" i="27"/>
  <c r="M145" i="27"/>
  <c r="L30" i="27"/>
  <c r="K29" i="27"/>
  <c r="K34" i="27"/>
  <c r="J39" i="27"/>
  <c r="M81" i="27"/>
  <c r="L82" i="27"/>
  <c r="O113" i="27"/>
  <c r="M112" i="27"/>
  <c r="L114" i="27"/>
  <c r="M65" i="27"/>
  <c r="L66" i="27"/>
  <c r="Y114" i="27"/>
  <c r="Z113" i="27"/>
  <c r="M57" i="27"/>
  <c r="L58" i="27"/>
  <c r="L105" i="27"/>
  <c r="K106" i="27"/>
  <c r="K50" i="27"/>
  <c r="L49" i="27"/>
  <c r="M23" i="27"/>
  <c r="L22" i="27"/>
  <c r="Z136" i="27"/>
  <c r="Y138" i="27"/>
  <c r="K41" i="27"/>
  <c r="J45" i="27"/>
  <c r="J46" i="27"/>
  <c r="K154" i="27"/>
  <c r="L153" i="27"/>
  <c r="J126" i="27"/>
  <c r="J124" i="27"/>
  <c r="J125" i="27" s="1"/>
  <c r="K119" i="27"/>
  <c r="L121" i="27"/>
  <c r="K122" i="27"/>
  <c r="K63" i="27"/>
  <c r="J68" i="27"/>
  <c r="J69" i="27" s="1"/>
  <c r="J70" i="27"/>
  <c r="K135" i="27"/>
  <c r="J142" i="27"/>
  <c r="J140" i="27"/>
  <c r="J141" i="27" s="1"/>
  <c r="L90" i="27"/>
  <c r="M89" i="27"/>
  <c r="Y81" i="27"/>
  <c r="X82" i="27"/>
  <c r="Y65" i="27"/>
  <c r="X66" i="27"/>
  <c r="Y57" i="27"/>
  <c r="X58" i="27"/>
  <c r="L9" i="27"/>
  <c r="K8" i="27"/>
  <c r="J94" i="27"/>
  <c r="K87" i="27"/>
  <c r="J92" i="27"/>
  <c r="J93" i="27" s="1"/>
  <c r="K55" i="27"/>
  <c r="J62" i="27"/>
  <c r="J60" i="27"/>
  <c r="J61" i="27" s="1"/>
  <c r="X146" i="27"/>
  <c r="Y145" i="27"/>
  <c r="J118" i="27"/>
  <c r="K111" i="27"/>
  <c r="J116" i="27"/>
  <c r="J117" i="27" s="1"/>
  <c r="S42" i="27"/>
  <c r="R44" i="27"/>
  <c r="X105" i="27"/>
  <c r="W106" i="27"/>
  <c r="X49" i="27"/>
  <c r="W50" i="27"/>
  <c r="K71" i="27"/>
  <c r="J78" i="27"/>
  <c r="J76" i="27"/>
  <c r="J77" i="27" s="1"/>
  <c r="X130" i="27"/>
  <c r="Y129" i="27"/>
  <c r="K47" i="27"/>
  <c r="J54" i="27"/>
  <c r="J52" i="27"/>
  <c r="J53" i="27" s="1"/>
  <c r="X90" i="27"/>
  <c r="Y89" i="27"/>
  <c r="M17" i="17"/>
  <c r="M24" i="17" s="1"/>
  <c r="N16" i="17"/>
  <c r="N15" i="17" s="1"/>
  <c r="L9" i="17"/>
  <c r="N23" i="17"/>
  <c r="O23" i="17" s="1"/>
  <c r="P23" i="17" s="1"/>
  <c r="K155" i="17"/>
  <c r="N147" i="17"/>
  <c r="M139" i="17"/>
  <c r="M131" i="17"/>
  <c r="M123" i="17"/>
  <c r="L115" i="17"/>
  <c r="N107" i="17"/>
  <c r="M99" i="17"/>
  <c r="M91" i="17"/>
  <c r="M83" i="17"/>
  <c r="N75" i="17"/>
  <c r="M67" i="17"/>
  <c r="M59" i="17"/>
  <c r="Q51" i="17"/>
  <c r="N17" i="17"/>
  <c r="L21" i="17"/>
  <c r="L28" i="17"/>
  <c r="P10" i="17"/>
  <c r="K24" i="32" l="1"/>
  <c r="L17" i="32"/>
  <c r="L17" i="30"/>
  <c r="K24" i="30"/>
  <c r="K24" i="28"/>
  <c r="L17" i="28"/>
  <c r="K143" i="27"/>
  <c r="L143" i="27" s="1"/>
  <c r="M42" i="13"/>
  <c r="J150" i="27"/>
  <c r="O164" i="29"/>
  <c r="O43" i="13"/>
  <c r="N41" i="13"/>
  <c r="N53" i="13" s="1"/>
  <c r="N54" i="13" s="1"/>
  <c r="O164" i="30"/>
  <c r="O164" i="27"/>
  <c r="O164" i="28"/>
  <c r="P167" i="29"/>
  <c r="P44" i="13"/>
  <c r="P167" i="28"/>
  <c r="P167" i="30"/>
  <c r="P167" i="27"/>
  <c r="J100" i="27"/>
  <c r="J101" i="27" s="1"/>
  <c r="J102" i="27"/>
  <c r="K44" i="27"/>
  <c r="L43" i="27"/>
  <c r="X43" i="27"/>
  <c r="W44" i="27"/>
  <c r="J158" i="27"/>
  <c r="J156" i="27"/>
  <c r="J157" i="27" s="1"/>
  <c r="K27" i="27"/>
  <c r="I161" i="27"/>
  <c r="I173" i="27" s="1"/>
  <c r="W44" i="31"/>
  <c r="X43" i="31"/>
  <c r="L43" i="28"/>
  <c r="K44" i="28"/>
  <c r="X43" i="28"/>
  <c r="W44" i="28"/>
  <c r="X35" i="30"/>
  <c r="W37" i="30"/>
  <c r="K44" i="31"/>
  <c r="L43" i="31"/>
  <c r="L35" i="30"/>
  <c r="K37" i="30"/>
  <c r="L43" i="32"/>
  <c r="K44" i="32"/>
  <c r="Z49" i="32"/>
  <c r="Y50" i="32"/>
  <c r="W58" i="32"/>
  <c r="X57" i="32"/>
  <c r="O153" i="32"/>
  <c r="AB153" i="32"/>
  <c r="K98" i="32"/>
  <c r="L97" i="32"/>
  <c r="M66" i="32"/>
  <c r="N65" i="32"/>
  <c r="X152" i="32"/>
  <c r="W154" i="32"/>
  <c r="M121" i="32"/>
  <c r="L122" i="32"/>
  <c r="M138" i="32"/>
  <c r="N137" i="32"/>
  <c r="N16" i="32"/>
  <c r="M15" i="32"/>
  <c r="W98" i="32"/>
  <c r="X97" i="32"/>
  <c r="Y113" i="32"/>
  <c r="X114" i="32"/>
  <c r="X43" i="32"/>
  <c r="W44" i="32"/>
  <c r="Y146" i="32"/>
  <c r="Z145" i="32"/>
  <c r="K90" i="32"/>
  <c r="L89" i="32"/>
  <c r="Y121" i="32"/>
  <c r="X122" i="32"/>
  <c r="N37" i="32"/>
  <c r="O36" i="32"/>
  <c r="M146" i="32"/>
  <c r="N145" i="32"/>
  <c r="W82" i="32"/>
  <c r="X81" i="32"/>
  <c r="L9" i="32"/>
  <c r="K8" i="32"/>
  <c r="L22" i="32"/>
  <c r="M23" i="32"/>
  <c r="Y138" i="32"/>
  <c r="Z137" i="32"/>
  <c r="L129" i="32"/>
  <c r="K130" i="32"/>
  <c r="M106" i="32"/>
  <c r="N105" i="32"/>
  <c r="M29" i="32"/>
  <c r="N30" i="32"/>
  <c r="N49" i="32"/>
  <c r="M50" i="32"/>
  <c r="W90" i="32"/>
  <c r="X89" i="32"/>
  <c r="L73" i="32"/>
  <c r="K74" i="32"/>
  <c r="K82" i="32"/>
  <c r="L81" i="32"/>
  <c r="M113" i="32"/>
  <c r="L114" i="32"/>
  <c r="X129" i="32"/>
  <c r="W130" i="32"/>
  <c r="X73" i="32"/>
  <c r="W74" i="32"/>
  <c r="Z105" i="32"/>
  <c r="Y106" i="32"/>
  <c r="Y66" i="32"/>
  <c r="Z65" i="32"/>
  <c r="K58" i="32"/>
  <c r="L57" i="32"/>
  <c r="Z37" i="32"/>
  <c r="AA36" i="32"/>
  <c r="L152" i="32"/>
  <c r="K154" i="32"/>
  <c r="J92" i="31"/>
  <c r="J93" i="31" s="1"/>
  <c r="W87" i="31"/>
  <c r="K87" i="31"/>
  <c r="J94" i="31"/>
  <c r="T42" i="31"/>
  <c r="S44" i="31"/>
  <c r="J54" i="31"/>
  <c r="J52" i="31"/>
  <c r="J53" i="31" s="1"/>
  <c r="K47" i="31"/>
  <c r="J46" i="31"/>
  <c r="J45" i="31"/>
  <c r="K41" i="31"/>
  <c r="Z97" i="31"/>
  <c r="Y98" i="31"/>
  <c r="J25" i="31"/>
  <c r="J26" i="31" s="1"/>
  <c r="K20" i="31"/>
  <c r="K13" i="31"/>
  <c r="J18" i="31"/>
  <c r="J19" i="31" s="1"/>
  <c r="K106" i="31"/>
  <c r="L105" i="31"/>
  <c r="J102" i="31"/>
  <c r="J100" i="31"/>
  <c r="J101" i="31" s="1"/>
  <c r="W95" i="31"/>
  <c r="K95" i="31"/>
  <c r="J60" i="31"/>
  <c r="J61" i="31" s="1"/>
  <c r="K55" i="31"/>
  <c r="W55" i="31"/>
  <c r="J62" i="31"/>
  <c r="I163" i="31"/>
  <c r="O9" i="31"/>
  <c r="N8" i="31"/>
  <c r="J78" i="31"/>
  <c r="J76" i="31"/>
  <c r="J77" i="31" s="1"/>
  <c r="W71" i="31"/>
  <c r="K71" i="31"/>
  <c r="N16" i="31"/>
  <c r="M15" i="31"/>
  <c r="X122" i="31"/>
  <c r="Y121" i="31"/>
  <c r="N97" i="31"/>
  <c r="M98" i="31"/>
  <c r="N17" i="31"/>
  <c r="M24" i="31"/>
  <c r="W106" i="31"/>
  <c r="X105" i="31"/>
  <c r="I160" i="31"/>
  <c r="I165" i="31" s="1"/>
  <c r="I12" i="31"/>
  <c r="I162" i="31" s="1"/>
  <c r="I170" i="31" s="1"/>
  <c r="J116" i="31"/>
  <c r="J117" i="31" s="1"/>
  <c r="W111" i="31"/>
  <c r="K111" i="31"/>
  <c r="J118" i="31"/>
  <c r="X90" i="31"/>
  <c r="Y89" i="31"/>
  <c r="L23" i="31"/>
  <c r="K22" i="31"/>
  <c r="L90" i="31"/>
  <c r="M89" i="31"/>
  <c r="M113" i="31"/>
  <c r="L114" i="31"/>
  <c r="M81" i="31"/>
  <c r="L82" i="31"/>
  <c r="L153" i="31"/>
  <c r="K154" i="31"/>
  <c r="X82" i="31"/>
  <c r="Y81" i="31"/>
  <c r="J134" i="31"/>
  <c r="K127" i="31"/>
  <c r="W127" i="31"/>
  <c r="J132" i="31"/>
  <c r="J133" i="31" s="1"/>
  <c r="L65" i="31"/>
  <c r="K66" i="31"/>
  <c r="K6" i="31"/>
  <c r="J11" i="31"/>
  <c r="W6" i="31"/>
  <c r="J39" i="31"/>
  <c r="J40" i="31" s="1"/>
  <c r="K34" i="31"/>
  <c r="O128" i="31"/>
  <c r="N130" i="31"/>
  <c r="X153" i="31"/>
  <c r="W154" i="31"/>
  <c r="L30" i="31"/>
  <c r="K29" i="31"/>
  <c r="AC129" i="31"/>
  <c r="Q129" i="31"/>
  <c r="J124" i="31"/>
  <c r="J125" i="31" s="1"/>
  <c r="J126" i="31"/>
  <c r="W119" i="31"/>
  <c r="K119" i="31"/>
  <c r="J32" i="31"/>
  <c r="J33" i="31" s="1"/>
  <c r="K27" i="31"/>
  <c r="X65" i="31"/>
  <c r="W66" i="31"/>
  <c r="K146" i="31"/>
  <c r="L145" i="31"/>
  <c r="J110" i="31"/>
  <c r="W103" i="31"/>
  <c r="K103" i="31"/>
  <c r="J108" i="31"/>
  <c r="J109" i="31" s="1"/>
  <c r="J70" i="31"/>
  <c r="J68" i="31"/>
  <c r="J69" i="31" s="1"/>
  <c r="W63" i="31"/>
  <c r="K63" i="31"/>
  <c r="J156" i="31"/>
  <c r="J157" i="31" s="1"/>
  <c r="K151" i="31"/>
  <c r="W151" i="31"/>
  <c r="J158" i="31"/>
  <c r="N138" i="31"/>
  <c r="O137" i="31"/>
  <c r="X50" i="31"/>
  <c r="Y49" i="31"/>
  <c r="M121" i="31"/>
  <c r="L122" i="31"/>
  <c r="J142" i="31"/>
  <c r="W135" i="31"/>
  <c r="K135" i="31"/>
  <c r="J140" i="31"/>
  <c r="J141" i="31" s="1"/>
  <c r="M58" i="31"/>
  <c r="N57" i="31"/>
  <c r="X145" i="31"/>
  <c r="W146" i="31"/>
  <c r="I161" i="31"/>
  <c r="X74" i="31"/>
  <c r="Y73" i="31"/>
  <c r="Z57" i="31"/>
  <c r="Y58" i="31"/>
  <c r="J86" i="31"/>
  <c r="J84" i="31"/>
  <c r="J85" i="31" s="1"/>
  <c r="K79" i="31"/>
  <c r="W79" i="31"/>
  <c r="AA137" i="31"/>
  <c r="Z138" i="31"/>
  <c r="M73" i="31"/>
  <c r="L74" i="31"/>
  <c r="Y113" i="31"/>
  <c r="X114" i="31"/>
  <c r="L50" i="31"/>
  <c r="M49" i="31"/>
  <c r="Z37" i="31"/>
  <c r="AA36" i="31"/>
  <c r="K143" i="31"/>
  <c r="J148" i="31"/>
  <c r="J149" i="31" s="1"/>
  <c r="W143" i="31"/>
  <c r="J150" i="31"/>
  <c r="N37" i="31"/>
  <c r="O36" i="31"/>
  <c r="L44" i="30"/>
  <c r="M43" i="30"/>
  <c r="K90" i="30"/>
  <c r="L89" i="30"/>
  <c r="L154" i="30"/>
  <c r="M153" i="30"/>
  <c r="K41" i="30"/>
  <c r="J46" i="30"/>
  <c r="J45" i="30"/>
  <c r="W146" i="30"/>
  <c r="X145" i="30"/>
  <c r="J118" i="30"/>
  <c r="J116" i="30"/>
  <c r="J117" i="30" s="1"/>
  <c r="K111" i="30"/>
  <c r="M15" i="30"/>
  <c r="N16" i="30"/>
  <c r="Y138" i="30"/>
  <c r="Z137" i="30"/>
  <c r="Y73" i="30"/>
  <c r="X74" i="30"/>
  <c r="W90" i="30"/>
  <c r="X89" i="30"/>
  <c r="K27" i="30"/>
  <c r="J32" i="30"/>
  <c r="J33" i="30" s="1"/>
  <c r="Z81" i="30"/>
  <c r="Y82" i="30"/>
  <c r="Y121" i="30"/>
  <c r="X122" i="30"/>
  <c r="Y130" i="30"/>
  <c r="Z129" i="30"/>
  <c r="L106" i="30"/>
  <c r="M105" i="30"/>
  <c r="J86" i="30"/>
  <c r="K79" i="30"/>
  <c r="J84" i="30"/>
  <c r="J85" i="30" s="1"/>
  <c r="I160" i="30"/>
  <c r="I165" i="30" s="1"/>
  <c r="I166" i="30" s="1"/>
  <c r="I12" i="30"/>
  <c r="I162" i="30" s="1"/>
  <c r="I170" i="30" s="1"/>
  <c r="H172" i="30"/>
  <c r="K66" i="30"/>
  <c r="L65" i="30"/>
  <c r="K58" i="30"/>
  <c r="L57" i="30"/>
  <c r="J39" i="30"/>
  <c r="J40" i="30" s="1"/>
  <c r="K34" i="30"/>
  <c r="X44" i="30"/>
  <c r="Y43" i="30"/>
  <c r="M113" i="30"/>
  <c r="L114" i="30"/>
  <c r="M73" i="30"/>
  <c r="L74" i="30"/>
  <c r="J54" i="30"/>
  <c r="J52" i="30"/>
  <c r="J53" i="30" s="1"/>
  <c r="K47" i="30"/>
  <c r="J102" i="30"/>
  <c r="J100" i="30"/>
  <c r="J101" i="30" s="1"/>
  <c r="K95" i="30"/>
  <c r="Z50" i="30"/>
  <c r="AA49" i="30"/>
  <c r="M130" i="30"/>
  <c r="N129" i="30"/>
  <c r="J68" i="30"/>
  <c r="J69" i="30" s="1"/>
  <c r="K63" i="30"/>
  <c r="J70" i="30"/>
  <c r="K143" i="30"/>
  <c r="J148" i="30"/>
  <c r="J149" i="30" s="1"/>
  <c r="J150" i="30"/>
  <c r="J11" i="30"/>
  <c r="K6" i="30"/>
  <c r="X65" i="30"/>
  <c r="W66" i="30"/>
  <c r="J134" i="30"/>
  <c r="J132" i="30"/>
  <c r="J133" i="30" s="1"/>
  <c r="K127" i="30"/>
  <c r="X57" i="30"/>
  <c r="W58" i="30"/>
  <c r="J156" i="30"/>
  <c r="J157" i="30" s="1"/>
  <c r="K151" i="30"/>
  <c r="J158" i="30"/>
  <c r="N81" i="30"/>
  <c r="M82" i="30"/>
  <c r="Y113" i="30"/>
  <c r="X114" i="30"/>
  <c r="J60" i="30"/>
  <c r="J61" i="30" s="1"/>
  <c r="K55" i="30"/>
  <c r="J62" i="30"/>
  <c r="Z98" i="30"/>
  <c r="AA97" i="30"/>
  <c r="K13" i="30"/>
  <c r="J18" i="30"/>
  <c r="J19" i="30" s="1"/>
  <c r="M121" i="30"/>
  <c r="L122" i="30"/>
  <c r="J92" i="30"/>
  <c r="J93" i="30" s="1"/>
  <c r="K87" i="30"/>
  <c r="J94" i="30"/>
  <c r="J126" i="30"/>
  <c r="J124" i="30"/>
  <c r="J125" i="30" s="1"/>
  <c r="K119" i="30"/>
  <c r="AA36" i="30"/>
  <c r="I163" i="30"/>
  <c r="X154" i="30"/>
  <c r="Y153" i="30"/>
  <c r="M138" i="30"/>
  <c r="N137" i="30"/>
  <c r="K146" i="30"/>
  <c r="L145" i="30"/>
  <c r="Y105" i="30"/>
  <c r="X106" i="30"/>
  <c r="N50" i="30"/>
  <c r="O49" i="30"/>
  <c r="L22" i="30"/>
  <c r="M23" i="30"/>
  <c r="L9" i="30"/>
  <c r="K8" i="30"/>
  <c r="O36" i="30"/>
  <c r="J142" i="30"/>
  <c r="J140" i="30"/>
  <c r="J141" i="30" s="1"/>
  <c r="K135" i="30"/>
  <c r="J76" i="30"/>
  <c r="J77" i="30" s="1"/>
  <c r="K71" i="30"/>
  <c r="J78" i="30"/>
  <c r="M30" i="30"/>
  <c r="L29" i="30"/>
  <c r="J110" i="30"/>
  <c r="J108" i="30"/>
  <c r="J109" i="30" s="1"/>
  <c r="K103" i="30"/>
  <c r="O97" i="30"/>
  <c r="N98" i="30"/>
  <c r="I161" i="30"/>
  <c r="I173" i="30" s="1"/>
  <c r="J25" i="30"/>
  <c r="J26" i="30" s="1"/>
  <c r="K20" i="30"/>
  <c r="L30" i="29"/>
  <c r="K29" i="29"/>
  <c r="J62" i="29"/>
  <c r="K55" i="29"/>
  <c r="J60" i="29"/>
  <c r="J61" i="29" s="1"/>
  <c r="Y105" i="29"/>
  <c r="X106" i="29"/>
  <c r="N82" i="29"/>
  <c r="O81" i="29"/>
  <c r="I163" i="29"/>
  <c r="J110" i="29"/>
  <c r="K103" i="29"/>
  <c r="J108" i="29"/>
  <c r="J109" i="29" s="1"/>
  <c r="M121" i="29"/>
  <c r="L122" i="29"/>
  <c r="K58" i="29"/>
  <c r="L57" i="29"/>
  <c r="K44" i="29"/>
  <c r="L43" i="29"/>
  <c r="K6" i="29"/>
  <c r="J11" i="29"/>
  <c r="N37" i="29"/>
  <c r="O36" i="29"/>
  <c r="L145" i="29"/>
  <c r="K146" i="29"/>
  <c r="P97" i="29"/>
  <c r="O98" i="29"/>
  <c r="J86" i="29"/>
  <c r="K79" i="29"/>
  <c r="J84" i="29"/>
  <c r="J85" i="29" s="1"/>
  <c r="X122" i="29"/>
  <c r="Y121" i="29"/>
  <c r="J142" i="29"/>
  <c r="K135" i="29"/>
  <c r="J140" i="29"/>
  <c r="J141" i="29" s="1"/>
  <c r="M138" i="29"/>
  <c r="N137" i="29"/>
  <c r="J92" i="29"/>
  <c r="J93" i="29" s="1"/>
  <c r="K87" i="29"/>
  <c r="J94" i="29"/>
  <c r="L66" i="29"/>
  <c r="M65" i="29"/>
  <c r="J118" i="29"/>
  <c r="J116" i="29"/>
  <c r="J117" i="29" s="1"/>
  <c r="K111" i="29"/>
  <c r="L23" i="29"/>
  <c r="K22" i="29"/>
  <c r="W146" i="29"/>
  <c r="X145" i="29"/>
  <c r="K34" i="29"/>
  <c r="J39" i="29"/>
  <c r="J40" i="29" s="1"/>
  <c r="X66" i="29"/>
  <c r="Y65" i="29"/>
  <c r="K143" i="29"/>
  <c r="J150" i="29"/>
  <c r="J148" i="29"/>
  <c r="J149" i="29" s="1"/>
  <c r="K41" i="29"/>
  <c r="J46" i="29"/>
  <c r="J45" i="29"/>
  <c r="M73" i="29"/>
  <c r="L74" i="29"/>
  <c r="X57" i="29"/>
  <c r="W58" i="29"/>
  <c r="J124" i="29"/>
  <c r="J125" i="29" s="1"/>
  <c r="K119" i="29"/>
  <c r="J126" i="29"/>
  <c r="L15" i="29"/>
  <c r="M16" i="29"/>
  <c r="Y130" i="29"/>
  <c r="Z129" i="29"/>
  <c r="J76" i="29"/>
  <c r="J77" i="29" s="1"/>
  <c r="K71" i="29"/>
  <c r="J78" i="29"/>
  <c r="N17" i="29"/>
  <c r="M24" i="29"/>
  <c r="U44" i="29"/>
  <c r="V43" i="29"/>
  <c r="V44" i="29" s="1"/>
  <c r="AA49" i="29"/>
  <c r="Z50" i="29"/>
  <c r="J70" i="29"/>
  <c r="J68" i="29"/>
  <c r="J69" i="29" s="1"/>
  <c r="K63" i="29"/>
  <c r="Z82" i="29"/>
  <c r="AA81" i="29"/>
  <c r="Y73" i="29"/>
  <c r="X74" i="29"/>
  <c r="X154" i="29"/>
  <c r="Y153" i="29"/>
  <c r="K27" i="29"/>
  <c r="J32" i="29"/>
  <c r="J33" i="29" s="1"/>
  <c r="M130" i="29"/>
  <c r="N129" i="29"/>
  <c r="O9" i="29"/>
  <c r="N8" i="29"/>
  <c r="X90" i="29"/>
  <c r="Y89" i="29"/>
  <c r="J102" i="29"/>
  <c r="K95" i="29"/>
  <c r="J100" i="29"/>
  <c r="J101" i="29" s="1"/>
  <c r="N114" i="29"/>
  <c r="O113" i="29"/>
  <c r="J54" i="29"/>
  <c r="J52" i="29"/>
  <c r="J53" i="29" s="1"/>
  <c r="K47" i="29"/>
  <c r="J156" i="29"/>
  <c r="J157" i="29" s="1"/>
  <c r="K151" i="29"/>
  <c r="J158" i="29"/>
  <c r="Z37" i="29"/>
  <c r="AA36" i="29"/>
  <c r="Y138" i="29"/>
  <c r="Z137" i="29"/>
  <c r="N48" i="29"/>
  <c r="M50" i="29"/>
  <c r="Z98" i="29"/>
  <c r="AA97" i="29"/>
  <c r="L154" i="29"/>
  <c r="M153" i="29"/>
  <c r="H172" i="29"/>
  <c r="J25" i="29"/>
  <c r="J26" i="29" s="1"/>
  <c r="K20" i="29"/>
  <c r="K13" i="29"/>
  <c r="J18" i="29"/>
  <c r="J19" i="29" s="1"/>
  <c r="I161" i="29"/>
  <c r="I173" i="29" s="1"/>
  <c r="AB113" i="29"/>
  <c r="AB114" i="29" s="1"/>
  <c r="AA114" i="29"/>
  <c r="M89" i="29"/>
  <c r="L90" i="29"/>
  <c r="P49" i="29"/>
  <c r="J134" i="29"/>
  <c r="J132" i="29"/>
  <c r="J133" i="29" s="1"/>
  <c r="K127" i="29"/>
  <c r="L106" i="29"/>
  <c r="M105" i="29"/>
  <c r="X43" i="29"/>
  <c r="W44" i="29"/>
  <c r="I160" i="29"/>
  <c r="I165" i="29" s="1"/>
  <c r="I166" i="29" s="1"/>
  <c r="I12" i="29"/>
  <c r="I162" i="29" s="1"/>
  <c r="I170" i="29" s="1"/>
  <c r="X50" i="28"/>
  <c r="Y49" i="28"/>
  <c r="X74" i="28"/>
  <c r="Y73" i="28"/>
  <c r="X114" i="28"/>
  <c r="Y113" i="28"/>
  <c r="J11" i="28"/>
  <c r="K6" i="28"/>
  <c r="J54" i="28"/>
  <c r="J52" i="28"/>
  <c r="J53" i="28" s="1"/>
  <c r="K47" i="28"/>
  <c r="Y106" i="28"/>
  <c r="Z105" i="28"/>
  <c r="Y121" i="28"/>
  <c r="X122" i="28"/>
  <c r="K34" i="28"/>
  <c r="J39" i="28"/>
  <c r="J40" i="28" s="1"/>
  <c r="L153" i="28"/>
  <c r="K154" i="28"/>
  <c r="K8" i="28"/>
  <c r="L9" i="28"/>
  <c r="I161" i="28"/>
  <c r="I173" i="28" s="1"/>
  <c r="K130" i="28"/>
  <c r="L129" i="28"/>
  <c r="N66" i="28"/>
  <c r="O65" i="28"/>
  <c r="J158" i="28"/>
  <c r="K151" i="28"/>
  <c r="J156" i="28"/>
  <c r="J157" i="28" s="1"/>
  <c r="L58" i="28"/>
  <c r="M57" i="28"/>
  <c r="L74" i="28"/>
  <c r="M73" i="28"/>
  <c r="X146" i="28"/>
  <c r="Y145" i="28"/>
  <c r="J18" i="28"/>
  <c r="J19" i="28" s="1"/>
  <c r="K13" i="28"/>
  <c r="L22" i="28"/>
  <c r="M23" i="28"/>
  <c r="K27" i="28"/>
  <c r="J32" i="28"/>
  <c r="J33" i="28" s="1"/>
  <c r="M29" i="28"/>
  <c r="N30" i="28"/>
  <c r="J94" i="28"/>
  <c r="J92" i="28"/>
  <c r="J93" i="28" s="1"/>
  <c r="K87" i="28"/>
  <c r="K71" i="28"/>
  <c r="J78" i="28"/>
  <c r="J76" i="28"/>
  <c r="J77" i="28" s="1"/>
  <c r="U42" i="28"/>
  <c r="T44" i="28"/>
  <c r="K95" i="28"/>
  <c r="J102" i="28"/>
  <c r="J100" i="28"/>
  <c r="J101" i="28" s="1"/>
  <c r="J140" i="28"/>
  <c r="J141" i="28" s="1"/>
  <c r="K135" i="28"/>
  <c r="J142" i="28"/>
  <c r="W130" i="28"/>
  <c r="X129" i="28"/>
  <c r="Y138" i="28"/>
  <c r="Z137" i="28"/>
  <c r="H172" i="28"/>
  <c r="J124" i="28"/>
  <c r="J125" i="28" s="1"/>
  <c r="J126" i="28"/>
  <c r="K119" i="28"/>
  <c r="J46" i="28"/>
  <c r="J45" i="28"/>
  <c r="K41" i="28"/>
  <c r="J84" i="28"/>
  <c r="J85" i="28" s="1"/>
  <c r="J86" i="28"/>
  <c r="K79" i="28"/>
  <c r="M121" i="28"/>
  <c r="L122" i="28"/>
  <c r="AA89" i="28"/>
  <c r="Z90" i="28"/>
  <c r="M16" i="28"/>
  <c r="L15" i="28"/>
  <c r="X153" i="28"/>
  <c r="W154" i="28"/>
  <c r="Y81" i="28"/>
  <c r="X82" i="28"/>
  <c r="M81" i="28"/>
  <c r="L82" i="28"/>
  <c r="J62" i="28"/>
  <c r="J60" i="28"/>
  <c r="J61" i="28" s="1"/>
  <c r="K55" i="28"/>
  <c r="L37" i="28"/>
  <c r="M36" i="28"/>
  <c r="L114" i="28"/>
  <c r="M113" i="28"/>
  <c r="L50" i="28"/>
  <c r="M49" i="28"/>
  <c r="Z66" i="28"/>
  <c r="AA65" i="28"/>
  <c r="M106" i="28"/>
  <c r="N105" i="28"/>
  <c r="X98" i="28"/>
  <c r="Y97" i="28"/>
  <c r="N137" i="28"/>
  <c r="M138" i="28"/>
  <c r="K63" i="28"/>
  <c r="J70" i="28"/>
  <c r="J68" i="28"/>
  <c r="J69" i="28" s="1"/>
  <c r="J25" i="28"/>
  <c r="J26" i="28" s="1"/>
  <c r="K20" i="28"/>
  <c r="Y36" i="28"/>
  <c r="X37" i="28"/>
  <c r="J110" i="28"/>
  <c r="J108" i="28"/>
  <c r="J109" i="28" s="1"/>
  <c r="K103" i="28"/>
  <c r="I160" i="28"/>
  <c r="I165" i="28" s="1"/>
  <c r="I166" i="28" s="1"/>
  <c r="I12" i="28"/>
  <c r="I162" i="28" s="1"/>
  <c r="I170" i="28" s="1"/>
  <c r="L146" i="28"/>
  <c r="M145" i="28"/>
  <c r="I163" i="28"/>
  <c r="J150" i="28"/>
  <c r="J148" i="28"/>
  <c r="J149" i="28" s="1"/>
  <c r="K143" i="28"/>
  <c r="L98" i="28"/>
  <c r="M97" i="28"/>
  <c r="J118" i="28"/>
  <c r="J116" i="28"/>
  <c r="J117" i="28" s="1"/>
  <c r="K111" i="28"/>
  <c r="X58" i="28"/>
  <c r="Y57" i="28"/>
  <c r="N90" i="28"/>
  <c r="O89" i="28"/>
  <c r="K127" i="28"/>
  <c r="J132" i="28"/>
  <c r="J133" i="28" s="1"/>
  <c r="J134" i="28"/>
  <c r="O137" i="27"/>
  <c r="N138" i="27"/>
  <c r="K98" i="27"/>
  <c r="L97" i="27"/>
  <c r="X97" i="27"/>
  <c r="W98" i="27"/>
  <c r="K24" i="27"/>
  <c r="L17" i="27"/>
  <c r="I163" i="27"/>
  <c r="K151" i="27"/>
  <c r="L151" i="27" s="1"/>
  <c r="I160" i="27"/>
  <c r="I165" i="27" s="1"/>
  <c r="I166" i="27" s="1"/>
  <c r="K20" i="27"/>
  <c r="L20" i="27" s="1"/>
  <c r="K13" i="27"/>
  <c r="K18" i="27" s="1"/>
  <c r="K19" i="27" s="1"/>
  <c r="Y49" i="27"/>
  <c r="X50" i="27"/>
  <c r="N89" i="27"/>
  <c r="M90" i="27"/>
  <c r="L135" i="27"/>
  <c r="K140" i="27"/>
  <c r="K141" i="27" s="1"/>
  <c r="K142" i="27"/>
  <c r="N23" i="27"/>
  <c r="M22" i="27"/>
  <c r="L106" i="27"/>
  <c r="M105" i="27"/>
  <c r="N112" i="27"/>
  <c r="M114" i="27"/>
  <c r="K100" i="27"/>
  <c r="K102" i="27"/>
  <c r="L95" i="27"/>
  <c r="K86" i="27"/>
  <c r="K84" i="27"/>
  <c r="K85" i="27" s="1"/>
  <c r="L79" i="27"/>
  <c r="AA73" i="27"/>
  <c r="Z74" i="27"/>
  <c r="K116" i="27"/>
  <c r="K117" i="27" s="1"/>
  <c r="K118" i="27"/>
  <c r="L111" i="27"/>
  <c r="Y58" i="27"/>
  <c r="Z57" i="27"/>
  <c r="L122" i="27"/>
  <c r="M121" i="27"/>
  <c r="K46" i="27"/>
  <c r="K45" i="27"/>
  <c r="L41" i="27"/>
  <c r="N74" i="27"/>
  <c r="O73" i="27"/>
  <c r="K134" i="27"/>
  <c r="K132" i="27"/>
  <c r="K133" i="27" s="1"/>
  <c r="L127" i="27"/>
  <c r="K108" i="27"/>
  <c r="K109" i="27" s="1"/>
  <c r="K110" i="27"/>
  <c r="L103" i="27"/>
  <c r="K11" i="27"/>
  <c r="L6" i="27"/>
  <c r="K78" i="27"/>
  <c r="K76" i="27"/>
  <c r="K77" i="27" s="1"/>
  <c r="L71" i="27"/>
  <c r="X106" i="27"/>
  <c r="Y105" i="27"/>
  <c r="P113" i="27"/>
  <c r="K148" i="27"/>
  <c r="K149" i="27" s="1"/>
  <c r="K150" i="27"/>
  <c r="K54" i="27"/>
  <c r="L47" i="27"/>
  <c r="K52" i="27"/>
  <c r="K53" i="27" s="1"/>
  <c r="Y66" i="27"/>
  <c r="Z65" i="27"/>
  <c r="K124" i="27"/>
  <c r="K125" i="27" s="1"/>
  <c r="K126" i="27"/>
  <c r="L119" i="27"/>
  <c r="AA136" i="27"/>
  <c r="Z138" i="27"/>
  <c r="M49" i="27"/>
  <c r="L50" i="27"/>
  <c r="M82" i="27"/>
  <c r="N81" i="27"/>
  <c r="X122" i="27"/>
  <c r="Y121" i="27"/>
  <c r="J12" i="27"/>
  <c r="V43" i="27"/>
  <c r="K62" i="27"/>
  <c r="K60" i="27"/>
  <c r="K61" i="27" s="1"/>
  <c r="L55" i="27"/>
  <c r="M153" i="27"/>
  <c r="L154" i="27"/>
  <c r="N145" i="27"/>
  <c r="M146" i="27"/>
  <c r="K70" i="27"/>
  <c r="K68" i="27"/>
  <c r="K69" i="27" s="1"/>
  <c r="L63" i="27"/>
  <c r="M66" i="27"/>
  <c r="N65" i="27"/>
  <c r="Y153" i="27"/>
  <c r="X154" i="27"/>
  <c r="L27" i="27"/>
  <c r="K32" i="27"/>
  <c r="K33" i="27" s="1"/>
  <c r="L15" i="27"/>
  <c r="M16" i="27"/>
  <c r="M58" i="27"/>
  <c r="N57" i="27"/>
  <c r="M30" i="27"/>
  <c r="L29" i="27"/>
  <c r="Z129" i="27"/>
  <c r="Y130" i="27"/>
  <c r="Z145" i="27"/>
  <c r="Y146" i="27"/>
  <c r="Y90" i="27"/>
  <c r="Z89" i="27"/>
  <c r="T42" i="27"/>
  <c r="S44" i="27"/>
  <c r="K92" i="27"/>
  <c r="K93" i="27" s="1"/>
  <c r="K94" i="27"/>
  <c r="L87" i="27"/>
  <c r="M9" i="27"/>
  <c r="L8" i="27"/>
  <c r="Y82" i="27"/>
  <c r="Z81" i="27"/>
  <c r="Z114" i="27"/>
  <c r="AA113" i="27"/>
  <c r="K39" i="27"/>
  <c r="L34" i="27"/>
  <c r="N129" i="27"/>
  <c r="M130" i="27"/>
  <c r="M9" i="17"/>
  <c r="O16" i="17"/>
  <c r="O15" i="17" s="1"/>
  <c r="Q23" i="17"/>
  <c r="L155" i="17"/>
  <c r="O147" i="17"/>
  <c r="N139" i="17"/>
  <c r="N131" i="17"/>
  <c r="N123" i="17"/>
  <c r="M115" i="17"/>
  <c r="O107" i="17"/>
  <c r="N99" i="17"/>
  <c r="N91" i="17"/>
  <c r="N83" i="17"/>
  <c r="O75" i="17"/>
  <c r="N67" i="17"/>
  <c r="N59" i="17"/>
  <c r="R51" i="17"/>
  <c r="O17" i="17"/>
  <c r="N24" i="17"/>
  <c r="M28" i="17"/>
  <c r="M21" i="17"/>
  <c r="Q10" i="17"/>
  <c r="M17" i="28" l="1"/>
  <c r="L24" i="28"/>
  <c r="M17" i="30"/>
  <c r="L24" i="30"/>
  <c r="M17" i="32"/>
  <c r="L24" i="32"/>
  <c r="J161" i="27"/>
  <c r="J173" i="27" s="1"/>
  <c r="J160" i="27"/>
  <c r="J165" i="27" s="1"/>
  <c r="J166" i="27" s="1"/>
  <c r="N42" i="13"/>
  <c r="J163" i="27"/>
  <c r="Q167" i="28"/>
  <c r="Q44" i="13"/>
  <c r="Q167" i="27"/>
  <c r="Q167" i="30"/>
  <c r="Q167" i="29"/>
  <c r="O41" i="13"/>
  <c r="O53" i="13" s="1"/>
  <c r="O54" i="13" s="1"/>
  <c r="P43" i="13"/>
  <c r="P164" i="29"/>
  <c r="P164" i="28"/>
  <c r="P164" i="30"/>
  <c r="P164" i="27"/>
  <c r="Y43" i="27"/>
  <c r="X44" i="27"/>
  <c r="M43" i="27"/>
  <c r="L44" i="27"/>
  <c r="K156" i="27"/>
  <c r="K157" i="27" s="1"/>
  <c r="Y35" i="30"/>
  <c r="X37" i="30"/>
  <c r="L44" i="28"/>
  <c r="M43" i="28"/>
  <c r="M35" i="30"/>
  <c r="L37" i="30"/>
  <c r="Y43" i="31"/>
  <c r="X44" i="31"/>
  <c r="L44" i="31"/>
  <c r="M43" i="31"/>
  <c r="X44" i="28"/>
  <c r="Y43" i="28"/>
  <c r="AA65" i="32"/>
  <c r="Z66" i="32"/>
  <c r="X74" i="32"/>
  <c r="Y73" i="32"/>
  <c r="X130" i="32"/>
  <c r="Y129" i="32"/>
  <c r="L74" i="32"/>
  <c r="M73" i="32"/>
  <c r="P36" i="32"/>
  <c r="O37" i="32"/>
  <c r="Y122" i="32"/>
  <c r="Z121" i="32"/>
  <c r="Y97" i="32"/>
  <c r="X98" i="32"/>
  <c r="M97" i="32"/>
  <c r="L98" i="32"/>
  <c r="M152" i="32"/>
  <c r="L154" i="32"/>
  <c r="X90" i="32"/>
  <c r="Y89" i="32"/>
  <c r="X44" i="32"/>
  <c r="Y43" i="32"/>
  <c r="O137" i="32"/>
  <c r="N138" i="32"/>
  <c r="L130" i="32"/>
  <c r="M129" i="32"/>
  <c r="Y152" i="32"/>
  <c r="X154" i="32"/>
  <c r="X58" i="32"/>
  <c r="Y57" i="32"/>
  <c r="M114" i="32"/>
  <c r="N113" i="32"/>
  <c r="AA137" i="32"/>
  <c r="Z138" i="32"/>
  <c r="M9" i="32"/>
  <c r="L8" i="32"/>
  <c r="N66" i="32"/>
  <c r="O65" i="32"/>
  <c r="L58" i="32"/>
  <c r="M57" i="32"/>
  <c r="AA105" i="32"/>
  <c r="Z106" i="32"/>
  <c r="L82" i="32"/>
  <c r="M81" i="32"/>
  <c r="O49" i="32"/>
  <c r="N50" i="32"/>
  <c r="O145" i="32"/>
  <c r="N146" i="32"/>
  <c r="Z146" i="32"/>
  <c r="AA145" i="32"/>
  <c r="Y114" i="32"/>
  <c r="Z113" i="32"/>
  <c r="N121" i="32"/>
  <c r="M122" i="32"/>
  <c r="P153" i="32"/>
  <c r="AA49" i="32"/>
  <c r="Z50" i="32"/>
  <c r="L44" i="32"/>
  <c r="M43" i="32"/>
  <c r="AB36" i="32"/>
  <c r="AB37" i="32" s="1"/>
  <c r="AA37" i="32"/>
  <c r="N29" i="32"/>
  <c r="O30" i="32"/>
  <c r="N106" i="32"/>
  <c r="O105" i="32"/>
  <c r="N23" i="32"/>
  <c r="M22" i="32"/>
  <c r="X82" i="32"/>
  <c r="Y81" i="32"/>
  <c r="L90" i="32"/>
  <c r="M89" i="32"/>
  <c r="O16" i="32"/>
  <c r="N15" i="32"/>
  <c r="W86" i="31"/>
  <c r="W84" i="31"/>
  <c r="W85" i="31" s="1"/>
  <c r="X79" i="31"/>
  <c r="Y74" i="31"/>
  <c r="Z73" i="31"/>
  <c r="Y50" i="31"/>
  <c r="Z49" i="31"/>
  <c r="W158" i="31"/>
  <c r="X151" i="31"/>
  <c r="W156" i="31"/>
  <c r="W157" i="31" s="1"/>
  <c r="W68" i="31"/>
  <c r="W69" i="31" s="1"/>
  <c r="X63" i="31"/>
  <c r="W70" i="31"/>
  <c r="J160" i="31"/>
  <c r="J165" i="31" s="1"/>
  <c r="J12" i="31"/>
  <c r="J162" i="31" s="1"/>
  <c r="J170" i="31" s="1"/>
  <c r="W134" i="31"/>
  <c r="W132" i="31"/>
  <c r="W133" i="31" s="1"/>
  <c r="X127" i="31"/>
  <c r="L154" i="31"/>
  <c r="M153" i="31"/>
  <c r="Z89" i="31"/>
  <c r="Y90" i="31"/>
  <c r="Z121" i="31"/>
  <c r="Y122" i="31"/>
  <c r="W78" i="31"/>
  <c r="X71" i="31"/>
  <c r="W76" i="31"/>
  <c r="W77" i="31" s="1"/>
  <c r="W102" i="31"/>
  <c r="X95" i="31"/>
  <c r="W100" i="31"/>
  <c r="W101" i="31" s="1"/>
  <c r="K18" i="31"/>
  <c r="K19" i="31" s="1"/>
  <c r="L13" i="31"/>
  <c r="K46" i="31"/>
  <c r="L41" i="31"/>
  <c r="K45" i="31"/>
  <c r="L47" i="31"/>
  <c r="K52" i="31"/>
  <c r="K53" i="31" s="1"/>
  <c r="K54" i="31"/>
  <c r="K94" i="31"/>
  <c r="K92" i="31"/>
  <c r="K93" i="31" s="1"/>
  <c r="L87" i="31"/>
  <c r="Y114" i="31"/>
  <c r="Z113" i="31"/>
  <c r="L79" i="31"/>
  <c r="K86" i="31"/>
  <c r="K84" i="31"/>
  <c r="K85" i="31" s="1"/>
  <c r="O57" i="31"/>
  <c r="N58" i="31"/>
  <c r="K158" i="31"/>
  <c r="L151" i="31"/>
  <c r="K156" i="31"/>
  <c r="K157" i="31" s="1"/>
  <c r="L146" i="31"/>
  <c r="M145" i="31"/>
  <c r="L119" i="31"/>
  <c r="K126" i="31"/>
  <c r="K124" i="31"/>
  <c r="K125" i="31" s="1"/>
  <c r="R129" i="31"/>
  <c r="K11" i="31"/>
  <c r="L6" i="31"/>
  <c r="K134" i="31"/>
  <c r="L127" i="31"/>
  <c r="K132" i="31"/>
  <c r="K133" i="31" s="1"/>
  <c r="M90" i="31"/>
  <c r="N89" i="31"/>
  <c r="N24" i="31"/>
  <c r="O17" i="31"/>
  <c r="K25" i="31"/>
  <c r="K26" i="31" s="1"/>
  <c r="L20" i="31"/>
  <c r="J163" i="31"/>
  <c r="W94" i="31"/>
  <c r="W92" i="31"/>
  <c r="W93" i="31" s="1"/>
  <c r="X87" i="31"/>
  <c r="W150" i="31"/>
  <c r="X143" i="31"/>
  <c r="W148" i="31"/>
  <c r="W149" i="31" s="1"/>
  <c r="P137" i="31"/>
  <c r="O138" i="31"/>
  <c r="W126" i="31"/>
  <c r="W124" i="31"/>
  <c r="W125" i="31" s="1"/>
  <c r="X119" i="31"/>
  <c r="AD129" i="31"/>
  <c r="X154" i="31"/>
  <c r="Y153" i="31"/>
  <c r="K39" i="31"/>
  <c r="K40" i="31" s="1"/>
  <c r="L34" i="31"/>
  <c r="N81" i="31"/>
  <c r="M82" i="31"/>
  <c r="X106" i="31"/>
  <c r="Y105" i="31"/>
  <c r="X55" i="31"/>
  <c r="W62" i="31"/>
  <c r="W60" i="31"/>
  <c r="W61" i="31" s="1"/>
  <c r="J161" i="31"/>
  <c r="N73" i="31"/>
  <c r="M74" i="31"/>
  <c r="M122" i="31"/>
  <c r="N121" i="31"/>
  <c r="Z81" i="31"/>
  <c r="Y82" i="31"/>
  <c r="K118" i="31"/>
  <c r="K116" i="31"/>
  <c r="K117" i="31" s="1"/>
  <c r="L111" i="31"/>
  <c r="N15" i="31"/>
  <c r="O16" i="31"/>
  <c r="K62" i="31"/>
  <c r="K60" i="31"/>
  <c r="K61" i="31" s="1"/>
  <c r="L55" i="31"/>
  <c r="L106" i="31"/>
  <c r="M105" i="31"/>
  <c r="K148" i="31"/>
  <c r="K149" i="31" s="1"/>
  <c r="K150" i="31"/>
  <c r="L143" i="31"/>
  <c r="M50" i="31"/>
  <c r="N49" i="31"/>
  <c r="Y145" i="31"/>
  <c r="X146" i="31"/>
  <c r="K140" i="31"/>
  <c r="K141" i="31" s="1"/>
  <c r="K142" i="31"/>
  <c r="L135" i="31"/>
  <c r="K110" i="31"/>
  <c r="L103" i="31"/>
  <c r="K108" i="31"/>
  <c r="K109" i="31" s="1"/>
  <c r="X66" i="31"/>
  <c r="Y65" i="31"/>
  <c r="L66" i="31"/>
  <c r="M65" i="31"/>
  <c r="M23" i="31"/>
  <c r="L22" i="31"/>
  <c r="W118" i="31"/>
  <c r="W116" i="31"/>
  <c r="W117" i="31" s="1"/>
  <c r="X111" i="31"/>
  <c r="Z98" i="31"/>
  <c r="AA97" i="31"/>
  <c r="U42" i="31"/>
  <c r="T44" i="31"/>
  <c r="P36" i="31"/>
  <c r="O37" i="31"/>
  <c r="AA37" i="31"/>
  <c r="AB36" i="31"/>
  <c r="AB37" i="31" s="1"/>
  <c r="AA138" i="31"/>
  <c r="AB137" i="31"/>
  <c r="AB138" i="31" s="1"/>
  <c r="AA57" i="31"/>
  <c r="Z58" i="31"/>
  <c r="W140" i="31"/>
  <c r="W141" i="31" s="1"/>
  <c r="X135" i="31"/>
  <c r="W142" i="31"/>
  <c r="K68" i="31"/>
  <c r="K69" i="31" s="1"/>
  <c r="L63" i="31"/>
  <c r="K70" i="31"/>
  <c r="W110" i="31"/>
  <c r="X103" i="31"/>
  <c r="W108" i="31"/>
  <c r="W109" i="31" s="1"/>
  <c r="K32" i="31"/>
  <c r="K33" i="31" s="1"/>
  <c r="L27" i="31"/>
  <c r="M30" i="31"/>
  <c r="L29" i="31"/>
  <c r="P128" i="31"/>
  <c r="O130" i="31"/>
  <c r="X6" i="31"/>
  <c r="W11" i="31"/>
  <c r="M114" i="31"/>
  <c r="N113" i="31"/>
  <c r="N98" i="31"/>
  <c r="O97" i="31"/>
  <c r="L71" i="31"/>
  <c r="K78" i="31"/>
  <c r="K76" i="31"/>
  <c r="K77" i="31" s="1"/>
  <c r="O8" i="31"/>
  <c r="P9" i="31"/>
  <c r="L95" i="31"/>
  <c r="K100" i="31"/>
  <c r="K101" i="31" s="1"/>
  <c r="K102" i="31"/>
  <c r="K94" i="30"/>
  <c r="K92" i="30"/>
  <c r="K93" i="30" s="1"/>
  <c r="L87" i="30"/>
  <c r="K68" i="30"/>
  <c r="K69" i="30" s="1"/>
  <c r="K70" i="30"/>
  <c r="L63" i="30"/>
  <c r="AA50" i="30"/>
  <c r="AB49" i="30"/>
  <c r="AB50" i="30" s="1"/>
  <c r="L66" i="30"/>
  <c r="M65" i="30"/>
  <c r="K110" i="30"/>
  <c r="K108" i="30"/>
  <c r="K109" i="30" s="1"/>
  <c r="L103" i="30"/>
  <c r="Z153" i="30"/>
  <c r="Y154" i="30"/>
  <c r="AA98" i="30"/>
  <c r="AB97" i="30"/>
  <c r="AB98" i="30" s="1"/>
  <c r="K54" i="30"/>
  <c r="K52" i="30"/>
  <c r="K53" i="30" s="1"/>
  <c r="L47" i="30"/>
  <c r="N73" i="30"/>
  <c r="M74" i="30"/>
  <c r="L34" i="30"/>
  <c r="K39" i="30"/>
  <c r="K40" i="30" s="1"/>
  <c r="N43" i="30"/>
  <c r="M44" i="30"/>
  <c r="M9" i="30"/>
  <c r="L8" i="30"/>
  <c r="O137" i="30"/>
  <c r="N138" i="30"/>
  <c r="AB36" i="30"/>
  <c r="K60" i="30"/>
  <c r="K61" i="30" s="1"/>
  <c r="L55" i="30"/>
  <c r="K62" i="30"/>
  <c r="N82" i="30"/>
  <c r="O81" i="30"/>
  <c r="J160" i="30"/>
  <c r="J165" i="30" s="1"/>
  <c r="J166" i="30" s="1"/>
  <c r="J12" i="30"/>
  <c r="J162" i="30" s="1"/>
  <c r="J170" i="30" s="1"/>
  <c r="K118" i="30"/>
  <c r="L111" i="30"/>
  <c r="K116" i="30"/>
  <c r="K117" i="30" s="1"/>
  <c r="N23" i="30"/>
  <c r="M22" i="30"/>
  <c r="K126" i="30"/>
  <c r="L119" i="30"/>
  <c r="K124" i="30"/>
  <c r="K125" i="30" s="1"/>
  <c r="K18" i="30"/>
  <c r="K19" i="30" s="1"/>
  <c r="L13" i="30"/>
  <c r="AA129" i="30"/>
  <c r="Z130" i="30"/>
  <c r="Z82" i="30"/>
  <c r="AA81" i="30"/>
  <c r="K25" i="30"/>
  <c r="K26" i="30" s="1"/>
  <c r="L20" i="30"/>
  <c r="M29" i="30"/>
  <c r="N30" i="30"/>
  <c r="P36" i="30"/>
  <c r="Z105" i="30"/>
  <c r="Y106" i="30"/>
  <c r="K158" i="30"/>
  <c r="L151" i="30"/>
  <c r="K156" i="30"/>
  <c r="K157" i="30" s="1"/>
  <c r="X58" i="30"/>
  <c r="Y57" i="30"/>
  <c r="Y65" i="30"/>
  <c r="X66" i="30"/>
  <c r="J163" i="30"/>
  <c r="K84" i="30"/>
  <c r="K85" i="30" s="1"/>
  <c r="L79" i="30"/>
  <c r="K86" i="30"/>
  <c r="L27" i="30"/>
  <c r="K32" i="30"/>
  <c r="K33" i="30" s="1"/>
  <c r="Y74" i="30"/>
  <c r="Z73" i="30"/>
  <c r="N15" i="30"/>
  <c r="O16" i="30"/>
  <c r="K45" i="30"/>
  <c r="K46" i="30"/>
  <c r="L41" i="30"/>
  <c r="Y114" i="30"/>
  <c r="Z113" i="30"/>
  <c r="K11" i="30"/>
  <c r="L6" i="30"/>
  <c r="N130" i="30"/>
  <c r="O129" i="30"/>
  <c r="K102" i="30"/>
  <c r="K100" i="30"/>
  <c r="K101" i="30" s="1"/>
  <c r="L95" i="30"/>
  <c r="J161" i="30"/>
  <c r="J173" i="30" s="1"/>
  <c r="M114" i="30"/>
  <c r="N113" i="30"/>
  <c r="AA137" i="30"/>
  <c r="Z138" i="30"/>
  <c r="M154" i="30"/>
  <c r="N153" i="30"/>
  <c r="L90" i="30"/>
  <c r="M89" i="30"/>
  <c r="P97" i="30"/>
  <c r="O98" i="30"/>
  <c r="K140" i="30"/>
  <c r="K141" i="30" s="1"/>
  <c r="L135" i="30"/>
  <c r="K142" i="30"/>
  <c r="M145" i="30"/>
  <c r="L146" i="30"/>
  <c r="K134" i="30"/>
  <c r="K132" i="30"/>
  <c r="K133" i="30" s="1"/>
  <c r="L127" i="30"/>
  <c r="L71" i="30"/>
  <c r="K78" i="30"/>
  <c r="K76" i="30"/>
  <c r="K77" i="30" s="1"/>
  <c r="P49" i="30"/>
  <c r="O50" i="30"/>
  <c r="M122" i="30"/>
  <c r="N121" i="30"/>
  <c r="K148" i="30"/>
  <c r="K149" i="30" s="1"/>
  <c r="K150" i="30"/>
  <c r="L143" i="30"/>
  <c r="Y44" i="30"/>
  <c r="Z43" i="30"/>
  <c r="L58" i="30"/>
  <c r="M57" i="30"/>
  <c r="I172" i="30"/>
  <c r="M106" i="30"/>
  <c r="N105" i="30"/>
  <c r="Y122" i="30"/>
  <c r="Z121" i="30"/>
  <c r="X90" i="30"/>
  <c r="Y89" i="30"/>
  <c r="X146" i="30"/>
  <c r="Y145" i="30"/>
  <c r="AC49" i="29"/>
  <c r="Q49" i="29"/>
  <c r="AA137" i="29"/>
  <c r="Z138" i="29"/>
  <c r="K158" i="29"/>
  <c r="L151" i="29"/>
  <c r="K156" i="29"/>
  <c r="K157" i="29" s="1"/>
  <c r="O114" i="29"/>
  <c r="P113" i="29"/>
  <c r="N130" i="29"/>
  <c r="O129" i="29"/>
  <c r="Y154" i="29"/>
  <c r="Z153" i="29"/>
  <c r="K68" i="29"/>
  <c r="K69" i="29" s="1"/>
  <c r="L63" i="29"/>
  <c r="K70" i="29"/>
  <c r="AA50" i="29"/>
  <c r="AB49" i="29"/>
  <c r="AB50" i="29" s="1"/>
  <c r="N73" i="29"/>
  <c r="M74" i="29"/>
  <c r="Y66" i="29"/>
  <c r="Z65" i="29"/>
  <c r="K94" i="29"/>
  <c r="L87" i="29"/>
  <c r="K92" i="29"/>
  <c r="K93" i="29" s="1"/>
  <c r="M57" i="29"/>
  <c r="L58" i="29"/>
  <c r="K110" i="29"/>
  <c r="K108" i="29"/>
  <c r="K109" i="29" s="1"/>
  <c r="L103" i="29"/>
  <c r="P81" i="29"/>
  <c r="O82" i="29"/>
  <c r="AA98" i="29"/>
  <c r="AB97" i="29"/>
  <c r="AB98" i="29" s="1"/>
  <c r="Y90" i="29"/>
  <c r="Z89" i="29"/>
  <c r="L71" i="29"/>
  <c r="K76" i="29"/>
  <c r="K77" i="29" s="1"/>
  <c r="K78" i="29"/>
  <c r="M15" i="29"/>
  <c r="N16" i="29"/>
  <c r="K140" i="29"/>
  <c r="K141" i="29" s="1"/>
  <c r="K142" i="29"/>
  <c r="L135" i="29"/>
  <c r="P98" i="29"/>
  <c r="Q97" i="29"/>
  <c r="AC97" i="29"/>
  <c r="K60" i="29"/>
  <c r="K61" i="29" s="1"/>
  <c r="K62" i="29"/>
  <c r="L55" i="29"/>
  <c r="K134" i="29"/>
  <c r="K132" i="29"/>
  <c r="K133" i="29" s="1"/>
  <c r="L127" i="29"/>
  <c r="AB36" i="29"/>
  <c r="AB37" i="29" s="1"/>
  <c r="AA37" i="29"/>
  <c r="M23" i="29"/>
  <c r="L22" i="29"/>
  <c r="M66" i="29"/>
  <c r="N65" i="29"/>
  <c r="K84" i="29"/>
  <c r="K85" i="29" s="1"/>
  <c r="L79" i="29"/>
  <c r="K86" i="29"/>
  <c r="J160" i="29"/>
  <c r="J165" i="29" s="1"/>
  <c r="J166" i="29" s="1"/>
  <c r="J12" i="29"/>
  <c r="J162" i="29" s="1"/>
  <c r="J170" i="29" s="1"/>
  <c r="I172" i="29"/>
  <c r="M90" i="29"/>
  <c r="N89" i="29"/>
  <c r="K18" i="29"/>
  <c r="K19" i="29" s="1"/>
  <c r="L13" i="29"/>
  <c r="M154" i="29"/>
  <c r="N153" i="29"/>
  <c r="K52" i="29"/>
  <c r="K53" i="29" s="1"/>
  <c r="L47" i="29"/>
  <c r="K54" i="29"/>
  <c r="Y74" i="29"/>
  <c r="Z73" i="29"/>
  <c r="L34" i="29"/>
  <c r="K39" i="29"/>
  <c r="K40" i="29" s="1"/>
  <c r="K118" i="29"/>
  <c r="L111" i="29"/>
  <c r="K116" i="29"/>
  <c r="K117" i="29" s="1"/>
  <c r="L146" i="29"/>
  <c r="M145" i="29"/>
  <c r="K11" i="29"/>
  <c r="L6" i="29"/>
  <c r="N121" i="29"/>
  <c r="M122" i="29"/>
  <c r="X44" i="29"/>
  <c r="Y43" i="29"/>
  <c r="O48" i="29"/>
  <c r="N50" i="29"/>
  <c r="J163" i="29"/>
  <c r="AA82" i="29"/>
  <c r="AB81" i="29"/>
  <c r="AB82" i="29" s="1"/>
  <c r="AA129" i="29"/>
  <c r="Z130" i="29"/>
  <c r="X58" i="29"/>
  <c r="Y57" i="29"/>
  <c r="L41" i="29"/>
  <c r="K45" i="29"/>
  <c r="K46" i="29"/>
  <c r="Y145" i="29"/>
  <c r="X146" i="29"/>
  <c r="N138" i="29"/>
  <c r="O137" i="29"/>
  <c r="P36" i="29"/>
  <c r="O37" i="29"/>
  <c r="M43" i="29"/>
  <c r="L44" i="29"/>
  <c r="Z105" i="29"/>
  <c r="Y106" i="29"/>
  <c r="M106" i="29"/>
  <c r="N105" i="29"/>
  <c r="K25" i="29"/>
  <c r="K26" i="29" s="1"/>
  <c r="L20" i="29"/>
  <c r="J161" i="29"/>
  <c r="J173" i="29" s="1"/>
  <c r="K102" i="29"/>
  <c r="K100" i="29"/>
  <c r="K101" i="29" s="1"/>
  <c r="L95" i="29"/>
  <c r="P9" i="29"/>
  <c r="O8" i="29"/>
  <c r="K32" i="29"/>
  <c r="K33" i="29" s="1"/>
  <c r="L27" i="29"/>
  <c r="O17" i="29"/>
  <c r="N24" i="29"/>
  <c r="K126" i="29"/>
  <c r="L119" i="29"/>
  <c r="K124" i="29"/>
  <c r="K125" i="29" s="1"/>
  <c r="K148" i="29"/>
  <c r="K149" i="29" s="1"/>
  <c r="K150" i="29"/>
  <c r="L143" i="29"/>
  <c r="Y122" i="29"/>
  <c r="Z121" i="29"/>
  <c r="L29" i="29"/>
  <c r="M30" i="29"/>
  <c r="K118" i="28"/>
  <c r="K116" i="28"/>
  <c r="K117" i="28" s="1"/>
  <c r="L111" i="28"/>
  <c r="K148" i="28"/>
  <c r="K149" i="28" s="1"/>
  <c r="L143" i="28"/>
  <c r="K150" i="28"/>
  <c r="K70" i="28"/>
  <c r="L63" i="28"/>
  <c r="K68" i="28"/>
  <c r="K69" i="28" s="1"/>
  <c r="Y98" i="28"/>
  <c r="Z97" i="28"/>
  <c r="O105" i="28"/>
  <c r="N106" i="28"/>
  <c r="M50" i="28"/>
  <c r="N49" i="28"/>
  <c r="K62" i="28"/>
  <c r="K60" i="28"/>
  <c r="K61" i="28" s="1"/>
  <c r="L55" i="28"/>
  <c r="M82" i="28"/>
  <c r="N81" i="28"/>
  <c r="K45" i="28"/>
  <c r="L41" i="28"/>
  <c r="K46" i="28"/>
  <c r="X130" i="28"/>
  <c r="Y129" i="28"/>
  <c r="V42" i="28"/>
  <c r="V44" i="28" s="1"/>
  <c r="U44" i="28"/>
  <c r="N57" i="28"/>
  <c r="M58" i="28"/>
  <c r="P65" i="28"/>
  <c r="O66" i="28"/>
  <c r="J163" i="28"/>
  <c r="Y37" i="28"/>
  <c r="Z36" i="28"/>
  <c r="M122" i="28"/>
  <c r="N121" i="28"/>
  <c r="K32" i="28"/>
  <c r="K33" i="28" s="1"/>
  <c r="L27" i="28"/>
  <c r="Y146" i="28"/>
  <c r="Z145" i="28"/>
  <c r="J161" i="28"/>
  <c r="J173" i="28" s="1"/>
  <c r="Y58" i="28"/>
  <c r="Z57" i="28"/>
  <c r="P89" i="28"/>
  <c r="O90" i="28"/>
  <c r="M146" i="28"/>
  <c r="N145" i="28"/>
  <c r="K25" i="28"/>
  <c r="K26" i="28" s="1"/>
  <c r="L20" i="28"/>
  <c r="M114" i="28"/>
  <c r="N113" i="28"/>
  <c r="M15" i="28"/>
  <c r="N16" i="28"/>
  <c r="K86" i="28"/>
  <c r="K84" i="28"/>
  <c r="K85" i="28" s="1"/>
  <c r="L79" i="28"/>
  <c r="M22" i="28"/>
  <c r="N23" i="28"/>
  <c r="L130" i="28"/>
  <c r="M129" i="28"/>
  <c r="Y122" i="28"/>
  <c r="Z121" i="28"/>
  <c r="K11" i="28"/>
  <c r="L6" i="28"/>
  <c r="Y74" i="28"/>
  <c r="Z73" i="28"/>
  <c r="N97" i="28"/>
  <c r="M98" i="28"/>
  <c r="K110" i="28"/>
  <c r="K108" i="28"/>
  <c r="K109" i="28" s="1"/>
  <c r="L103" i="28"/>
  <c r="O137" i="28"/>
  <c r="N138" i="28"/>
  <c r="AB65" i="28"/>
  <c r="AB66" i="28" s="1"/>
  <c r="AA66" i="28"/>
  <c r="Y82" i="28"/>
  <c r="Z81" i="28"/>
  <c r="K140" i="28"/>
  <c r="K141" i="28" s="1"/>
  <c r="L135" i="28"/>
  <c r="K142" i="28"/>
  <c r="K102" i="28"/>
  <c r="K100" i="28"/>
  <c r="K101" i="28" s="1"/>
  <c r="L95" i="28"/>
  <c r="N29" i="28"/>
  <c r="O30" i="28"/>
  <c r="M153" i="28"/>
  <c r="L154" i="28"/>
  <c r="AA105" i="28"/>
  <c r="Z106" i="28"/>
  <c r="J160" i="28"/>
  <c r="J165" i="28" s="1"/>
  <c r="J166" i="28" s="1"/>
  <c r="J12" i="28"/>
  <c r="J162" i="28" s="1"/>
  <c r="J170" i="28" s="1"/>
  <c r="I172" i="28"/>
  <c r="N36" i="28"/>
  <c r="M37" i="28"/>
  <c r="AA90" i="28"/>
  <c r="AB89" i="28"/>
  <c r="AB90" i="28" s="1"/>
  <c r="K126" i="28"/>
  <c r="K124" i="28"/>
  <c r="K125" i="28" s="1"/>
  <c r="L119" i="28"/>
  <c r="AA137" i="28"/>
  <c r="Z138" i="28"/>
  <c r="K78" i="28"/>
  <c r="K76" i="28"/>
  <c r="K77" i="28" s="1"/>
  <c r="L71" i="28"/>
  <c r="N73" i="28"/>
  <c r="M74" i="28"/>
  <c r="K158" i="28"/>
  <c r="L151" i="28"/>
  <c r="K156" i="28"/>
  <c r="K157" i="28" s="1"/>
  <c r="Z49" i="28"/>
  <c r="Y50" i="28"/>
  <c r="K132" i="28"/>
  <c r="K133" i="28" s="1"/>
  <c r="K134" i="28"/>
  <c r="L127" i="28"/>
  <c r="Y153" i="28"/>
  <c r="X154" i="28"/>
  <c r="K94" i="28"/>
  <c r="L87" i="28"/>
  <c r="K92" i="28"/>
  <c r="K93" i="28" s="1"/>
  <c r="K18" i="28"/>
  <c r="K19" i="28" s="1"/>
  <c r="L13" i="28"/>
  <c r="M9" i="28"/>
  <c r="L8" i="28"/>
  <c r="L34" i="28"/>
  <c r="K39" i="28"/>
  <c r="K40" i="28" s="1"/>
  <c r="K52" i="28"/>
  <c r="K53" i="28" s="1"/>
  <c r="L47" i="28"/>
  <c r="K54" i="28"/>
  <c r="Z113" i="28"/>
  <c r="Y114" i="28"/>
  <c r="K158" i="27"/>
  <c r="K161" i="27" s="1"/>
  <c r="K173" i="27" s="1"/>
  <c r="O138" i="27"/>
  <c r="P137" i="27"/>
  <c r="X98" i="27"/>
  <c r="Y97" i="27"/>
  <c r="L98" i="27"/>
  <c r="M97" i="27"/>
  <c r="K101" i="27"/>
  <c r="K163" i="27" s="1"/>
  <c r="L24" i="27"/>
  <c r="L25" i="27" s="1"/>
  <c r="L26" i="27" s="1"/>
  <c r="M17" i="27"/>
  <c r="K25" i="27"/>
  <c r="K26" i="27" s="1"/>
  <c r="L13" i="27"/>
  <c r="L18" i="27" s="1"/>
  <c r="L19" i="27" s="1"/>
  <c r="N9" i="27"/>
  <c r="M8" i="27"/>
  <c r="M29" i="27"/>
  <c r="N30" i="27"/>
  <c r="M15" i="27"/>
  <c r="N16" i="27"/>
  <c r="O81" i="27"/>
  <c r="N82" i="27"/>
  <c r="M50" i="27"/>
  <c r="N49" i="27"/>
  <c r="AC113" i="27"/>
  <c r="Q113" i="27"/>
  <c r="M6" i="27"/>
  <c r="L11" i="27"/>
  <c r="L134" i="27"/>
  <c r="L132" i="27"/>
  <c r="L133" i="27" s="1"/>
  <c r="M127" i="27"/>
  <c r="M122" i="27"/>
  <c r="N121" i="27"/>
  <c r="Z58" i="27"/>
  <c r="AA57" i="27"/>
  <c r="AB73" i="27"/>
  <c r="AB74" i="27" s="1"/>
  <c r="AA74" i="27"/>
  <c r="L126" i="27"/>
  <c r="M119" i="27"/>
  <c r="L124" i="27"/>
  <c r="L125" i="27" s="1"/>
  <c r="L52" i="27"/>
  <c r="L53" i="27" s="1"/>
  <c r="M47" i="27"/>
  <c r="L54" i="27"/>
  <c r="K12" i="27"/>
  <c r="L84" i="27"/>
  <c r="L85" i="27" s="1"/>
  <c r="L86" i="27"/>
  <c r="M79" i="27"/>
  <c r="O112" i="27"/>
  <c r="N114" i="27"/>
  <c r="L142" i="27"/>
  <c r="L140" i="27"/>
  <c r="L141" i="27" s="1"/>
  <c r="M135" i="27"/>
  <c r="Y106" i="27"/>
  <c r="Z105" i="27"/>
  <c r="P73" i="27"/>
  <c r="O74" i="27"/>
  <c r="L118" i="27"/>
  <c r="M111" i="27"/>
  <c r="L116" i="27"/>
  <c r="L117" i="27" s="1"/>
  <c r="U42" i="27"/>
  <c r="T44" i="27"/>
  <c r="N130" i="27"/>
  <c r="O129" i="27"/>
  <c r="L94" i="27"/>
  <c r="M87" i="27"/>
  <c r="L92" i="27"/>
  <c r="L93" i="27" s="1"/>
  <c r="L39" i="27"/>
  <c r="M34" i="27"/>
  <c r="AA114" i="27"/>
  <c r="AB113" i="27"/>
  <c r="AB114" i="27" s="1"/>
  <c r="Z82" i="27"/>
  <c r="AA81" i="27"/>
  <c r="Z130" i="27"/>
  <c r="AA129" i="27"/>
  <c r="L32" i="27"/>
  <c r="L33" i="27" s="1"/>
  <c r="M27" i="27"/>
  <c r="N146" i="27"/>
  <c r="O145" i="27"/>
  <c r="Y122" i="27"/>
  <c r="Z121" i="27"/>
  <c r="L108" i="27"/>
  <c r="L109" i="27" s="1"/>
  <c r="L110" i="27"/>
  <c r="M103" i="27"/>
  <c r="L45" i="27"/>
  <c r="L46" i="27"/>
  <c r="M41" i="27"/>
  <c r="M106" i="27"/>
  <c r="N105" i="27"/>
  <c r="O23" i="27"/>
  <c r="N22" i="27"/>
  <c r="O89" i="27"/>
  <c r="N90" i="27"/>
  <c r="Y50" i="27"/>
  <c r="Z49" i="27"/>
  <c r="Z146" i="27"/>
  <c r="AA145" i="27"/>
  <c r="Z90" i="27"/>
  <c r="AA89" i="27"/>
  <c r="Z153" i="27"/>
  <c r="Y154" i="27"/>
  <c r="L68" i="27"/>
  <c r="L69" i="27" s="1"/>
  <c r="L70" i="27"/>
  <c r="M63" i="27"/>
  <c r="Z66" i="27"/>
  <c r="AA65" i="27"/>
  <c r="L76" i="27"/>
  <c r="L77" i="27" s="1"/>
  <c r="M71" i="27"/>
  <c r="L78" i="27"/>
  <c r="L102" i="27"/>
  <c r="L100" i="27"/>
  <c r="L101" i="27" s="1"/>
  <c r="M95" i="27"/>
  <c r="M20" i="27"/>
  <c r="O57" i="27"/>
  <c r="N58" i="27"/>
  <c r="N153" i="27"/>
  <c r="M154" i="27"/>
  <c r="N66" i="27"/>
  <c r="O65" i="27"/>
  <c r="L60" i="27"/>
  <c r="L61" i="27" s="1"/>
  <c r="L62" i="27"/>
  <c r="M55" i="27"/>
  <c r="M151" i="27"/>
  <c r="L158" i="27"/>
  <c r="L156" i="27"/>
  <c r="L157" i="27" s="1"/>
  <c r="AB136" i="27"/>
  <c r="AB138" i="27" s="1"/>
  <c r="AA138" i="27"/>
  <c r="M143" i="27"/>
  <c r="L148" i="27"/>
  <c r="L149" i="27" s="1"/>
  <c r="L150" i="27"/>
  <c r="P16" i="17"/>
  <c r="N9" i="17"/>
  <c r="R23" i="17"/>
  <c r="M155" i="17"/>
  <c r="P147" i="17"/>
  <c r="O139" i="17"/>
  <c r="O131" i="17"/>
  <c r="O123" i="17"/>
  <c r="N115" i="17"/>
  <c r="P107" i="17"/>
  <c r="O99" i="17"/>
  <c r="O91" i="17"/>
  <c r="O83" i="17"/>
  <c r="P75" i="17"/>
  <c r="O67" i="17"/>
  <c r="O59" i="17"/>
  <c r="S51" i="17"/>
  <c r="O24" i="17"/>
  <c r="P17" i="17"/>
  <c r="N21" i="17"/>
  <c r="N28" i="17"/>
  <c r="R10" i="17"/>
  <c r="Q16" i="17" l="1"/>
  <c r="Q15" i="17" s="1"/>
  <c r="P15" i="17"/>
  <c r="N17" i="32"/>
  <c r="M24" i="32"/>
  <c r="M24" i="30"/>
  <c r="N17" i="30"/>
  <c r="M24" i="28"/>
  <c r="N17" i="28"/>
  <c r="O42" i="13"/>
  <c r="Q164" i="27"/>
  <c r="P41" i="13"/>
  <c r="P53" i="13" s="1"/>
  <c r="P54" i="13" s="1"/>
  <c r="Q43" i="13"/>
  <c r="Q164" i="30"/>
  <c r="Q164" i="28"/>
  <c r="Q164" i="29"/>
  <c r="R167" i="28"/>
  <c r="R44" i="13"/>
  <c r="R167" i="27"/>
  <c r="R167" i="29"/>
  <c r="R167" i="30"/>
  <c r="N43" i="27"/>
  <c r="M44" i="27"/>
  <c r="Y44" i="27"/>
  <c r="Z43" i="27"/>
  <c r="K161" i="28"/>
  <c r="K173" i="28" s="1"/>
  <c r="N35" i="30"/>
  <c r="M37" i="30"/>
  <c r="M44" i="31"/>
  <c r="N43" i="31"/>
  <c r="M44" i="28"/>
  <c r="N43" i="28"/>
  <c r="Y44" i="31"/>
  <c r="Z43" i="31"/>
  <c r="Z35" i="30"/>
  <c r="Y37" i="30"/>
  <c r="Z43" i="28"/>
  <c r="Y44" i="28"/>
  <c r="P30" i="32"/>
  <c r="O29" i="32"/>
  <c r="Y90" i="32"/>
  <c r="Z89" i="32"/>
  <c r="M74" i="32"/>
  <c r="N73" i="32"/>
  <c r="M90" i="32"/>
  <c r="N89" i="32"/>
  <c r="Z114" i="32"/>
  <c r="AA113" i="32"/>
  <c r="P49" i="32"/>
  <c r="O50" i="32"/>
  <c r="N114" i="32"/>
  <c r="O113" i="32"/>
  <c r="M98" i="32"/>
  <c r="N97" i="32"/>
  <c r="P37" i="32"/>
  <c r="AC36" i="32"/>
  <c r="Q36" i="32"/>
  <c r="Z73" i="32"/>
  <c r="Y74" i="32"/>
  <c r="M44" i="32"/>
  <c r="N43" i="32"/>
  <c r="AA138" i="32"/>
  <c r="AB137" i="32"/>
  <c r="AB138" i="32" s="1"/>
  <c r="O138" i="32"/>
  <c r="P137" i="32"/>
  <c r="N152" i="32"/>
  <c r="M154" i="32"/>
  <c r="Z97" i="32"/>
  <c r="Y98" i="32"/>
  <c r="O23" i="32"/>
  <c r="N22" i="32"/>
  <c r="AC153" i="32"/>
  <c r="Q153" i="32"/>
  <c r="N122" i="32"/>
  <c r="O121" i="32"/>
  <c r="AA146" i="32"/>
  <c r="AB145" i="32"/>
  <c r="AB146" i="32" s="1"/>
  <c r="P145" i="32"/>
  <c r="O146" i="32"/>
  <c r="O66" i="32"/>
  <c r="P65" i="32"/>
  <c r="Z152" i="32"/>
  <c r="Y154" i="32"/>
  <c r="Z43" i="32"/>
  <c r="Y44" i="32"/>
  <c r="P105" i="32"/>
  <c r="O106" i="32"/>
  <c r="AB105" i="32"/>
  <c r="AB106" i="32" s="1"/>
  <c r="AA106" i="32"/>
  <c r="AA121" i="32"/>
  <c r="Z122" i="32"/>
  <c r="AB65" i="32"/>
  <c r="AB66" i="32" s="1"/>
  <c r="AA66" i="32"/>
  <c r="O15" i="32"/>
  <c r="P16" i="32"/>
  <c r="Y82" i="32"/>
  <c r="Z81" i="32"/>
  <c r="AB49" i="32"/>
  <c r="AB50" i="32" s="1"/>
  <c r="AA50" i="32"/>
  <c r="M82" i="32"/>
  <c r="N81" i="32"/>
  <c r="M58" i="32"/>
  <c r="N57" i="32"/>
  <c r="N9" i="32"/>
  <c r="M8" i="32"/>
  <c r="Y58" i="32"/>
  <c r="Z57" i="32"/>
  <c r="M130" i="32"/>
  <c r="N129" i="32"/>
  <c r="Y130" i="32"/>
  <c r="Z129" i="32"/>
  <c r="V42" i="31"/>
  <c r="V44" i="31" s="1"/>
  <c r="U44" i="31"/>
  <c r="Q9" i="31"/>
  <c r="P8" i="31"/>
  <c r="O98" i="31"/>
  <c r="P97" i="31"/>
  <c r="Y6" i="31"/>
  <c r="X11" i="31"/>
  <c r="L32" i="31"/>
  <c r="L33" i="31" s="1"/>
  <c r="M27" i="31"/>
  <c r="L68" i="31"/>
  <c r="L69" i="31" s="1"/>
  <c r="M63" i="31"/>
  <c r="L70" i="31"/>
  <c r="AA58" i="31"/>
  <c r="AB57" i="31"/>
  <c r="AB58" i="31" s="1"/>
  <c r="AA98" i="31"/>
  <c r="AB97" i="31"/>
  <c r="AB98" i="31" s="1"/>
  <c r="N65" i="31"/>
  <c r="M66" i="31"/>
  <c r="L110" i="31"/>
  <c r="L108" i="31"/>
  <c r="L109" i="31" s="1"/>
  <c r="M103" i="31"/>
  <c r="Z82" i="31"/>
  <c r="AA81" i="31"/>
  <c r="N82" i="31"/>
  <c r="O81" i="31"/>
  <c r="AE129" i="31"/>
  <c r="Q137" i="31"/>
  <c r="AC137" i="31"/>
  <c r="P138" i="31"/>
  <c r="X94" i="31"/>
  <c r="Y87" i="31"/>
  <c r="X92" i="31"/>
  <c r="X93" i="31" s="1"/>
  <c r="N145" i="31"/>
  <c r="M146" i="31"/>
  <c r="AA113" i="31"/>
  <c r="Z114" i="31"/>
  <c r="K163" i="31"/>
  <c r="Z90" i="31"/>
  <c r="AA89" i="31"/>
  <c r="X156" i="31"/>
  <c r="X157" i="31" s="1"/>
  <c r="Y151" i="31"/>
  <c r="X158" i="31"/>
  <c r="X86" i="31"/>
  <c r="X84" i="31"/>
  <c r="X85" i="31" s="1"/>
  <c r="Y79" i="31"/>
  <c r="L76" i="31"/>
  <c r="L77" i="31" s="1"/>
  <c r="M71" i="31"/>
  <c r="L78" i="31"/>
  <c r="AC36" i="31"/>
  <c r="P37" i="31"/>
  <c r="Q36" i="31"/>
  <c r="L148" i="31"/>
  <c r="L149" i="31" s="1"/>
  <c r="L150" i="31"/>
  <c r="M143" i="31"/>
  <c r="L62" i="31"/>
  <c r="M55" i="31"/>
  <c r="L60" i="31"/>
  <c r="L61" i="31" s="1"/>
  <c r="X60" i="31"/>
  <c r="X61" i="31" s="1"/>
  <c r="Y55" i="31"/>
  <c r="X62" i="31"/>
  <c r="M34" i="31"/>
  <c r="L39" i="31"/>
  <c r="L40" i="31" s="1"/>
  <c r="X126" i="31"/>
  <c r="X124" i="31"/>
  <c r="X125" i="31" s="1"/>
  <c r="Y119" i="31"/>
  <c r="O24" i="31"/>
  <c r="P17" i="31"/>
  <c r="O58" i="31"/>
  <c r="P57" i="31"/>
  <c r="L54" i="31"/>
  <c r="M47" i="31"/>
  <c r="L52" i="31"/>
  <c r="L53" i="31" s="1"/>
  <c r="M154" i="31"/>
  <c r="N153" i="31"/>
  <c r="L102" i="31"/>
  <c r="M95" i="31"/>
  <c r="L100" i="31"/>
  <c r="L101" i="31" s="1"/>
  <c r="O113" i="31"/>
  <c r="N114" i="31"/>
  <c r="Q128" i="31"/>
  <c r="AC128" i="31"/>
  <c r="P130" i="31"/>
  <c r="M22" i="31"/>
  <c r="N23" i="31"/>
  <c r="Y146" i="31"/>
  <c r="Z145" i="31"/>
  <c r="L116" i="31"/>
  <c r="L117" i="31" s="1"/>
  <c r="M111" i="31"/>
  <c r="L118" i="31"/>
  <c r="O73" i="31"/>
  <c r="N74" i="31"/>
  <c r="Z105" i="31"/>
  <c r="Y106" i="31"/>
  <c r="L132" i="31"/>
  <c r="L133" i="31" s="1"/>
  <c r="M127" i="31"/>
  <c r="L134" i="31"/>
  <c r="S129" i="31"/>
  <c r="M87" i="31"/>
  <c r="L94" i="31"/>
  <c r="L92" i="31"/>
  <c r="L93" i="31" s="1"/>
  <c r="X102" i="31"/>
  <c r="Y95" i="31"/>
  <c r="X100" i="31"/>
  <c r="X101" i="31" s="1"/>
  <c r="Z122" i="31"/>
  <c r="AA121" i="31"/>
  <c r="AA49" i="31"/>
  <c r="Z50" i="31"/>
  <c r="X110" i="31"/>
  <c r="X108" i="31"/>
  <c r="X109" i="31" s="1"/>
  <c r="Y103" i="31"/>
  <c r="X140" i="31"/>
  <c r="X141" i="31" s="1"/>
  <c r="Y135" i="31"/>
  <c r="X142" i="31"/>
  <c r="Y66" i="31"/>
  <c r="Z65" i="31"/>
  <c r="Y154" i="31"/>
  <c r="Z153" i="31"/>
  <c r="L156" i="31"/>
  <c r="L157" i="31" s="1"/>
  <c r="M151" i="31"/>
  <c r="L158" i="31"/>
  <c r="L45" i="31"/>
  <c r="L46" i="31"/>
  <c r="M41" i="31"/>
  <c r="X132" i="31"/>
  <c r="X133" i="31" s="1"/>
  <c r="Y127" i="31"/>
  <c r="X134" i="31"/>
  <c r="Y63" i="31"/>
  <c r="X68" i="31"/>
  <c r="X69" i="31" s="1"/>
  <c r="X70" i="31"/>
  <c r="X116" i="31"/>
  <c r="X117" i="31" s="1"/>
  <c r="Y111" i="31"/>
  <c r="X118" i="31"/>
  <c r="L140" i="31"/>
  <c r="L141" i="31" s="1"/>
  <c r="L142" i="31"/>
  <c r="M135" i="31"/>
  <c r="N122" i="31"/>
  <c r="O121" i="31"/>
  <c r="Y143" i="31"/>
  <c r="X150" i="31"/>
  <c r="X148" i="31"/>
  <c r="X149" i="31" s="1"/>
  <c r="L25" i="31"/>
  <c r="L26" i="31" s="1"/>
  <c r="M20" i="31"/>
  <c r="N90" i="31"/>
  <c r="O89" i="31"/>
  <c r="M6" i="31"/>
  <c r="L11" i="31"/>
  <c r="AA73" i="31"/>
  <c r="Z74" i="31"/>
  <c r="N30" i="31"/>
  <c r="M29" i="31"/>
  <c r="N50" i="31"/>
  <c r="O49" i="31"/>
  <c r="N105" i="31"/>
  <c r="M106" i="31"/>
  <c r="P16" i="31"/>
  <c r="O15" i="31"/>
  <c r="K160" i="31"/>
  <c r="K165" i="31" s="1"/>
  <c r="K12" i="31"/>
  <c r="K162" i="31" s="1"/>
  <c r="K170" i="31" s="1"/>
  <c r="L124" i="31"/>
  <c r="L125" i="31" s="1"/>
  <c r="M119" i="31"/>
  <c r="L126" i="31"/>
  <c r="L86" i="31"/>
  <c r="L84" i="31"/>
  <c r="L85" i="31" s="1"/>
  <c r="M79" i="31"/>
  <c r="K161" i="31"/>
  <c r="M13" i="31"/>
  <c r="L18" i="31"/>
  <c r="L19" i="31" s="1"/>
  <c r="X76" i="31"/>
  <c r="X77" i="31" s="1"/>
  <c r="X78" i="31"/>
  <c r="Y71" i="31"/>
  <c r="Z122" i="30"/>
  <c r="AA121" i="30"/>
  <c r="N57" i="30"/>
  <c r="M58" i="30"/>
  <c r="P50" i="30"/>
  <c r="AC49" i="30"/>
  <c r="Q49" i="30"/>
  <c r="N114" i="30"/>
  <c r="O113" i="30"/>
  <c r="O130" i="30"/>
  <c r="P129" i="30"/>
  <c r="Z65" i="30"/>
  <c r="Y66" i="30"/>
  <c r="AC36" i="30"/>
  <c r="Q36" i="30"/>
  <c r="AA82" i="30"/>
  <c r="AB81" i="30"/>
  <c r="AB82" i="30" s="1"/>
  <c r="N9" i="30"/>
  <c r="M8" i="30"/>
  <c r="O43" i="30"/>
  <c r="N44" i="30"/>
  <c r="K163" i="30"/>
  <c r="Z145" i="30"/>
  <c r="Y146" i="30"/>
  <c r="O121" i="30"/>
  <c r="N122" i="30"/>
  <c r="L132" i="30"/>
  <c r="L133" i="30" s="1"/>
  <c r="M127" i="30"/>
  <c r="L134" i="30"/>
  <c r="M135" i="30"/>
  <c r="L142" i="30"/>
  <c r="L140" i="30"/>
  <c r="L141" i="30" s="1"/>
  <c r="O153" i="30"/>
  <c r="N154" i="30"/>
  <c r="L86" i="30"/>
  <c r="M79" i="30"/>
  <c r="L84" i="30"/>
  <c r="L85" i="30" s="1"/>
  <c r="Y58" i="30"/>
  <c r="Z57" i="30"/>
  <c r="O30" i="30"/>
  <c r="N29" i="30"/>
  <c r="L124" i="30"/>
  <c r="L125" i="30" s="1"/>
  <c r="L126" i="30"/>
  <c r="M119" i="30"/>
  <c r="L116" i="30"/>
  <c r="L117" i="30" s="1"/>
  <c r="M111" i="30"/>
  <c r="L118" i="30"/>
  <c r="P81" i="30"/>
  <c r="O82" i="30"/>
  <c r="K161" i="30"/>
  <c r="K173" i="30" s="1"/>
  <c r="Z44" i="30"/>
  <c r="AA43" i="30"/>
  <c r="L11" i="30"/>
  <c r="M6" i="30"/>
  <c r="Z74" i="30"/>
  <c r="AA73" i="30"/>
  <c r="L39" i="30"/>
  <c r="L40" i="30" s="1"/>
  <c r="M34" i="30"/>
  <c r="Z154" i="30"/>
  <c r="AA153" i="30"/>
  <c r="L70" i="30"/>
  <c r="M63" i="30"/>
  <c r="L68" i="30"/>
  <c r="L69" i="30" s="1"/>
  <c r="O105" i="30"/>
  <c r="N106" i="30"/>
  <c r="L76" i="30"/>
  <c r="L77" i="30" s="1"/>
  <c r="M71" i="30"/>
  <c r="L78" i="30"/>
  <c r="L100" i="30"/>
  <c r="L101" i="30" s="1"/>
  <c r="M95" i="30"/>
  <c r="L102" i="30"/>
  <c r="K160" i="30"/>
  <c r="K165" i="30" s="1"/>
  <c r="K166" i="30" s="1"/>
  <c r="K12" i="30"/>
  <c r="K162" i="30" s="1"/>
  <c r="K170" i="30" s="1"/>
  <c r="AB129" i="30"/>
  <c r="AB130" i="30" s="1"/>
  <c r="AA130" i="30"/>
  <c r="O138" i="30"/>
  <c r="P137" i="30"/>
  <c r="N65" i="30"/>
  <c r="M66" i="30"/>
  <c r="Y90" i="30"/>
  <c r="Z89" i="30"/>
  <c r="L150" i="30"/>
  <c r="L148" i="30"/>
  <c r="L149" i="30" s="1"/>
  <c r="M143" i="30"/>
  <c r="AC97" i="30"/>
  <c r="Q97" i="30"/>
  <c r="P98" i="30"/>
  <c r="AA138" i="30"/>
  <c r="AB137" i="30"/>
  <c r="AB138" i="30" s="1"/>
  <c r="AA113" i="30"/>
  <c r="Z114" i="30"/>
  <c r="L156" i="30"/>
  <c r="L157" i="30" s="1"/>
  <c r="M151" i="30"/>
  <c r="L158" i="30"/>
  <c r="Z106" i="30"/>
  <c r="AA105" i="30"/>
  <c r="L25" i="30"/>
  <c r="L26" i="30" s="1"/>
  <c r="M20" i="30"/>
  <c r="L18" i="30"/>
  <c r="L19" i="30" s="1"/>
  <c r="M13" i="30"/>
  <c r="L62" i="30"/>
  <c r="M55" i="30"/>
  <c r="L60" i="30"/>
  <c r="L61" i="30" s="1"/>
  <c r="N74" i="30"/>
  <c r="O73" i="30"/>
  <c r="M146" i="30"/>
  <c r="N145" i="30"/>
  <c r="N89" i="30"/>
  <c r="M90" i="30"/>
  <c r="M41" i="30"/>
  <c r="L46" i="30"/>
  <c r="L45" i="30"/>
  <c r="P16" i="30"/>
  <c r="O15" i="30"/>
  <c r="L32" i="30"/>
  <c r="L33" i="30" s="1"/>
  <c r="M27" i="30"/>
  <c r="O23" i="30"/>
  <c r="N22" i="30"/>
  <c r="J172" i="30"/>
  <c r="L52" i="30"/>
  <c r="L53" i="30" s="1"/>
  <c r="M47" i="30"/>
  <c r="L54" i="30"/>
  <c r="L110" i="30"/>
  <c r="L108" i="30"/>
  <c r="L109" i="30" s="1"/>
  <c r="M103" i="30"/>
  <c r="M87" i="30"/>
  <c r="L94" i="30"/>
  <c r="L92" i="30"/>
  <c r="L93" i="30" s="1"/>
  <c r="K161" i="29"/>
  <c r="K173" i="29" s="1"/>
  <c r="M22" i="29"/>
  <c r="N23" i="29"/>
  <c r="Q98" i="29"/>
  <c r="R97" i="29"/>
  <c r="P82" i="29"/>
  <c r="AC81" i="29"/>
  <c r="Q81" i="29"/>
  <c r="L70" i="29"/>
  <c r="M63" i="29"/>
  <c r="L68" i="29"/>
  <c r="L69" i="29" s="1"/>
  <c r="Q113" i="29"/>
  <c r="P114" i="29"/>
  <c r="AC113" i="29"/>
  <c r="AA138" i="29"/>
  <c r="AB137" i="29"/>
  <c r="AB138" i="29" s="1"/>
  <c r="M44" i="29"/>
  <c r="N43" i="29"/>
  <c r="Z145" i="29"/>
  <c r="Y146" i="29"/>
  <c r="P48" i="29"/>
  <c r="O50" i="29"/>
  <c r="O121" i="29"/>
  <c r="N122" i="29"/>
  <c r="Z74" i="29"/>
  <c r="AA73" i="29"/>
  <c r="L52" i="29"/>
  <c r="L53" i="29" s="1"/>
  <c r="M47" i="29"/>
  <c r="L54" i="29"/>
  <c r="M13" i="29"/>
  <c r="L18" i="29"/>
  <c r="L19" i="29" s="1"/>
  <c r="L132" i="29"/>
  <c r="L133" i="29" s="1"/>
  <c r="M127" i="29"/>
  <c r="L134" i="29"/>
  <c r="L110" i="29"/>
  <c r="L108" i="29"/>
  <c r="L109" i="29" s="1"/>
  <c r="M103" i="29"/>
  <c r="O24" i="29"/>
  <c r="P17" i="29"/>
  <c r="Q9" i="29"/>
  <c r="P8" i="29"/>
  <c r="N106" i="29"/>
  <c r="O105" i="29"/>
  <c r="AA130" i="29"/>
  <c r="AB129" i="29"/>
  <c r="AB130" i="29" s="1"/>
  <c r="M6" i="29"/>
  <c r="L11" i="29"/>
  <c r="L39" i="29"/>
  <c r="L40" i="29" s="1"/>
  <c r="M34" i="29"/>
  <c r="K163" i="29"/>
  <c r="O65" i="29"/>
  <c r="N66" i="29"/>
  <c r="L142" i="29"/>
  <c r="M135" i="29"/>
  <c r="L140" i="29"/>
  <c r="L141" i="29" s="1"/>
  <c r="L76" i="29"/>
  <c r="L77" i="29" s="1"/>
  <c r="L78" i="29"/>
  <c r="M71" i="29"/>
  <c r="AA65" i="29"/>
  <c r="Z66" i="29"/>
  <c r="Z154" i="29"/>
  <c r="AA153" i="29"/>
  <c r="R49" i="29"/>
  <c r="Z122" i="29"/>
  <c r="AA121" i="29"/>
  <c r="P37" i="29"/>
  <c r="AC36" i="29"/>
  <c r="Q36" i="29"/>
  <c r="Z43" i="29"/>
  <c r="Y44" i="29"/>
  <c r="K160" i="29"/>
  <c r="K165" i="29" s="1"/>
  <c r="K166" i="29" s="1"/>
  <c r="K12" i="29"/>
  <c r="K162" i="29" s="1"/>
  <c r="K170" i="29" s="1"/>
  <c r="N90" i="29"/>
  <c r="O89" i="29"/>
  <c r="L86" i="29"/>
  <c r="M79" i="29"/>
  <c r="L84" i="29"/>
  <c r="L85" i="29" s="1"/>
  <c r="N15" i="29"/>
  <c r="O16" i="29"/>
  <c r="L94" i="29"/>
  <c r="M87" i="29"/>
  <c r="L92" i="29"/>
  <c r="L93" i="29" s="1"/>
  <c r="L156" i="29"/>
  <c r="L157" i="29" s="1"/>
  <c r="L158" i="29"/>
  <c r="M151" i="29"/>
  <c r="AD49" i="29"/>
  <c r="N30" i="29"/>
  <c r="M29" i="29"/>
  <c r="M119" i="29"/>
  <c r="L124" i="29"/>
  <c r="L125" i="29" s="1"/>
  <c r="L126" i="29"/>
  <c r="L100" i="29"/>
  <c r="L101" i="29" s="1"/>
  <c r="M95" i="29"/>
  <c r="L102" i="29"/>
  <c r="O138" i="29"/>
  <c r="P137" i="29"/>
  <c r="L46" i="29"/>
  <c r="L45" i="29"/>
  <c r="M41" i="29"/>
  <c r="M146" i="29"/>
  <c r="N145" i="29"/>
  <c r="L62" i="29"/>
  <c r="L60" i="29"/>
  <c r="L61" i="29" s="1"/>
  <c r="M55" i="29"/>
  <c r="P129" i="29"/>
  <c r="O130" i="29"/>
  <c r="L150" i="29"/>
  <c r="L148" i="29"/>
  <c r="L149" i="29" s="1"/>
  <c r="M143" i="29"/>
  <c r="L32" i="29"/>
  <c r="L33" i="29" s="1"/>
  <c r="M27" i="29"/>
  <c r="L25" i="29"/>
  <c r="L26" i="29" s="1"/>
  <c r="M20" i="29"/>
  <c r="Z106" i="29"/>
  <c r="AA105" i="29"/>
  <c r="Y58" i="29"/>
  <c r="Z57" i="29"/>
  <c r="L116" i="29"/>
  <c r="L117" i="29" s="1"/>
  <c r="M111" i="29"/>
  <c r="L118" i="29"/>
  <c r="N154" i="29"/>
  <c r="O153" i="29"/>
  <c r="J172" i="29"/>
  <c r="AC98" i="29"/>
  <c r="AD97" i="29"/>
  <c r="Z90" i="29"/>
  <c r="AA89" i="29"/>
  <c r="N57" i="29"/>
  <c r="M58" i="29"/>
  <c r="O73" i="29"/>
  <c r="N74" i="29"/>
  <c r="M47" i="28"/>
  <c r="L54" i="28"/>
  <c r="L52" i="28"/>
  <c r="L53" i="28" s="1"/>
  <c r="AA138" i="28"/>
  <c r="AB137" i="28"/>
  <c r="AB138" i="28" s="1"/>
  <c r="Z153" i="28"/>
  <c r="Y154" i="28"/>
  <c r="M71" i="28"/>
  <c r="L76" i="28"/>
  <c r="L77" i="28" s="1"/>
  <c r="L78" i="28"/>
  <c r="K160" i="28"/>
  <c r="K165" i="28" s="1"/>
  <c r="K166" i="28" s="1"/>
  <c r="K12" i="28"/>
  <c r="K162" i="28" s="1"/>
  <c r="K170" i="28" s="1"/>
  <c r="Z37" i="28"/>
  <c r="AA36" i="28"/>
  <c r="L45" i="28"/>
  <c r="M41" i="28"/>
  <c r="L46" i="28"/>
  <c r="Z98" i="28"/>
  <c r="AA97" i="28"/>
  <c r="M154" i="28"/>
  <c r="N153" i="28"/>
  <c r="O29" i="28"/>
  <c r="P30" i="28"/>
  <c r="L142" i="28"/>
  <c r="L140" i="28"/>
  <c r="L141" i="28" s="1"/>
  <c r="M135" i="28"/>
  <c r="AA121" i="28"/>
  <c r="Z122" i="28"/>
  <c r="O23" i="28"/>
  <c r="N22" i="28"/>
  <c r="L84" i="28"/>
  <c r="L85" i="28" s="1"/>
  <c r="M79" i="28"/>
  <c r="L86" i="28"/>
  <c r="O121" i="28"/>
  <c r="N122" i="28"/>
  <c r="P66" i="28"/>
  <c r="AC65" i="28"/>
  <c r="Q65" i="28"/>
  <c r="L150" i="28"/>
  <c r="L148" i="28"/>
  <c r="L149" i="28" s="1"/>
  <c r="M143" i="28"/>
  <c r="AA113" i="28"/>
  <c r="Z114" i="28"/>
  <c r="L18" i="28"/>
  <c r="L19" i="28" s="1"/>
  <c r="M13" i="28"/>
  <c r="L156" i="28"/>
  <c r="L157" i="28" s="1"/>
  <c r="L158" i="28"/>
  <c r="M151" i="28"/>
  <c r="J172" i="28"/>
  <c r="O97" i="28"/>
  <c r="N98" i="28"/>
  <c r="N114" i="28"/>
  <c r="O113" i="28"/>
  <c r="AA57" i="28"/>
  <c r="Z58" i="28"/>
  <c r="AA145" i="28"/>
  <c r="Z146" i="28"/>
  <c r="N50" i="28"/>
  <c r="O49" i="28"/>
  <c r="L39" i="28"/>
  <c r="L40" i="28" s="1"/>
  <c r="M34" i="28"/>
  <c r="AA49" i="28"/>
  <c r="Z50" i="28"/>
  <c r="O36" i="28"/>
  <c r="N37" i="28"/>
  <c r="L102" i="28"/>
  <c r="M95" i="28"/>
  <c r="L100" i="28"/>
  <c r="L101" i="28" s="1"/>
  <c r="AA73" i="28"/>
  <c r="Z74" i="28"/>
  <c r="O57" i="28"/>
  <c r="N58" i="28"/>
  <c r="Y130" i="28"/>
  <c r="Z129" i="28"/>
  <c r="O81" i="28"/>
  <c r="N82" i="28"/>
  <c r="L68" i="28"/>
  <c r="L69" i="28" s="1"/>
  <c r="M63" i="28"/>
  <c r="L70" i="28"/>
  <c r="L118" i="28"/>
  <c r="M111" i="28"/>
  <c r="L116" i="28"/>
  <c r="L117" i="28" s="1"/>
  <c r="AA81" i="28"/>
  <c r="Z82" i="28"/>
  <c r="O138" i="28"/>
  <c r="P137" i="28"/>
  <c r="M130" i="28"/>
  <c r="N129" i="28"/>
  <c r="N146" i="28"/>
  <c r="O145" i="28"/>
  <c r="Q89" i="28"/>
  <c r="P90" i="28"/>
  <c r="AC89" i="28"/>
  <c r="M27" i="28"/>
  <c r="L32" i="28"/>
  <c r="L33" i="28" s="1"/>
  <c r="K163" i="28"/>
  <c r="N9" i="28"/>
  <c r="M8" i="28"/>
  <c r="L92" i="28"/>
  <c r="L93" i="28" s="1"/>
  <c r="M87" i="28"/>
  <c r="L94" i="28"/>
  <c r="L134" i="28"/>
  <c r="M127" i="28"/>
  <c r="L132" i="28"/>
  <c r="L133" i="28" s="1"/>
  <c r="N74" i="28"/>
  <c r="O73" i="28"/>
  <c r="L124" i="28"/>
  <c r="L125" i="28" s="1"/>
  <c r="M119" i="28"/>
  <c r="L126" i="28"/>
  <c r="AA106" i="28"/>
  <c r="AB105" i="28"/>
  <c r="AB106" i="28" s="1"/>
  <c r="L108" i="28"/>
  <c r="L109" i="28" s="1"/>
  <c r="M103" i="28"/>
  <c r="L110" i="28"/>
  <c r="M6" i="28"/>
  <c r="L11" i="28"/>
  <c r="N15" i="28"/>
  <c r="O16" i="28"/>
  <c r="L25" i="28"/>
  <c r="L26" i="28" s="1"/>
  <c r="M20" i="28"/>
  <c r="L62" i="28"/>
  <c r="L60" i="28"/>
  <c r="L61" i="28" s="1"/>
  <c r="M55" i="28"/>
  <c r="O106" i="28"/>
  <c r="P105" i="28"/>
  <c r="P138" i="27"/>
  <c r="Q137" i="27"/>
  <c r="AC137" i="27"/>
  <c r="M98" i="27"/>
  <c r="N97" i="27"/>
  <c r="Y98" i="27"/>
  <c r="Z97" i="27"/>
  <c r="M24" i="27"/>
  <c r="M25" i="27" s="1"/>
  <c r="M26" i="27" s="1"/>
  <c r="N17" i="27"/>
  <c r="K160" i="27"/>
  <c r="K165" i="27" s="1"/>
  <c r="K166" i="27" s="1"/>
  <c r="M13" i="27"/>
  <c r="M18" i="27" s="1"/>
  <c r="M19" i="27" s="1"/>
  <c r="AA153" i="27"/>
  <c r="Z154" i="27"/>
  <c r="AB145" i="27"/>
  <c r="AB146" i="27" s="1"/>
  <c r="AA146" i="27"/>
  <c r="AA82" i="27"/>
  <c r="AB81" i="27"/>
  <c r="AB82" i="27" s="1"/>
  <c r="P129" i="27"/>
  <c r="O130" i="27"/>
  <c r="M118" i="27"/>
  <c r="N111" i="27"/>
  <c r="M116" i="27"/>
  <c r="M117" i="27" s="1"/>
  <c r="N47" i="27"/>
  <c r="M54" i="27"/>
  <c r="M52" i="27"/>
  <c r="M53" i="27" s="1"/>
  <c r="M45" i="27"/>
  <c r="N41" i="27"/>
  <c r="M46" i="27"/>
  <c r="M62" i="27"/>
  <c r="M60" i="27"/>
  <c r="M61" i="27" s="1"/>
  <c r="N55" i="27"/>
  <c r="AB65" i="27"/>
  <c r="AB66" i="27" s="1"/>
  <c r="AA66" i="27"/>
  <c r="P112" i="27"/>
  <c r="O114" i="27"/>
  <c r="AA58" i="27"/>
  <c r="AB57" i="27"/>
  <c r="AB58" i="27" s="1"/>
  <c r="O82" i="27"/>
  <c r="P81" i="27"/>
  <c r="O16" i="27"/>
  <c r="N15" i="27"/>
  <c r="M158" i="27"/>
  <c r="M156" i="27"/>
  <c r="M157" i="27" s="1"/>
  <c r="N151" i="27"/>
  <c r="O153" i="27"/>
  <c r="N154" i="27"/>
  <c r="M70" i="27"/>
  <c r="M68" i="27"/>
  <c r="M69" i="27" s="1"/>
  <c r="N63" i="27"/>
  <c r="Z50" i="27"/>
  <c r="AA49" i="27"/>
  <c r="O22" i="27"/>
  <c r="P23" i="27"/>
  <c r="Z122" i="27"/>
  <c r="AA121" i="27"/>
  <c r="N27" i="27"/>
  <c r="M32" i="27"/>
  <c r="M33" i="27" s="1"/>
  <c r="L160" i="27"/>
  <c r="L165" i="27" s="1"/>
  <c r="L166" i="27" s="1"/>
  <c r="L12" i="27"/>
  <c r="L163" i="27"/>
  <c r="AA90" i="27"/>
  <c r="AB89" i="27"/>
  <c r="AB90" i="27" s="1"/>
  <c r="N106" i="27"/>
  <c r="O105" i="27"/>
  <c r="Q73" i="27"/>
  <c r="AC73" i="27"/>
  <c r="P74" i="27"/>
  <c r="M140" i="27"/>
  <c r="M141" i="27" s="1"/>
  <c r="N135" i="27"/>
  <c r="M142" i="27"/>
  <c r="M126" i="27"/>
  <c r="M124" i="27"/>
  <c r="M125" i="27" s="1"/>
  <c r="N119" i="27"/>
  <c r="N122" i="27"/>
  <c r="O121" i="27"/>
  <c r="M11" i="27"/>
  <c r="N6" i="27"/>
  <c r="O66" i="27"/>
  <c r="P65" i="27"/>
  <c r="P57" i="27"/>
  <c r="O58" i="27"/>
  <c r="M100" i="27"/>
  <c r="M101" i="27" s="1"/>
  <c r="N95" i="27"/>
  <c r="M102" i="27"/>
  <c r="M108" i="27"/>
  <c r="M109" i="27" s="1"/>
  <c r="M110" i="27"/>
  <c r="N103" i="27"/>
  <c r="P145" i="27"/>
  <c r="O146" i="27"/>
  <c r="AA130" i="27"/>
  <c r="AB129" i="27"/>
  <c r="AB130" i="27" s="1"/>
  <c r="M39" i="27"/>
  <c r="N34" i="27"/>
  <c r="M94" i="27"/>
  <c r="M92" i="27"/>
  <c r="M93" i="27" s="1"/>
  <c r="N87" i="27"/>
  <c r="Z106" i="27"/>
  <c r="AA105" i="27"/>
  <c r="R113" i="27"/>
  <c r="O49" i="27"/>
  <c r="N50" i="27"/>
  <c r="N29" i="27"/>
  <c r="O30" i="27"/>
  <c r="N8" i="27"/>
  <c r="O9" i="27"/>
  <c r="M150" i="27"/>
  <c r="M148" i="27"/>
  <c r="M149" i="27" s="1"/>
  <c r="N143" i="27"/>
  <c r="N20" i="27"/>
  <c r="M76" i="27"/>
  <c r="M77" i="27" s="1"/>
  <c r="M78" i="27"/>
  <c r="N71" i="27"/>
  <c r="P89" i="27"/>
  <c r="O90" i="27"/>
  <c r="V42" i="27"/>
  <c r="V44" i="27" s="1"/>
  <c r="U44" i="27"/>
  <c r="M84" i="27"/>
  <c r="M85" i="27" s="1"/>
  <c r="M86" i="27"/>
  <c r="N79" i="27"/>
  <c r="L161" i="27"/>
  <c r="L173" i="27" s="1"/>
  <c r="M132" i="27"/>
  <c r="M133" i="27" s="1"/>
  <c r="M134" i="27"/>
  <c r="N127" i="27"/>
  <c r="AD113" i="27"/>
  <c r="R16" i="17"/>
  <c r="R15" i="17" s="1"/>
  <c r="S23" i="17"/>
  <c r="O9" i="17"/>
  <c r="N155" i="17"/>
  <c r="Q147" i="17"/>
  <c r="P139" i="17"/>
  <c r="P131" i="17"/>
  <c r="P123" i="17"/>
  <c r="O115" i="17"/>
  <c r="Q107" i="17"/>
  <c r="P99" i="17"/>
  <c r="P91" i="17"/>
  <c r="P83" i="17"/>
  <c r="Q75" i="17"/>
  <c r="P67" i="17"/>
  <c r="P59" i="17"/>
  <c r="T51" i="17"/>
  <c r="P24" i="17"/>
  <c r="Q17" i="17"/>
  <c r="O28" i="17"/>
  <c r="O21" i="17"/>
  <c r="S10" i="17"/>
  <c r="N24" i="28" l="1"/>
  <c r="O17" i="28"/>
  <c r="O17" i="30"/>
  <c r="N24" i="30"/>
  <c r="O17" i="32"/>
  <c r="N24" i="32"/>
  <c r="P42" i="13"/>
  <c r="S167" i="30"/>
  <c r="S44" i="13"/>
  <c r="S167" i="28"/>
  <c r="S167" i="29"/>
  <c r="S167" i="27"/>
  <c r="R164" i="29"/>
  <c r="Q41" i="13"/>
  <c r="Q53" i="13" s="1"/>
  <c r="Q54" i="13" s="1"/>
  <c r="R43" i="13"/>
  <c r="R164" i="28"/>
  <c r="R164" i="27"/>
  <c r="R164" i="30"/>
  <c r="Z44" i="27"/>
  <c r="AA43" i="27"/>
  <c r="O43" i="27"/>
  <c r="N44" i="27"/>
  <c r="AA43" i="31"/>
  <c r="Z44" i="31"/>
  <c r="O43" i="31"/>
  <c r="N44" i="31"/>
  <c r="AA43" i="28"/>
  <c r="Z44" i="28"/>
  <c r="O35" i="30"/>
  <c r="N37" i="30"/>
  <c r="AA35" i="30"/>
  <c r="Z37" i="30"/>
  <c r="O43" i="28"/>
  <c r="N44" i="28"/>
  <c r="AA43" i="32"/>
  <c r="Z44" i="32"/>
  <c r="AC65" i="32"/>
  <c r="Q65" i="32"/>
  <c r="P66" i="32"/>
  <c r="O43" i="32"/>
  <c r="N44" i="32"/>
  <c r="AA114" i="32"/>
  <c r="AB113" i="32"/>
  <c r="AB114" i="32" s="1"/>
  <c r="O9" i="32"/>
  <c r="N8" i="32"/>
  <c r="Q16" i="32"/>
  <c r="P15" i="32"/>
  <c r="P106" i="32"/>
  <c r="Q105" i="32"/>
  <c r="AC105" i="32"/>
  <c r="O122" i="32"/>
  <c r="P121" i="32"/>
  <c r="Z74" i="32"/>
  <c r="AA73" i="32"/>
  <c r="N98" i="32"/>
  <c r="O97" i="32"/>
  <c r="AA152" i="32"/>
  <c r="Z154" i="32"/>
  <c r="O152" i="32"/>
  <c r="N154" i="32"/>
  <c r="N74" i="32"/>
  <c r="O73" i="32"/>
  <c r="Q30" i="32"/>
  <c r="P29" i="32"/>
  <c r="N58" i="32"/>
  <c r="O57" i="32"/>
  <c r="AA122" i="32"/>
  <c r="AB121" i="32"/>
  <c r="AB122" i="32" s="1"/>
  <c r="R153" i="32"/>
  <c r="AA97" i="32"/>
  <c r="Z98" i="32"/>
  <c r="P138" i="32"/>
  <c r="Q137" i="32"/>
  <c r="AC137" i="32"/>
  <c r="Q37" i="32"/>
  <c r="R36" i="32"/>
  <c r="O114" i="32"/>
  <c r="P113" i="32"/>
  <c r="Z58" i="32"/>
  <c r="AA57" i="32"/>
  <c r="AC145" i="32"/>
  <c r="Q145" i="32"/>
  <c r="P146" i="32"/>
  <c r="AC37" i="32"/>
  <c r="AD36" i="32"/>
  <c r="Z130" i="32"/>
  <c r="AA129" i="32"/>
  <c r="N130" i="32"/>
  <c r="O129" i="32"/>
  <c r="O81" i="32"/>
  <c r="N82" i="32"/>
  <c r="AA81" i="32"/>
  <c r="Z82" i="32"/>
  <c r="AD153" i="32"/>
  <c r="P23" i="32"/>
  <c r="O22" i="32"/>
  <c r="AC49" i="32"/>
  <c r="Q49" i="32"/>
  <c r="P50" i="32"/>
  <c r="N90" i="32"/>
  <c r="O89" i="32"/>
  <c r="AA89" i="32"/>
  <c r="Z90" i="32"/>
  <c r="Q16" i="31"/>
  <c r="P15" i="31"/>
  <c r="AA74" i="31"/>
  <c r="AB73" i="31"/>
  <c r="AB74" i="31" s="1"/>
  <c r="Y116" i="31"/>
  <c r="Y117" i="31" s="1"/>
  <c r="Y118" i="31"/>
  <c r="Z111" i="31"/>
  <c r="Y68" i="31"/>
  <c r="Y69" i="31" s="1"/>
  <c r="Y70" i="31"/>
  <c r="Z63" i="31"/>
  <c r="M92" i="31"/>
  <c r="M93" i="31" s="1"/>
  <c r="M94" i="31"/>
  <c r="N87" i="31"/>
  <c r="L163" i="31"/>
  <c r="Y84" i="31"/>
  <c r="Y85" i="31" s="1"/>
  <c r="Z79" i="31"/>
  <c r="Y86" i="31"/>
  <c r="AB113" i="31"/>
  <c r="AB114" i="31" s="1"/>
  <c r="AA114" i="31"/>
  <c r="O82" i="31"/>
  <c r="P81" i="31"/>
  <c r="M108" i="31"/>
  <c r="M109" i="31" s="1"/>
  <c r="N103" i="31"/>
  <c r="M110" i="31"/>
  <c r="N13" i="31"/>
  <c r="M18" i="31"/>
  <c r="M19" i="31" s="1"/>
  <c r="N119" i="31"/>
  <c r="M126" i="31"/>
  <c r="M124" i="31"/>
  <c r="M125" i="31" s="1"/>
  <c r="L160" i="31"/>
  <c r="L165" i="31" s="1"/>
  <c r="L12" i="31"/>
  <c r="L162" i="31" s="1"/>
  <c r="L170" i="31" s="1"/>
  <c r="M142" i="31"/>
  <c r="M140" i="31"/>
  <c r="M141" i="31" s="1"/>
  <c r="N135" i="31"/>
  <c r="AA105" i="31"/>
  <c r="Z106" i="31"/>
  <c r="AA145" i="31"/>
  <c r="Z146" i="31"/>
  <c r="M100" i="31"/>
  <c r="M101" i="31" s="1"/>
  <c r="N95" i="31"/>
  <c r="M102" i="31"/>
  <c r="M54" i="31"/>
  <c r="M52" i="31"/>
  <c r="M53" i="31" s="1"/>
  <c r="N47" i="31"/>
  <c r="Q17" i="31"/>
  <c r="P24" i="31"/>
  <c r="M39" i="31"/>
  <c r="M40" i="31" s="1"/>
  <c r="N34" i="31"/>
  <c r="M62" i="31"/>
  <c r="M60" i="31"/>
  <c r="M61" i="31" s="1"/>
  <c r="N55" i="31"/>
  <c r="N27" i="31"/>
  <c r="M32" i="31"/>
  <c r="M33" i="31" s="1"/>
  <c r="N106" i="31"/>
  <c r="O105" i="31"/>
  <c r="M11" i="31"/>
  <c r="N6" i="31"/>
  <c r="Y132" i="31"/>
  <c r="Y133" i="31" s="1"/>
  <c r="Z127" i="31"/>
  <c r="Y134" i="31"/>
  <c r="M156" i="31"/>
  <c r="M157" i="31" s="1"/>
  <c r="M158" i="31"/>
  <c r="N151" i="31"/>
  <c r="Z135" i="31"/>
  <c r="Y142" i="31"/>
  <c r="Y140" i="31"/>
  <c r="Y141" i="31" s="1"/>
  <c r="Y100" i="31"/>
  <c r="Y101" i="31" s="1"/>
  <c r="Z95" i="31"/>
  <c r="Y102" i="31"/>
  <c r="T129" i="31"/>
  <c r="AD128" i="31"/>
  <c r="AC130" i="31"/>
  <c r="L161" i="31"/>
  <c r="AB89" i="31"/>
  <c r="AB90" i="31" s="1"/>
  <c r="AA90" i="31"/>
  <c r="AD137" i="31"/>
  <c r="AC138" i="31"/>
  <c r="AA82" i="31"/>
  <c r="AB81" i="31"/>
  <c r="AB82" i="31" s="1"/>
  <c r="Z71" i="31"/>
  <c r="Y76" i="31"/>
  <c r="Y77" i="31" s="1"/>
  <c r="Y78" i="31"/>
  <c r="M84" i="31"/>
  <c r="M85" i="31" s="1"/>
  <c r="N79" i="31"/>
  <c r="M86" i="31"/>
  <c r="P49" i="31"/>
  <c r="O50" i="31"/>
  <c r="N29" i="31"/>
  <c r="O30" i="31"/>
  <c r="P89" i="31"/>
  <c r="O90" i="31"/>
  <c r="Y150" i="31"/>
  <c r="Y148" i="31"/>
  <c r="Y149" i="31" s="1"/>
  <c r="Z143" i="31"/>
  <c r="Z66" i="31"/>
  <c r="AA65" i="31"/>
  <c r="AB49" i="31"/>
  <c r="AB50" i="31" s="1"/>
  <c r="AA50" i="31"/>
  <c r="O74" i="31"/>
  <c r="P73" i="31"/>
  <c r="O23" i="31"/>
  <c r="N22" i="31"/>
  <c r="R128" i="31"/>
  <c r="Q130" i="31"/>
  <c r="N154" i="31"/>
  <c r="O153" i="31"/>
  <c r="Z119" i="31"/>
  <c r="Y126" i="31"/>
  <c r="Y124" i="31"/>
  <c r="Y125" i="31" s="1"/>
  <c r="Y62" i="31"/>
  <c r="Z55" i="31"/>
  <c r="Y60" i="31"/>
  <c r="Y61" i="31" s="1"/>
  <c r="M150" i="31"/>
  <c r="N143" i="31"/>
  <c r="M148" i="31"/>
  <c r="M149" i="31" s="1"/>
  <c r="Q37" i="31"/>
  <c r="R36" i="31"/>
  <c r="O145" i="31"/>
  <c r="N146" i="31"/>
  <c r="R137" i="31"/>
  <c r="Q138" i="31"/>
  <c r="Q8" i="31"/>
  <c r="R9" i="31"/>
  <c r="M45" i="31"/>
  <c r="N41" i="31"/>
  <c r="M46" i="31"/>
  <c r="Z154" i="31"/>
  <c r="AA153" i="31"/>
  <c r="Y110" i="31"/>
  <c r="Y108" i="31"/>
  <c r="Y109" i="31" s="1"/>
  <c r="Z103" i="31"/>
  <c r="M134" i="31"/>
  <c r="M132" i="31"/>
  <c r="M133" i="31" s="1"/>
  <c r="N127" i="31"/>
  <c r="AC57" i="31"/>
  <c r="P58" i="31"/>
  <c r="Q57" i="31"/>
  <c r="N71" i="31"/>
  <c r="M76" i="31"/>
  <c r="M77" i="31" s="1"/>
  <c r="M78" i="31"/>
  <c r="Y156" i="31"/>
  <c r="Y157" i="31" s="1"/>
  <c r="Y158" i="31"/>
  <c r="Z151" i="31"/>
  <c r="N66" i="31"/>
  <c r="O65" i="31"/>
  <c r="Y11" i="31"/>
  <c r="Z6" i="31"/>
  <c r="N20" i="31"/>
  <c r="M25" i="31"/>
  <c r="M26" i="31" s="1"/>
  <c r="P121" i="31"/>
  <c r="O122" i="31"/>
  <c r="AB121" i="31"/>
  <c r="AB122" i="31" s="1"/>
  <c r="AA122" i="31"/>
  <c r="N111" i="31"/>
  <c r="M118" i="31"/>
  <c r="M116" i="31"/>
  <c r="M117" i="31" s="1"/>
  <c r="O114" i="31"/>
  <c r="P113" i="31"/>
  <c r="AC37" i="31"/>
  <c r="AD36" i="31"/>
  <c r="Y92" i="31"/>
  <c r="Y93" i="31" s="1"/>
  <c r="Y94" i="31"/>
  <c r="Z87" i="31"/>
  <c r="AF129" i="31"/>
  <c r="N63" i="31"/>
  <c r="M70" i="31"/>
  <c r="M68" i="31"/>
  <c r="M69" i="31" s="1"/>
  <c r="AC97" i="31"/>
  <c r="Q97" i="31"/>
  <c r="P98" i="31"/>
  <c r="M108" i="30"/>
  <c r="M109" i="30" s="1"/>
  <c r="M110" i="30"/>
  <c r="N103" i="30"/>
  <c r="L161" i="30"/>
  <c r="L173" i="30" s="1"/>
  <c r="P23" i="30"/>
  <c r="O22" i="30"/>
  <c r="M18" i="30"/>
  <c r="M19" i="30" s="1"/>
  <c r="N13" i="30"/>
  <c r="Z58" i="30"/>
  <c r="AA57" i="30"/>
  <c r="L163" i="30"/>
  <c r="M94" i="30"/>
  <c r="M92" i="30"/>
  <c r="M93" i="30" s="1"/>
  <c r="N87" i="30"/>
  <c r="M54" i="30"/>
  <c r="M52" i="30"/>
  <c r="M53" i="30" s="1"/>
  <c r="N47" i="30"/>
  <c r="Q16" i="30"/>
  <c r="P15" i="30"/>
  <c r="N151" i="30"/>
  <c r="M158" i="30"/>
  <c r="M156" i="30"/>
  <c r="M157" i="30" s="1"/>
  <c r="K172" i="30"/>
  <c r="M68" i="30"/>
  <c r="M69" i="30" s="1"/>
  <c r="M70" i="30"/>
  <c r="N63" i="30"/>
  <c r="P82" i="30"/>
  <c r="AC81" i="30"/>
  <c r="Q81" i="30"/>
  <c r="M132" i="30"/>
  <c r="M133" i="30" s="1"/>
  <c r="N127" i="30"/>
  <c r="M134" i="30"/>
  <c r="Z66" i="30"/>
  <c r="AA65" i="30"/>
  <c r="Q50" i="30"/>
  <c r="R49" i="30"/>
  <c r="N34" i="30"/>
  <c r="M39" i="30"/>
  <c r="M40" i="30" s="1"/>
  <c r="P43" i="30"/>
  <c r="O44" i="30"/>
  <c r="P130" i="30"/>
  <c r="Q129" i="30"/>
  <c r="AC129" i="30"/>
  <c r="AC50" i="30"/>
  <c r="AD49" i="30"/>
  <c r="O57" i="30"/>
  <c r="N58" i="30"/>
  <c r="O89" i="30"/>
  <c r="N90" i="30"/>
  <c r="N20" i="30"/>
  <c r="M25" i="30"/>
  <c r="M26" i="30" s="1"/>
  <c r="Q98" i="30"/>
  <c r="R97" i="30"/>
  <c r="AA89" i="30"/>
  <c r="Z90" i="30"/>
  <c r="AB43" i="30"/>
  <c r="AB44" i="30" s="1"/>
  <c r="AA44" i="30"/>
  <c r="O154" i="30"/>
  <c r="P153" i="30"/>
  <c r="O145" i="30"/>
  <c r="N146" i="30"/>
  <c r="AD97" i="30"/>
  <c r="AC98" i="30"/>
  <c r="M78" i="30"/>
  <c r="M76" i="30"/>
  <c r="M77" i="30" s="1"/>
  <c r="N71" i="30"/>
  <c r="AA154" i="30"/>
  <c r="AB153" i="30"/>
  <c r="AB154" i="30" s="1"/>
  <c r="M116" i="30"/>
  <c r="M117" i="30" s="1"/>
  <c r="N111" i="30"/>
  <c r="M118" i="30"/>
  <c r="M84" i="30"/>
  <c r="M85" i="30" s="1"/>
  <c r="N79" i="30"/>
  <c r="M86" i="30"/>
  <c r="AA145" i="30"/>
  <c r="Z146" i="30"/>
  <c r="AB121" i="30"/>
  <c r="AB122" i="30" s="1"/>
  <c r="AA122" i="30"/>
  <c r="M32" i="30"/>
  <c r="M33" i="30" s="1"/>
  <c r="N27" i="30"/>
  <c r="M62" i="30"/>
  <c r="M60" i="30"/>
  <c r="M61" i="30" s="1"/>
  <c r="N55" i="30"/>
  <c r="P138" i="30"/>
  <c r="AC137" i="30"/>
  <c r="Q137" i="30"/>
  <c r="N95" i="30"/>
  <c r="M102" i="30"/>
  <c r="M100" i="30"/>
  <c r="M101" i="30" s="1"/>
  <c r="M11" i="30"/>
  <c r="N6" i="30"/>
  <c r="P30" i="30"/>
  <c r="O29" i="30"/>
  <c r="P121" i="30"/>
  <c r="O122" i="30"/>
  <c r="R36" i="30"/>
  <c r="O114" i="30"/>
  <c r="P113" i="30"/>
  <c r="O74" i="30"/>
  <c r="P73" i="30"/>
  <c r="AB105" i="30"/>
  <c r="AB106" i="30" s="1"/>
  <c r="AA106" i="30"/>
  <c r="AB113" i="30"/>
  <c r="AB114" i="30" s="1"/>
  <c r="AA114" i="30"/>
  <c r="M46" i="30"/>
  <c r="N41" i="30"/>
  <c r="M45" i="30"/>
  <c r="M150" i="30"/>
  <c r="M148" i="30"/>
  <c r="M149" i="30" s="1"/>
  <c r="N143" i="30"/>
  <c r="N66" i="30"/>
  <c r="O65" i="30"/>
  <c r="P105" i="30"/>
  <c r="O106" i="30"/>
  <c r="AB73" i="30"/>
  <c r="AB74" i="30" s="1"/>
  <c r="AA74" i="30"/>
  <c r="L160" i="30"/>
  <c r="L165" i="30" s="1"/>
  <c r="L166" i="30" s="1"/>
  <c r="L12" i="30"/>
  <c r="L162" i="30" s="1"/>
  <c r="L170" i="30" s="1"/>
  <c r="N119" i="30"/>
  <c r="M124" i="30"/>
  <c r="M125" i="30" s="1"/>
  <c r="M126" i="30"/>
  <c r="M142" i="30"/>
  <c r="N135" i="30"/>
  <c r="M140" i="30"/>
  <c r="M141" i="30" s="1"/>
  <c r="N8" i="30"/>
  <c r="O9" i="30"/>
  <c r="AD36" i="30"/>
  <c r="O74" i="29"/>
  <c r="P73" i="29"/>
  <c r="N20" i="29"/>
  <c r="M25" i="29"/>
  <c r="M26" i="29" s="1"/>
  <c r="M102" i="29"/>
  <c r="M100" i="29"/>
  <c r="M101" i="29" s="1"/>
  <c r="N95" i="29"/>
  <c r="M84" i="29"/>
  <c r="M85" i="29" s="1"/>
  <c r="N79" i="29"/>
  <c r="M86" i="29"/>
  <c r="M78" i="29"/>
  <c r="M76" i="29"/>
  <c r="M77" i="29" s="1"/>
  <c r="N71" i="29"/>
  <c r="Q8" i="29"/>
  <c r="R9" i="29"/>
  <c r="Q82" i="29"/>
  <c r="R81" i="29"/>
  <c r="O154" i="29"/>
  <c r="P153" i="29"/>
  <c r="AA57" i="29"/>
  <c r="Z58" i="29"/>
  <c r="O30" i="29"/>
  <c r="N29" i="29"/>
  <c r="AA43" i="29"/>
  <c r="Z44" i="29"/>
  <c r="S49" i="29"/>
  <c r="P65" i="29"/>
  <c r="O66" i="29"/>
  <c r="N34" i="29"/>
  <c r="M39" i="29"/>
  <c r="M40" i="29" s="1"/>
  <c r="Q17" i="29"/>
  <c r="P24" i="29"/>
  <c r="N13" i="29"/>
  <c r="M18" i="29"/>
  <c r="M19" i="29" s="1"/>
  <c r="AC48" i="29"/>
  <c r="Q48" i="29"/>
  <c r="P50" i="29"/>
  <c r="M68" i="29"/>
  <c r="M69" i="29" s="1"/>
  <c r="M70" i="29"/>
  <c r="N63" i="29"/>
  <c r="AC82" i="29"/>
  <c r="AD81" i="29"/>
  <c r="S97" i="29"/>
  <c r="R98" i="29"/>
  <c r="O57" i="29"/>
  <c r="N58" i="29"/>
  <c r="M32" i="29"/>
  <c r="M33" i="29" s="1"/>
  <c r="N27" i="29"/>
  <c r="P130" i="29"/>
  <c r="Q129" i="29"/>
  <c r="AC129" i="29"/>
  <c r="O145" i="29"/>
  <c r="N146" i="29"/>
  <c r="P138" i="29"/>
  <c r="AC137" i="29"/>
  <c r="Q137" i="29"/>
  <c r="O90" i="29"/>
  <c r="P89" i="29"/>
  <c r="AA154" i="29"/>
  <c r="AB153" i="29"/>
  <c r="AB154" i="29" s="1"/>
  <c r="AA66" i="29"/>
  <c r="AB65" i="29"/>
  <c r="AB66" i="29" s="1"/>
  <c r="P105" i="29"/>
  <c r="O106" i="29"/>
  <c r="L161" i="29"/>
  <c r="L173" i="29" s="1"/>
  <c r="AE97" i="29"/>
  <c r="AD98" i="29"/>
  <c r="M62" i="29"/>
  <c r="N55" i="29"/>
  <c r="M60" i="29"/>
  <c r="M61" i="29" s="1"/>
  <c r="AE49" i="29"/>
  <c r="P16" i="29"/>
  <c r="O15" i="29"/>
  <c r="R36" i="29"/>
  <c r="Q37" i="29"/>
  <c r="L160" i="29"/>
  <c r="L165" i="29" s="1"/>
  <c r="L166" i="29" s="1"/>
  <c r="L12" i="29"/>
  <c r="L162" i="29" s="1"/>
  <c r="L170" i="29" s="1"/>
  <c r="M54" i="29"/>
  <c r="M52" i="29"/>
  <c r="M53" i="29" s="1"/>
  <c r="N47" i="29"/>
  <c r="AC114" i="29"/>
  <c r="AD113" i="29"/>
  <c r="O23" i="29"/>
  <c r="N22" i="29"/>
  <c r="AB89" i="29"/>
  <c r="AB90" i="29" s="1"/>
  <c r="AA90" i="29"/>
  <c r="M116" i="29"/>
  <c r="M117" i="29" s="1"/>
  <c r="N111" i="29"/>
  <c r="M118" i="29"/>
  <c r="AB105" i="29"/>
  <c r="AB106" i="29" s="1"/>
  <c r="AA106" i="29"/>
  <c r="M150" i="29"/>
  <c r="M148" i="29"/>
  <c r="M149" i="29" s="1"/>
  <c r="N143" i="29"/>
  <c r="N119" i="29"/>
  <c r="M124" i="29"/>
  <c r="M125" i="29" s="1"/>
  <c r="M126" i="29"/>
  <c r="M158" i="29"/>
  <c r="N151" i="29"/>
  <c r="M156" i="29"/>
  <c r="M157" i="29" s="1"/>
  <c r="K172" i="29"/>
  <c r="AD36" i="29"/>
  <c r="AC37" i="29"/>
  <c r="AB121" i="29"/>
  <c r="AB122" i="29" s="1"/>
  <c r="AA122" i="29"/>
  <c r="M142" i="29"/>
  <c r="M140" i="29"/>
  <c r="M141" i="29" s="1"/>
  <c r="N135" i="29"/>
  <c r="M11" i="29"/>
  <c r="N6" i="29"/>
  <c r="N127" i="29"/>
  <c r="M134" i="29"/>
  <c r="M132" i="29"/>
  <c r="M133" i="29" s="1"/>
  <c r="L163" i="29"/>
  <c r="AA145" i="29"/>
  <c r="Z146" i="29"/>
  <c r="M46" i="29"/>
  <c r="N41" i="29"/>
  <c r="M45" i="29"/>
  <c r="M94" i="29"/>
  <c r="N87" i="29"/>
  <c r="M92" i="29"/>
  <c r="M93" i="29" s="1"/>
  <c r="M108" i="29"/>
  <c r="M109" i="29" s="1"/>
  <c r="M110" i="29"/>
  <c r="N103" i="29"/>
  <c r="AB73" i="29"/>
  <c r="AB74" i="29" s="1"/>
  <c r="AA74" i="29"/>
  <c r="P121" i="29"/>
  <c r="O122" i="29"/>
  <c r="O43" i="29"/>
  <c r="N44" i="29"/>
  <c r="Q114" i="29"/>
  <c r="R113" i="29"/>
  <c r="N6" i="28"/>
  <c r="M11" i="28"/>
  <c r="AC90" i="28"/>
  <c r="AD89" i="28"/>
  <c r="AB113" i="28"/>
  <c r="AB114" i="28" s="1"/>
  <c r="AA114" i="28"/>
  <c r="AC66" i="28"/>
  <c r="AD65" i="28"/>
  <c r="M86" i="28"/>
  <c r="M84" i="28"/>
  <c r="M85" i="28" s="1"/>
  <c r="N79" i="28"/>
  <c r="AB121" i="28"/>
  <c r="AB122" i="28" s="1"/>
  <c r="AA122" i="28"/>
  <c r="Q30" i="28"/>
  <c r="P29" i="28"/>
  <c r="AA153" i="28"/>
  <c r="Z154" i="28"/>
  <c r="M92" i="28"/>
  <c r="M93" i="28" s="1"/>
  <c r="N87" i="28"/>
  <c r="M94" i="28"/>
  <c r="O58" i="28"/>
  <c r="P57" i="28"/>
  <c r="AB73" i="28"/>
  <c r="AB74" i="28" s="1"/>
  <c r="AA74" i="28"/>
  <c r="P36" i="28"/>
  <c r="O37" i="28"/>
  <c r="O50" i="28"/>
  <c r="P49" i="28"/>
  <c r="M150" i="28"/>
  <c r="N143" i="28"/>
  <c r="M148" i="28"/>
  <c r="M149" i="28" s="1"/>
  <c r="P106" i="28"/>
  <c r="Q105" i="28"/>
  <c r="AC105" i="28"/>
  <c r="N20" i="28"/>
  <c r="M25" i="28"/>
  <c r="M26" i="28" s="1"/>
  <c r="M108" i="28"/>
  <c r="M109" i="28" s="1"/>
  <c r="M110" i="28"/>
  <c r="N103" i="28"/>
  <c r="Q90" i="28"/>
  <c r="R89" i="28"/>
  <c r="AB81" i="28"/>
  <c r="AB82" i="28" s="1"/>
  <c r="AA82" i="28"/>
  <c r="M116" i="28"/>
  <c r="M117" i="28" s="1"/>
  <c r="N111" i="28"/>
  <c r="M118" i="28"/>
  <c r="AA146" i="28"/>
  <c r="AB145" i="28"/>
  <c r="AB146" i="28" s="1"/>
  <c r="AB97" i="28"/>
  <c r="AB98" i="28" s="1"/>
  <c r="AA98" i="28"/>
  <c r="M126" i="28"/>
  <c r="M124" i="28"/>
  <c r="M125" i="28" s="1"/>
  <c r="N119" i="28"/>
  <c r="M134" i="28"/>
  <c r="N127" i="28"/>
  <c r="M132" i="28"/>
  <c r="M133" i="28" s="1"/>
  <c r="O146" i="28"/>
  <c r="P145" i="28"/>
  <c r="O82" i="28"/>
  <c r="P81" i="28"/>
  <c r="P97" i="28"/>
  <c r="O98" i="28"/>
  <c r="M18" i="28"/>
  <c r="M19" i="28" s="1"/>
  <c r="N13" i="28"/>
  <c r="P23" i="28"/>
  <c r="O22" i="28"/>
  <c r="M142" i="28"/>
  <c r="N135" i="28"/>
  <c r="M140" i="28"/>
  <c r="M141" i="28" s="1"/>
  <c r="O153" i="28"/>
  <c r="N154" i="28"/>
  <c r="L163" i="28"/>
  <c r="M62" i="28"/>
  <c r="M60" i="28"/>
  <c r="M61" i="28" s="1"/>
  <c r="N55" i="28"/>
  <c r="N8" i="28"/>
  <c r="O9" i="28"/>
  <c r="Z130" i="28"/>
  <c r="AA129" i="28"/>
  <c r="N95" i="28"/>
  <c r="M100" i="28"/>
  <c r="M101" i="28" s="1"/>
  <c r="M102" i="28"/>
  <c r="AA50" i="28"/>
  <c r="AB49" i="28"/>
  <c r="AB50" i="28" s="1"/>
  <c r="AA58" i="28"/>
  <c r="AB57" i="28"/>
  <c r="AB58" i="28" s="1"/>
  <c r="O122" i="28"/>
  <c r="P121" i="28"/>
  <c r="K172" i="28"/>
  <c r="N71" i="28"/>
  <c r="M78" i="28"/>
  <c r="M76" i="28"/>
  <c r="M77" i="28" s="1"/>
  <c r="L161" i="28"/>
  <c r="L173" i="28" s="1"/>
  <c r="O15" i="28"/>
  <c r="P16" i="28"/>
  <c r="L160" i="28"/>
  <c r="L165" i="28" s="1"/>
  <c r="L166" i="28" s="1"/>
  <c r="L12" i="28"/>
  <c r="L162" i="28" s="1"/>
  <c r="L170" i="28" s="1"/>
  <c r="P73" i="28"/>
  <c r="O74" i="28"/>
  <c r="N27" i="28"/>
  <c r="M32" i="28"/>
  <c r="M33" i="28" s="1"/>
  <c r="N130" i="28"/>
  <c r="O129" i="28"/>
  <c r="P138" i="28"/>
  <c r="AC137" i="28"/>
  <c r="Q137" i="28"/>
  <c r="M68" i="28"/>
  <c r="M69" i="28" s="1"/>
  <c r="M70" i="28"/>
  <c r="N63" i="28"/>
  <c r="M39" i="28"/>
  <c r="M40" i="28" s="1"/>
  <c r="N34" i="28"/>
  <c r="P113" i="28"/>
  <c r="O114" i="28"/>
  <c r="N151" i="28"/>
  <c r="M156" i="28"/>
  <c r="M157" i="28" s="1"/>
  <c r="M158" i="28"/>
  <c r="Q66" i="28"/>
  <c r="R65" i="28"/>
  <c r="M46" i="28"/>
  <c r="N41" i="28"/>
  <c r="M45" i="28"/>
  <c r="AB36" i="28"/>
  <c r="AB37" i="28" s="1"/>
  <c r="AA37" i="28"/>
  <c r="M52" i="28"/>
  <c r="M53" i="28" s="1"/>
  <c r="M54" i="28"/>
  <c r="N47" i="28"/>
  <c r="AD137" i="27"/>
  <c r="AC138" i="27"/>
  <c r="R137" i="27"/>
  <c r="Q138" i="27"/>
  <c r="Z98" i="27"/>
  <c r="AA97" i="27"/>
  <c r="O97" i="27"/>
  <c r="N98" i="27"/>
  <c r="N13" i="27"/>
  <c r="N18" i="27" s="1"/>
  <c r="N19" i="27" s="1"/>
  <c r="O17" i="27"/>
  <c r="N24" i="27"/>
  <c r="N25" i="27" s="1"/>
  <c r="N26" i="27" s="1"/>
  <c r="AA106" i="27"/>
  <c r="AB105" i="27"/>
  <c r="AB106" i="27" s="1"/>
  <c r="P146" i="27"/>
  <c r="AC145" i="27"/>
  <c r="Q145" i="27"/>
  <c r="Q65" i="27"/>
  <c r="P66" i="27"/>
  <c r="AC65" i="27"/>
  <c r="Q74" i="27"/>
  <c r="R73" i="27"/>
  <c r="O154" i="27"/>
  <c r="P153" i="27"/>
  <c r="AC112" i="27"/>
  <c r="Q112" i="27"/>
  <c r="P114" i="27"/>
  <c r="N62" i="27"/>
  <c r="O55" i="27"/>
  <c r="N60" i="27"/>
  <c r="N61" i="27" s="1"/>
  <c r="O6" i="27"/>
  <c r="N11" i="27"/>
  <c r="O8" i="27"/>
  <c r="P9" i="27"/>
  <c r="P49" i="27"/>
  <c r="O50" i="27"/>
  <c r="N100" i="27"/>
  <c r="N101" i="27" s="1"/>
  <c r="N102" i="27"/>
  <c r="O95" i="27"/>
  <c r="N142" i="27"/>
  <c r="O135" i="27"/>
  <c r="N140" i="27"/>
  <c r="N141" i="27" s="1"/>
  <c r="O27" i="27"/>
  <c r="N32" i="27"/>
  <c r="N33" i="27" s="1"/>
  <c r="P22" i="27"/>
  <c r="Q23" i="27"/>
  <c r="N70" i="27"/>
  <c r="N68" i="27"/>
  <c r="N69" i="27" s="1"/>
  <c r="O63" i="27"/>
  <c r="O41" i="27"/>
  <c r="N45" i="27"/>
  <c r="N46" i="27"/>
  <c r="P130" i="27"/>
  <c r="AC129" i="27"/>
  <c r="Q129" i="27"/>
  <c r="P90" i="27"/>
  <c r="Q89" i="27"/>
  <c r="AC89" i="27"/>
  <c r="AE113" i="27"/>
  <c r="O122" i="27"/>
  <c r="P121" i="27"/>
  <c r="AB121" i="27"/>
  <c r="AB122" i="27" s="1"/>
  <c r="AA122" i="27"/>
  <c r="O15" i="27"/>
  <c r="P16" i="27"/>
  <c r="M163" i="27"/>
  <c r="O34" i="27"/>
  <c r="N39" i="27"/>
  <c r="N134" i="27"/>
  <c r="N132" i="27"/>
  <c r="N133" i="27" s="1"/>
  <c r="O127" i="27"/>
  <c r="N78" i="27"/>
  <c r="N76" i="27"/>
  <c r="N77" i="27" s="1"/>
  <c r="O71" i="27"/>
  <c r="N94" i="27"/>
  <c r="O87" i="27"/>
  <c r="N92" i="27"/>
  <c r="N93" i="27" s="1"/>
  <c r="N156" i="27"/>
  <c r="N157" i="27" s="1"/>
  <c r="O151" i="27"/>
  <c r="N158" i="27"/>
  <c r="AC81" i="27"/>
  <c r="P82" i="27"/>
  <c r="Q81" i="27"/>
  <c r="M161" i="27"/>
  <c r="M173" i="27" s="1"/>
  <c r="AA154" i="27"/>
  <c r="AB153" i="27"/>
  <c r="AB154" i="27" s="1"/>
  <c r="O20" i="27"/>
  <c r="N110" i="27"/>
  <c r="O103" i="27"/>
  <c r="N108" i="27"/>
  <c r="N109" i="27" s="1"/>
  <c r="M160" i="27"/>
  <c r="M165" i="27" s="1"/>
  <c r="M166" i="27" s="1"/>
  <c r="M12" i="27"/>
  <c r="N150" i="27"/>
  <c r="N148" i="27"/>
  <c r="N149" i="27" s="1"/>
  <c r="O143" i="27"/>
  <c r="S113" i="27"/>
  <c r="O79" i="27"/>
  <c r="N84" i="27"/>
  <c r="N85" i="27" s="1"/>
  <c r="N86" i="27"/>
  <c r="P30" i="27"/>
  <c r="O29" i="27"/>
  <c r="AC57" i="27"/>
  <c r="P58" i="27"/>
  <c r="Q57" i="27"/>
  <c r="N126" i="27"/>
  <c r="N124" i="27"/>
  <c r="N125" i="27" s="1"/>
  <c r="O119" i="27"/>
  <c r="AD73" i="27"/>
  <c r="AC74" i="27"/>
  <c r="O106" i="27"/>
  <c r="P105" i="27"/>
  <c r="AB49" i="27"/>
  <c r="AB50" i="27" s="1"/>
  <c r="AA50" i="27"/>
  <c r="N52" i="27"/>
  <c r="N53" i="27" s="1"/>
  <c r="O47" i="27"/>
  <c r="N54" i="27"/>
  <c r="N118" i="27"/>
  <c r="O111" i="27"/>
  <c r="N116" i="27"/>
  <c r="N117" i="27" s="1"/>
  <c r="P9" i="17"/>
  <c r="T23" i="17"/>
  <c r="U23" i="17" s="1"/>
  <c r="V23" i="17" s="1"/>
  <c r="W23" i="17" s="1"/>
  <c r="S16" i="17"/>
  <c r="S15" i="17" s="1"/>
  <c r="O155" i="17"/>
  <c r="R147" i="17"/>
  <c r="Q139" i="17"/>
  <c r="Q131" i="17"/>
  <c r="Q123" i="17"/>
  <c r="P115" i="17"/>
  <c r="R107" i="17"/>
  <c r="Q99" i="17"/>
  <c r="Q91" i="17"/>
  <c r="Q83" i="17"/>
  <c r="R75" i="17"/>
  <c r="Q67" i="17"/>
  <c r="Q59" i="17"/>
  <c r="U51" i="17"/>
  <c r="Q24" i="17"/>
  <c r="R17" i="17"/>
  <c r="P21" i="17"/>
  <c r="P28" i="17"/>
  <c r="T10" i="17"/>
  <c r="O24" i="32" l="1"/>
  <c r="P17" i="32"/>
  <c r="P17" i="30"/>
  <c r="O24" i="30"/>
  <c r="O24" i="28"/>
  <c r="P17" i="28"/>
  <c r="Q42" i="13"/>
  <c r="S164" i="27"/>
  <c r="R41" i="13"/>
  <c r="R53" i="13" s="1"/>
  <c r="R54" i="13" s="1"/>
  <c r="S43" i="13"/>
  <c r="S164" i="28"/>
  <c r="S164" i="30"/>
  <c r="S164" i="29"/>
  <c r="T167" i="30"/>
  <c r="T44" i="13"/>
  <c r="T167" i="29"/>
  <c r="T167" i="27"/>
  <c r="T167" i="28"/>
  <c r="P43" i="27"/>
  <c r="O44" i="27"/>
  <c r="AA44" i="27"/>
  <c r="AB43" i="27"/>
  <c r="AB44" i="27" s="1"/>
  <c r="O13" i="27"/>
  <c r="O18" i="27" s="1"/>
  <c r="O19" i="27" s="1"/>
  <c r="M161" i="28"/>
  <c r="M173" i="28" s="1"/>
  <c r="M161" i="30"/>
  <c r="M173" i="30" s="1"/>
  <c r="P43" i="28"/>
  <c r="O44" i="28"/>
  <c r="AB43" i="28"/>
  <c r="AB44" i="28" s="1"/>
  <c r="AA44" i="28"/>
  <c r="AB35" i="30"/>
  <c r="AB37" i="30" s="1"/>
  <c r="AA37" i="30"/>
  <c r="P43" i="31"/>
  <c r="O44" i="31"/>
  <c r="P35" i="30"/>
  <c r="O37" i="30"/>
  <c r="AB43" i="31"/>
  <c r="AB44" i="31" s="1"/>
  <c r="AA44" i="31"/>
  <c r="O130" i="32"/>
  <c r="P129" i="32"/>
  <c r="O90" i="32"/>
  <c r="P89" i="32"/>
  <c r="AA82" i="32"/>
  <c r="AB81" i="32"/>
  <c r="AB82" i="32" s="1"/>
  <c r="Q146" i="32"/>
  <c r="R145" i="32"/>
  <c r="P114" i="32"/>
  <c r="AC113" i="32"/>
  <c r="Q113" i="32"/>
  <c r="S153" i="32"/>
  <c r="AC121" i="32"/>
  <c r="Q121" i="32"/>
  <c r="P122" i="32"/>
  <c r="AC106" i="32"/>
  <c r="AD105" i="32"/>
  <c r="O44" i="32"/>
  <c r="P43" i="32"/>
  <c r="P22" i="32"/>
  <c r="Q23" i="32"/>
  <c r="AB129" i="32"/>
  <c r="AB130" i="32" s="1"/>
  <c r="AA130" i="32"/>
  <c r="AC146" i="32"/>
  <c r="AD145" i="32"/>
  <c r="AC138" i="32"/>
  <c r="AD137" i="32"/>
  <c r="P97" i="32"/>
  <c r="O98" i="32"/>
  <c r="Q106" i="32"/>
  <c r="R105" i="32"/>
  <c r="AA90" i="32"/>
  <c r="AB89" i="32"/>
  <c r="AB90" i="32" s="1"/>
  <c r="AB97" i="32"/>
  <c r="AB98" i="32" s="1"/>
  <c r="AA98" i="32"/>
  <c r="AE153" i="32"/>
  <c r="AE36" i="32"/>
  <c r="AD37" i="32"/>
  <c r="AB57" i="32"/>
  <c r="AB58" i="32" s="1"/>
  <c r="AA58" i="32"/>
  <c r="S36" i="32"/>
  <c r="R37" i="32"/>
  <c r="Q138" i="32"/>
  <c r="R137" i="32"/>
  <c r="P57" i="32"/>
  <c r="O58" i="32"/>
  <c r="AB152" i="32"/>
  <c r="AB154" i="32" s="1"/>
  <c r="AA154" i="32"/>
  <c r="R16" i="32"/>
  <c r="Q15" i="32"/>
  <c r="R65" i="32"/>
  <c r="Q66" i="32"/>
  <c r="AA44" i="32"/>
  <c r="AB43" i="32"/>
  <c r="AB44" i="32" s="1"/>
  <c r="R49" i="32"/>
  <c r="Q50" i="32"/>
  <c r="O82" i="32"/>
  <c r="P81" i="32"/>
  <c r="AA74" i="32"/>
  <c r="AB73" i="32"/>
  <c r="AB74" i="32" s="1"/>
  <c r="AD65" i="32"/>
  <c r="AC66" i="32"/>
  <c r="AD49" i="32"/>
  <c r="AC50" i="32"/>
  <c r="O74" i="32"/>
  <c r="P73" i="32"/>
  <c r="P152" i="32"/>
  <c r="O154" i="32"/>
  <c r="R30" i="32"/>
  <c r="Q29" i="32"/>
  <c r="P9" i="32"/>
  <c r="O8" i="32"/>
  <c r="P65" i="31"/>
  <c r="O66" i="31"/>
  <c r="N45" i="31"/>
  <c r="N46" i="31"/>
  <c r="O41" i="31"/>
  <c r="R138" i="31"/>
  <c r="S137" i="31"/>
  <c r="S128" i="31"/>
  <c r="R130" i="31"/>
  <c r="Z134" i="31"/>
  <c r="AA127" i="31"/>
  <c r="Z132" i="31"/>
  <c r="Z133" i="31" s="1"/>
  <c r="M163" i="31"/>
  <c r="N126" i="31"/>
  <c r="O119" i="31"/>
  <c r="N124" i="31"/>
  <c r="N125" i="31" s="1"/>
  <c r="N94" i="31"/>
  <c r="N92" i="31"/>
  <c r="N93" i="31" s="1"/>
  <c r="O87" i="31"/>
  <c r="Z70" i="31"/>
  <c r="Z68" i="31"/>
  <c r="Z69" i="31" s="1"/>
  <c r="AA63" i="31"/>
  <c r="Q98" i="31"/>
  <c r="R97" i="31"/>
  <c r="AG129" i="31"/>
  <c r="AE36" i="31"/>
  <c r="AD37" i="31"/>
  <c r="P122" i="31"/>
  <c r="Q121" i="31"/>
  <c r="AC121" i="31"/>
  <c r="N78" i="31"/>
  <c r="N76" i="31"/>
  <c r="N77" i="31" s="1"/>
  <c r="O71" i="31"/>
  <c r="N148" i="31"/>
  <c r="N149" i="31" s="1"/>
  <c r="O143" i="31"/>
  <c r="N150" i="31"/>
  <c r="P50" i="31"/>
  <c r="AC49" i="31"/>
  <c r="Q49" i="31"/>
  <c r="AA135" i="31"/>
  <c r="Z142" i="31"/>
  <c r="Z140" i="31"/>
  <c r="Z141" i="31" s="1"/>
  <c r="O27" i="31"/>
  <c r="N32" i="31"/>
  <c r="N33" i="31" s="1"/>
  <c r="N39" i="31"/>
  <c r="N40" i="31" s="1"/>
  <c r="O34" i="31"/>
  <c r="M161" i="31"/>
  <c r="AA146" i="31"/>
  <c r="AB145" i="31"/>
  <c r="AB146" i="31" s="1"/>
  <c r="N110" i="31"/>
  <c r="O103" i="31"/>
  <c r="N108" i="31"/>
  <c r="N109" i="31" s="1"/>
  <c r="AD97" i="31"/>
  <c r="AC98" i="31"/>
  <c r="N118" i="31"/>
  <c r="N116" i="31"/>
  <c r="N117" i="31" s="1"/>
  <c r="O111" i="31"/>
  <c r="Z156" i="31"/>
  <c r="Z157" i="31" s="1"/>
  <c r="Z158" i="31"/>
  <c r="AA151" i="31"/>
  <c r="N134" i="31"/>
  <c r="N132" i="31"/>
  <c r="N133" i="31" s="1"/>
  <c r="O127" i="31"/>
  <c r="O146" i="31"/>
  <c r="P145" i="31"/>
  <c r="Z126" i="31"/>
  <c r="Z124" i="31"/>
  <c r="Z125" i="31" s="1"/>
  <c r="AA119" i="31"/>
  <c r="AA66" i="31"/>
  <c r="AB65" i="31"/>
  <c r="AB66" i="31" s="1"/>
  <c r="AC89" i="31"/>
  <c r="Q89" i="31"/>
  <c r="P90" i="31"/>
  <c r="AD138" i="31"/>
  <c r="AE137" i="31"/>
  <c r="AE128" i="31"/>
  <c r="AD130" i="31"/>
  <c r="Z100" i="31"/>
  <c r="Z101" i="31" s="1"/>
  <c r="Z102" i="31"/>
  <c r="AA95" i="31"/>
  <c r="N158" i="31"/>
  <c r="N156" i="31"/>
  <c r="N157" i="31" s="1"/>
  <c r="O151" i="31"/>
  <c r="N11" i="31"/>
  <c r="O6" i="31"/>
  <c r="N18" i="31"/>
  <c r="N19" i="31" s="1"/>
  <c r="O13" i="31"/>
  <c r="AA79" i="31"/>
  <c r="Z86" i="31"/>
  <c r="Z84" i="31"/>
  <c r="Z85" i="31" s="1"/>
  <c r="AA87" i="31"/>
  <c r="Z94" i="31"/>
  <c r="Z92" i="31"/>
  <c r="Z93" i="31" s="1"/>
  <c r="N25" i="31"/>
  <c r="N26" i="31" s="1"/>
  <c r="O20" i="31"/>
  <c r="R57" i="31"/>
  <c r="Q58" i="31"/>
  <c r="AA154" i="31"/>
  <c r="AB153" i="31"/>
  <c r="AB154" i="31" s="1"/>
  <c r="O154" i="31"/>
  <c r="P153" i="31"/>
  <c r="O22" i="31"/>
  <c r="P23" i="31"/>
  <c r="P30" i="31"/>
  <c r="O29" i="31"/>
  <c r="Z76" i="31"/>
  <c r="Z77" i="31" s="1"/>
  <c r="AA71" i="31"/>
  <c r="Z78" i="31"/>
  <c r="M160" i="31"/>
  <c r="M165" i="31" s="1"/>
  <c r="M12" i="31"/>
  <c r="M162" i="31" s="1"/>
  <c r="M170" i="31" s="1"/>
  <c r="O95" i="31"/>
  <c r="N100" i="31"/>
  <c r="N101" i="31" s="1"/>
  <c r="N102" i="31"/>
  <c r="AA106" i="31"/>
  <c r="AB105" i="31"/>
  <c r="AB106" i="31" s="1"/>
  <c r="P82" i="31"/>
  <c r="Q81" i="31"/>
  <c r="AC81" i="31"/>
  <c r="Z118" i="31"/>
  <c r="AA111" i="31"/>
  <c r="Z116" i="31"/>
  <c r="Z117" i="31" s="1"/>
  <c r="Q113" i="31"/>
  <c r="AC113" i="31"/>
  <c r="P114" i="31"/>
  <c r="Z11" i="31"/>
  <c r="AA6" i="31"/>
  <c r="S9" i="31"/>
  <c r="R8" i="31"/>
  <c r="R37" i="31"/>
  <c r="S36" i="31"/>
  <c r="Z60" i="31"/>
  <c r="Z61" i="31" s="1"/>
  <c r="AA55" i="31"/>
  <c r="Z62" i="31"/>
  <c r="P74" i="31"/>
  <c r="Q73" i="31"/>
  <c r="AC73" i="31"/>
  <c r="Z148" i="31"/>
  <c r="Z149" i="31" s="1"/>
  <c r="AA143" i="31"/>
  <c r="Z150" i="31"/>
  <c r="O106" i="31"/>
  <c r="P105" i="31"/>
  <c r="N60" i="31"/>
  <c r="N61" i="31" s="1"/>
  <c r="O55" i="31"/>
  <c r="N62" i="31"/>
  <c r="R17" i="31"/>
  <c r="Q24" i="31"/>
  <c r="N140" i="31"/>
  <c r="N141" i="31" s="1"/>
  <c r="N142" i="31"/>
  <c r="O135" i="31"/>
  <c r="R16" i="31"/>
  <c r="Q15" i="31"/>
  <c r="N70" i="31"/>
  <c r="O63" i="31"/>
  <c r="N68" i="31"/>
  <c r="N69" i="31" s="1"/>
  <c r="AD57" i="31"/>
  <c r="AC58" i="31"/>
  <c r="Z110" i="31"/>
  <c r="Z108" i="31"/>
  <c r="Z109" i="31" s="1"/>
  <c r="AA103" i="31"/>
  <c r="N86" i="31"/>
  <c r="N84" i="31"/>
  <c r="N85" i="31" s="1"/>
  <c r="O79" i="31"/>
  <c r="U129" i="31"/>
  <c r="N54" i="31"/>
  <c r="N52" i="31"/>
  <c r="N53" i="31" s="1"/>
  <c r="O47" i="31"/>
  <c r="AE36" i="30"/>
  <c r="O66" i="30"/>
  <c r="P65" i="30"/>
  <c r="N46" i="30"/>
  <c r="O41" i="30"/>
  <c r="N45" i="30"/>
  <c r="AC73" i="30"/>
  <c r="Q73" i="30"/>
  <c r="P74" i="30"/>
  <c r="Q113" i="30"/>
  <c r="P114" i="30"/>
  <c r="AC113" i="30"/>
  <c r="N100" i="30"/>
  <c r="N101" i="30" s="1"/>
  <c r="N102" i="30"/>
  <c r="O95" i="30"/>
  <c r="P57" i="30"/>
  <c r="O58" i="30"/>
  <c r="AB65" i="30"/>
  <c r="AB66" i="30" s="1"/>
  <c r="AA66" i="30"/>
  <c r="AC82" i="30"/>
  <c r="AD81" i="30"/>
  <c r="N52" i="30"/>
  <c r="N53" i="30" s="1"/>
  <c r="O47" i="30"/>
  <c r="N54" i="30"/>
  <c r="O13" i="30"/>
  <c r="N18" i="30"/>
  <c r="N19" i="30" s="1"/>
  <c r="N148" i="30"/>
  <c r="N149" i="30" s="1"/>
  <c r="O143" i="30"/>
  <c r="N150" i="30"/>
  <c r="N32" i="30"/>
  <c r="N33" i="30" s="1"/>
  <c r="O27" i="30"/>
  <c r="N126" i="30"/>
  <c r="N124" i="30"/>
  <c r="N125" i="30" s="1"/>
  <c r="O119" i="30"/>
  <c r="P106" i="30"/>
  <c r="Q105" i="30"/>
  <c r="AC105" i="30"/>
  <c r="Q30" i="30"/>
  <c r="P29" i="30"/>
  <c r="R137" i="30"/>
  <c r="Q138" i="30"/>
  <c r="N84" i="30"/>
  <c r="N85" i="30" s="1"/>
  <c r="N86" i="30"/>
  <c r="O79" i="30"/>
  <c r="AE97" i="30"/>
  <c r="AD98" i="30"/>
  <c r="AE49" i="30"/>
  <c r="AD50" i="30"/>
  <c r="O127" i="30"/>
  <c r="N132" i="30"/>
  <c r="N133" i="30" s="1"/>
  <c r="N134" i="30"/>
  <c r="M163" i="30"/>
  <c r="P22" i="30"/>
  <c r="Q23" i="30"/>
  <c r="S36" i="30"/>
  <c r="N76" i="30"/>
  <c r="N77" i="30" s="1"/>
  <c r="N78" i="30"/>
  <c r="O71" i="30"/>
  <c r="P44" i="30"/>
  <c r="AC43" i="30"/>
  <c r="O34" i="30"/>
  <c r="N39" i="30"/>
  <c r="N40" i="30" s="1"/>
  <c r="AB57" i="30"/>
  <c r="AB58" i="30" s="1"/>
  <c r="AA58" i="30"/>
  <c r="N25" i="30"/>
  <c r="N26" i="30" s="1"/>
  <c r="O20" i="30"/>
  <c r="P9" i="30"/>
  <c r="O8" i="30"/>
  <c r="N142" i="30"/>
  <c r="N140" i="30"/>
  <c r="N141" i="30" s="1"/>
  <c r="O135" i="30"/>
  <c r="N11" i="30"/>
  <c r="O6" i="30"/>
  <c r="AC130" i="30"/>
  <c r="AD129" i="30"/>
  <c r="N94" i="30"/>
  <c r="N92" i="30"/>
  <c r="N93" i="30" s="1"/>
  <c r="O87" i="30"/>
  <c r="N110" i="30"/>
  <c r="O103" i="30"/>
  <c r="N108" i="30"/>
  <c r="N109" i="30" s="1"/>
  <c r="L172" i="30"/>
  <c r="AD137" i="30"/>
  <c r="AC138" i="30"/>
  <c r="M160" i="30"/>
  <c r="M165" i="30" s="1"/>
  <c r="M166" i="30" s="1"/>
  <c r="M12" i="30"/>
  <c r="M162" i="30" s="1"/>
  <c r="M170" i="30" s="1"/>
  <c r="AA146" i="30"/>
  <c r="AB145" i="30"/>
  <c r="AB146" i="30" s="1"/>
  <c r="O111" i="30"/>
  <c r="N118" i="30"/>
  <c r="N116" i="30"/>
  <c r="N117" i="30" s="1"/>
  <c r="O146" i="30"/>
  <c r="P145" i="30"/>
  <c r="AA90" i="30"/>
  <c r="AB89" i="30"/>
  <c r="AB90" i="30" s="1"/>
  <c r="O90" i="30"/>
  <c r="P89" i="30"/>
  <c r="R129" i="30"/>
  <c r="Q130" i="30"/>
  <c r="S49" i="30"/>
  <c r="R50" i="30"/>
  <c r="N70" i="30"/>
  <c r="N68" i="30"/>
  <c r="N69" i="30" s="1"/>
  <c r="O63" i="30"/>
  <c r="N158" i="30"/>
  <c r="O151" i="30"/>
  <c r="N156" i="30"/>
  <c r="N157" i="30" s="1"/>
  <c r="R16" i="30"/>
  <c r="Q15" i="30"/>
  <c r="P122" i="30"/>
  <c r="AC121" i="30"/>
  <c r="Q121" i="30"/>
  <c r="N62" i="30"/>
  <c r="O55" i="30"/>
  <c r="N60" i="30"/>
  <c r="N61" i="30" s="1"/>
  <c r="Q153" i="30"/>
  <c r="P154" i="30"/>
  <c r="AC153" i="30"/>
  <c r="S97" i="30"/>
  <c r="R98" i="30"/>
  <c r="Q82" i="30"/>
  <c r="R81" i="30"/>
  <c r="S113" i="29"/>
  <c r="R114" i="29"/>
  <c r="O127" i="29"/>
  <c r="N134" i="29"/>
  <c r="N132" i="29"/>
  <c r="N133" i="29" s="1"/>
  <c r="N148" i="29"/>
  <c r="N149" i="29" s="1"/>
  <c r="O143" i="29"/>
  <c r="N150" i="29"/>
  <c r="N118" i="29"/>
  <c r="N116" i="29"/>
  <c r="N117" i="29" s="1"/>
  <c r="O111" i="29"/>
  <c r="M163" i="29"/>
  <c r="AF49" i="29"/>
  <c r="O58" i="29"/>
  <c r="P57" i="29"/>
  <c r="O29" i="29"/>
  <c r="P30" i="29"/>
  <c r="N25" i="29"/>
  <c r="N26" i="29" s="1"/>
  <c r="O20" i="29"/>
  <c r="AA146" i="29"/>
  <c r="AB145" i="29"/>
  <c r="AB146" i="29" s="1"/>
  <c r="N11" i="29"/>
  <c r="O6" i="29"/>
  <c r="N158" i="29"/>
  <c r="O151" i="29"/>
  <c r="N156" i="29"/>
  <c r="N157" i="29" s="1"/>
  <c r="O22" i="29"/>
  <c r="P23" i="29"/>
  <c r="M161" i="29"/>
  <c r="M173" i="29" s="1"/>
  <c r="AC89" i="29"/>
  <c r="Q89" i="29"/>
  <c r="P90" i="29"/>
  <c r="O146" i="29"/>
  <c r="P145" i="29"/>
  <c r="N32" i="29"/>
  <c r="N33" i="29" s="1"/>
  <c r="O27" i="29"/>
  <c r="N18" i="29"/>
  <c r="N19" i="29" s="1"/>
  <c r="O13" i="29"/>
  <c r="P66" i="29"/>
  <c r="AC65" i="29"/>
  <c r="Q65" i="29"/>
  <c r="S9" i="29"/>
  <c r="R8" i="29"/>
  <c r="N45" i="29"/>
  <c r="N46" i="29"/>
  <c r="O41" i="29"/>
  <c r="N110" i="29"/>
  <c r="O103" i="29"/>
  <c r="N108" i="29"/>
  <c r="N109" i="29" s="1"/>
  <c r="M160" i="29"/>
  <c r="M165" i="29" s="1"/>
  <c r="M166" i="29" s="1"/>
  <c r="M12" i="29"/>
  <c r="M162" i="29" s="1"/>
  <c r="M170" i="29" s="1"/>
  <c r="AE113" i="29"/>
  <c r="AD114" i="29"/>
  <c r="N60" i="29"/>
  <c r="N61" i="29" s="1"/>
  <c r="O55" i="29"/>
  <c r="N62" i="29"/>
  <c r="P106" i="29"/>
  <c r="Q105" i="29"/>
  <c r="AC105" i="29"/>
  <c r="S98" i="29"/>
  <c r="T97" i="29"/>
  <c r="S81" i="29"/>
  <c r="R82" i="29"/>
  <c r="O44" i="29"/>
  <c r="P43" i="29"/>
  <c r="N94" i="29"/>
  <c r="N92" i="29"/>
  <c r="N93" i="29" s="1"/>
  <c r="O87" i="29"/>
  <c r="N142" i="29"/>
  <c r="N140" i="29"/>
  <c r="N141" i="29" s="1"/>
  <c r="O135" i="29"/>
  <c r="AE36" i="29"/>
  <c r="AD37" i="29"/>
  <c r="L172" i="29"/>
  <c r="R137" i="29"/>
  <c r="Q138" i="29"/>
  <c r="AE81" i="29"/>
  <c r="AD82" i="29"/>
  <c r="R17" i="29"/>
  <c r="Q24" i="29"/>
  <c r="T49" i="29"/>
  <c r="AA44" i="29"/>
  <c r="AB43" i="29"/>
  <c r="AB44" i="29" s="1"/>
  <c r="N84" i="29"/>
  <c r="N85" i="29" s="1"/>
  <c r="N86" i="29"/>
  <c r="O79" i="29"/>
  <c r="S36" i="29"/>
  <c r="R37" i="29"/>
  <c r="AD137" i="29"/>
  <c r="AC138" i="29"/>
  <c r="AC130" i="29"/>
  <c r="AD129" i="29"/>
  <c r="R48" i="29"/>
  <c r="Q50" i="29"/>
  <c r="AA58" i="29"/>
  <c r="AB57" i="29"/>
  <c r="AB58" i="29" s="1"/>
  <c r="AC73" i="29"/>
  <c r="Q73" i="29"/>
  <c r="P74" i="29"/>
  <c r="P122" i="29"/>
  <c r="AC121" i="29"/>
  <c r="Q121" i="29"/>
  <c r="N126" i="29"/>
  <c r="N124" i="29"/>
  <c r="N125" i="29" s="1"/>
  <c r="O119" i="29"/>
  <c r="N54" i="29"/>
  <c r="N52" i="29"/>
  <c r="N53" i="29" s="1"/>
  <c r="O47" i="29"/>
  <c r="Q16" i="29"/>
  <c r="P15" i="29"/>
  <c r="AE98" i="29"/>
  <c r="AF97" i="29"/>
  <c r="R129" i="29"/>
  <c r="Q130" i="29"/>
  <c r="N70" i="29"/>
  <c r="O63" i="29"/>
  <c r="N68" i="29"/>
  <c r="N69" i="29" s="1"/>
  <c r="AD48" i="29"/>
  <c r="AC50" i="29"/>
  <c r="O34" i="29"/>
  <c r="N39" i="29"/>
  <c r="N40" i="29" s="1"/>
  <c r="P154" i="29"/>
  <c r="Q153" i="29"/>
  <c r="AC153" i="29"/>
  <c r="N76" i="29"/>
  <c r="N77" i="29" s="1"/>
  <c r="O71" i="29"/>
  <c r="N78" i="29"/>
  <c r="N100" i="29"/>
  <c r="N101" i="29" s="1"/>
  <c r="N102" i="29"/>
  <c r="O95" i="29"/>
  <c r="N156" i="28"/>
  <c r="N157" i="28" s="1"/>
  <c r="O151" i="28"/>
  <c r="N158" i="28"/>
  <c r="L172" i="28"/>
  <c r="N134" i="28"/>
  <c r="N132" i="28"/>
  <c r="N133" i="28" s="1"/>
  <c r="O127" i="28"/>
  <c r="O103" i="28"/>
  <c r="N110" i="28"/>
  <c r="N108" i="28"/>
  <c r="N109" i="28" s="1"/>
  <c r="N150" i="28"/>
  <c r="N148" i="28"/>
  <c r="N149" i="28" s="1"/>
  <c r="O143" i="28"/>
  <c r="P37" i="28"/>
  <c r="Q36" i="28"/>
  <c r="AC36" i="28"/>
  <c r="AE89" i="28"/>
  <c r="AD90" i="28"/>
  <c r="N140" i="28"/>
  <c r="N141" i="28" s="1"/>
  <c r="O135" i="28"/>
  <c r="N142" i="28"/>
  <c r="P82" i="28"/>
  <c r="Q81" i="28"/>
  <c r="AC81" i="28"/>
  <c r="S89" i="28"/>
  <c r="R90" i="28"/>
  <c r="O20" i="28"/>
  <c r="N25" i="28"/>
  <c r="N26" i="28" s="1"/>
  <c r="R30" i="28"/>
  <c r="Q29" i="28"/>
  <c r="P114" i="28"/>
  <c r="Q113" i="28"/>
  <c r="AC113" i="28"/>
  <c r="N68" i="28"/>
  <c r="N69" i="28" s="1"/>
  <c r="O63" i="28"/>
  <c r="N70" i="28"/>
  <c r="P129" i="28"/>
  <c r="O130" i="28"/>
  <c r="P15" i="28"/>
  <c r="Q16" i="28"/>
  <c r="N78" i="28"/>
  <c r="N76" i="28"/>
  <c r="N77" i="28" s="1"/>
  <c r="O71" i="28"/>
  <c r="AC121" i="28"/>
  <c r="Q121" i="28"/>
  <c r="P122" i="28"/>
  <c r="N126" i="28"/>
  <c r="N124" i="28"/>
  <c r="N125" i="28" s="1"/>
  <c r="O119" i="28"/>
  <c r="AD105" i="28"/>
  <c r="AC106" i="28"/>
  <c r="O87" i="28"/>
  <c r="N94" i="28"/>
  <c r="N92" i="28"/>
  <c r="N93" i="28" s="1"/>
  <c r="AA154" i="28"/>
  <c r="AB153" i="28"/>
  <c r="AB154" i="28" s="1"/>
  <c r="AE65" i="28"/>
  <c r="AD66" i="28"/>
  <c r="AD137" i="28"/>
  <c r="AC138" i="28"/>
  <c r="S65" i="28"/>
  <c r="R66" i="28"/>
  <c r="N54" i="28"/>
  <c r="N52" i="28"/>
  <c r="N53" i="28" s="1"/>
  <c r="O47" i="28"/>
  <c r="P9" i="28"/>
  <c r="O8" i="28"/>
  <c r="P146" i="28"/>
  <c r="AC145" i="28"/>
  <c r="Q145" i="28"/>
  <c r="N118" i="28"/>
  <c r="N116" i="28"/>
  <c r="N117" i="28" s="1"/>
  <c r="O111" i="28"/>
  <c r="R105" i="28"/>
  <c r="Q106" i="28"/>
  <c r="P50" i="28"/>
  <c r="Q49" i="28"/>
  <c r="AC49" i="28"/>
  <c r="P58" i="28"/>
  <c r="AC57" i="28"/>
  <c r="Q57" i="28"/>
  <c r="N45" i="28"/>
  <c r="N46" i="28"/>
  <c r="O41" i="28"/>
  <c r="P74" i="28"/>
  <c r="AC73" i="28"/>
  <c r="Q73" i="28"/>
  <c r="N102" i="28"/>
  <c r="N100" i="28"/>
  <c r="N101" i="28" s="1"/>
  <c r="O95" i="28"/>
  <c r="O13" i="28"/>
  <c r="N18" i="28"/>
  <c r="N19" i="28" s="1"/>
  <c r="P98" i="28"/>
  <c r="AC97" i="28"/>
  <c r="Q97" i="28"/>
  <c r="M160" i="28"/>
  <c r="M165" i="28" s="1"/>
  <c r="M166" i="28" s="1"/>
  <c r="M12" i="28"/>
  <c r="M162" i="28" s="1"/>
  <c r="M170" i="28" s="1"/>
  <c r="M163" i="28"/>
  <c r="O34" i="28"/>
  <c r="N39" i="28"/>
  <c r="N40" i="28" s="1"/>
  <c r="Q138" i="28"/>
  <c r="R137" i="28"/>
  <c r="N32" i="28"/>
  <c r="N33" i="28" s="1"/>
  <c r="O27" i="28"/>
  <c r="AB129" i="28"/>
  <c r="AB130" i="28" s="1"/>
  <c r="AA130" i="28"/>
  <c r="N60" i="28"/>
  <c r="N61" i="28" s="1"/>
  <c r="O55" i="28"/>
  <c r="N62" i="28"/>
  <c r="O154" i="28"/>
  <c r="P153" i="28"/>
  <c r="P22" i="28"/>
  <c r="Q23" i="28"/>
  <c r="N86" i="28"/>
  <c r="O79" i="28"/>
  <c r="N84" i="28"/>
  <c r="N85" i="28" s="1"/>
  <c r="N11" i="28"/>
  <c r="O6" i="28"/>
  <c r="R138" i="27"/>
  <c r="S137" i="27"/>
  <c r="AD138" i="27"/>
  <c r="AE137" i="27"/>
  <c r="P97" i="27"/>
  <c r="O98" i="27"/>
  <c r="AA98" i="27"/>
  <c r="AB97" i="27"/>
  <c r="AB98" i="27" s="1"/>
  <c r="P17" i="27"/>
  <c r="O24" i="27"/>
  <c r="O25" i="27" s="1"/>
  <c r="O26" i="27" s="1"/>
  <c r="N161" i="27"/>
  <c r="N173" i="27" s="1"/>
  <c r="N163" i="27"/>
  <c r="Q58" i="27"/>
  <c r="R57" i="27"/>
  <c r="P119" i="27"/>
  <c r="O124" i="27"/>
  <c r="O125" i="27" s="1"/>
  <c r="O126" i="27"/>
  <c r="O84" i="27"/>
  <c r="O85" i="27" s="1"/>
  <c r="O86" i="27"/>
  <c r="P79" i="27"/>
  <c r="O150" i="27"/>
  <c r="O148" i="27"/>
  <c r="O149" i="27" s="1"/>
  <c r="P143" i="27"/>
  <c r="P103" i="27"/>
  <c r="O110" i="27"/>
  <c r="O108" i="27"/>
  <c r="O109" i="27" s="1"/>
  <c r="P87" i="27"/>
  <c r="O92" i="27"/>
  <c r="O93" i="27" s="1"/>
  <c r="O94" i="27"/>
  <c r="AC130" i="27"/>
  <c r="AD129" i="27"/>
  <c r="AD112" i="27"/>
  <c r="AC114" i="27"/>
  <c r="R65" i="27"/>
  <c r="Q66" i="27"/>
  <c r="O158" i="27"/>
  <c r="P151" i="27"/>
  <c r="O156" i="27"/>
  <c r="O157" i="27" s="1"/>
  <c r="AD89" i="27"/>
  <c r="AC90" i="27"/>
  <c r="R23" i="27"/>
  <c r="Q22" i="27"/>
  <c r="O60" i="27"/>
  <c r="O61" i="27" s="1"/>
  <c r="P55" i="27"/>
  <c r="O62" i="27"/>
  <c r="Q146" i="27"/>
  <c r="R145" i="27"/>
  <c r="P111" i="27"/>
  <c r="O118" i="27"/>
  <c r="O116" i="27"/>
  <c r="O117" i="27" s="1"/>
  <c r="P106" i="27"/>
  <c r="Q105" i="27"/>
  <c r="AC105" i="27"/>
  <c r="P20" i="27"/>
  <c r="O76" i="27"/>
  <c r="O77" i="27" s="1"/>
  <c r="P71" i="27"/>
  <c r="O78" i="27"/>
  <c r="Q90" i="27"/>
  <c r="R89" i="27"/>
  <c r="S73" i="27"/>
  <c r="R74" i="27"/>
  <c r="AD145" i="27"/>
  <c r="AC146" i="27"/>
  <c r="Q82" i="27"/>
  <c r="R81" i="27"/>
  <c r="P122" i="27"/>
  <c r="AC121" i="27"/>
  <c r="Q121" i="27"/>
  <c r="O142" i="27"/>
  <c r="O140" i="27"/>
  <c r="O141" i="27" s="1"/>
  <c r="P135" i="27"/>
  <c r="Q49" i="27"/>
  <c r="P50" i="27"/>
  <c r="AC49" i="27"/>
  <c r="N160" i="27"/>
  <c r="N165" i="27" s="1"/>
  <c r="N166" i="27" s="1"/>
  <c r="N12" i="27"/>
  <c r="Q30" i="27"/>
  <c r="P29" i="27"/>
  <c r="O39" i="27"/>
  <c r="P34" i="27"/>
  <c r="P15" i="27"/>
  <c r="Q16" i="27"/>
  <c r="O46" i="27"/>
  <c r="O45" i="27"/>
  <c r="P41" i="27"/>
  <c r="O70" i="27"/>
  <c r="O68" i="27"/>
  <c r="O69" i="27" s="1"/>
  <c r="P63" i="27"/>
  <c r="P6" i="27"/>
  <c r="O11" i="27"/>
  <c r="P154" i="27"/>
  <c r="Q153" i="27"/>
  <c r="AC153" i="27"/>
  <c r="AC66" i="27"/>
  <c r="AD65" i="27"/>
  <c r="T113" i="27"/>
  <c r="O54" i="27"/>
  <c r="O52" i="27"/>
  <c r="O53" i="27" s="1"/>
  <c r="P47" i="27"/>
  <c r="AE73" i="27"/>
  <c r="AD74" i="27"/>
  <c r="AD57" i="27"/>
  <c r="AC58" i="27"/>
  <c r="AC82" i="27"/>
  <c r="AD81" i="27"/>
  <c r="P127" i="27"/>
  <c r="O134" i="27"/>
  <c r="O132" i="27"/>
  <c r="O133" i="27" s="1"/>
  <c r="AF113" i="27"/>
  <c r="R129" i="27"/>
  <c r="Q130" i="27"/>
  <c r="O32" i="27"/>
  <c r="O33" i="27" s="1"/>
  <c r="P27" i="27"/>
  <c r="P95" i="27"/>
  <c r="O100" i="27"/>
  <c r="O102" i="27"/>
  <c r="Q9" i="27"/>
  <c r="P8" i="27"/>
  <c r="R112" i="27"/>
  <c r="Q114" i="27"/>
  <c r="T16" i="17"/>
  <c r="T15" i="17" s="1"/>
  <c r="X23" i="17"/>
  <c r="Q9" i="17"/>
  <c r="P155" i="17"/>
  <c r="S147" i="17"/>
  <c r="R139" i="17"/>
  <c r="R131" i="17"/>
  <c r="R123" i="17"/>
  <c r="Q115" i="17"/>
  <c r="S107" i="17"/>
  <c r="R99" i="17"/>
  <c r="R91" i="17"/>
  <c r="R83" i="17"/>
  <c r="S75" i="17"/>
  <c r="R67" i="17"/>
  <c r="R59" i="17"/>
  <c r="V51" i="17"/>
  <c r="R24" i="17"/>
  <c r="S17" i="17"/>
  <c r="Q21" i="17"/>
  <c r="Q28" i="17"/>
  <c r="U10" i="17"/>
  <c r="Q17" i="28" l="1"/>
  <c r="P24" i="28"/>
  <c r="P24" i="30"/>
  <c r="Q17" i="30"/>
  <c r="P24" i="32"/>
  <c r="Q17" i="32"/>
  <c r="P13" i="27"/>
  <c r="R42" i="13"/>
  <c r="U44" i="13"/>
  <c r="U167" i="27"/>
  <c r="U167" i="29"/>
  <c r="U167" i="30"/>
  <c r="U167" i="28"/>
  <c r="S41" i="13"/>
  <c r="S53" i="13" s="1"/>
  <c r="S54" i="13" s="1"/>
  <c r="T43" i="13"/>
  <c r="T164" i="30"/>
  <c r="T164" i="27"/>
  <c r="T164" i="28"/>
  <c r="T164" i="29"/>
  <c r="P44" i="27"/>
  <c r="AC43" i="27"/>
  <c r="AC35" i="30"/>
  <c r="Q35" i="30"/>
  <c r="P37" i="30"/>
  <c r="AC43" i="31"/>
  <c r="P44" i="31"/>
  <c r="AC43" i="28"/>
  <c r="P44" i="28"/>
  <c r="R138" i="32"/>
  <c r="S137" i="32"/>
  <c r="S105" i="32"/>
  <c r="R106" i="32"/>
  <c r="AC114" i="32"/>
  <c r="AD113" i="32"/>
  <c r="AC89" i="32"/>
  <c r="Q89" i="32"/>
  <c r="P90" i="32"/>
  <c r="AD66" i="32"/>
  <c r="AE65" i="32"/>
  <c r="P82" i="32"/>
  <c r="Q81" i="32"/>
  <c r="AC81" i="32"/>
  <c r="AE37" i="32"/>
  <c r="AF36" i="32"/>
  <c r="AF153" i="32"/>
  <c r="AC152" i="32"/>
  <c r="Q152" i="32"/>
  <c r="P154" i="32"/>
  <c r="AD106" i="32"/>
  <c r="AE105" i="32"/>
  <c r="Q122" i="32"/>
  <c r="R121" i="32"/>
  <c r="R146" i="32"/>
  <c r="S145" i="32"/>
  <c r="AC129" i="32"/>
  <c r="P130" i="32"/>
  <c r="Q129" i="32"/>
  <c r="P8" i="32"/>
  <c r="Q9" i="32"/>
  <c r="AC73" i="32"/>
  <c r="P74" i="32"/>
  <c r="Q73" i="32"/>
  <c r="S37" i="32"/>
  <c r="T36" i="32"/>
  <c r="R23" i="32"/>
  <c r="Q22" i="32"/>
  <c r="AC122" i="32"/>
  <c r="AD121" i="32"/>
  <c r="R29" i="32"/>
  <c r="S30" i="32"/>
  <c r="R50" i="32"/>
  <c r="S49" i="32"/>
  <c r="S16" i="32"/>
  <c r="R15" i="32"/>
  <c r="P98" i="32"/>
  <c r="AC97" i="32"/>
  <c r="Q97" i="32"/>
  <c r="AD138" i="32"/>
  <c r="AE137" i="32"/>
  <c r="AD146" i="32"/>
  <c r="AE145" i="32"/>
  <c r="T153" i="32"/>
  <c r="AD50" i="32"/>
  <c r="AE49" i="32"/>
  <c r="R66" i="32"/>
  <c r="S65" i="32"/>
  <c r="P58" i="32"/>
  <c r="Q57" i="32"/>
  <c r="AC57" i="32"/>
  <c r="AC43" i="32"/>
  <c r="P44" i="32"/>
  <c r="R113" i="32"/>
  <c r="Q114" i="32"/>
  <c r="O52" i="31"/>
  <c r="O53" i="31" s="1"/>
  <c r="P47" i="31"/>
  <c r="O54" i="31"/>
  <c r="AB111" i="31"/>
  <c r="AA118" i="31"/>
  <c r="AA116" i="31"/>
  <c r="AA117" i="31" s="1"/>
  <c r="P6" i="31"/>
  <c r="O11" i="31"/>
  <c r="P34" i="31"/>
  <c r="O39" i="31"/>
  <c r="O40" i="31" s="1"/>
  <c r="AA142" i="31"/>
  <c r="AA140" i="31"/>
  <c r="AA141" i="31" s="1"/>
  <c r="AB135" i="31"/>
  <c r="O78" i="31"/>
  <c r="O76" i="31"/>
  <c r="O77" i="31" s="1"/>
  <c r="P71" i="31"/>
  <c r="N163" i="31"/>
  <c r="AD58" i="31"/>
  <c r="AE57" i="31"/>
  <c r="P135" i="31"/>
  <c r="O140" i="31"/>
  <c r="O141" i="31" s="1"/>
  <c r="O142" i="31"/>
  <c r="O62" i="31"/>
  <c r="P55" i="31"/>
  <c r="O60" i="31"/>
  <c r="O61" i="31" s="1"/>
  <c r="AA150" i="31"/>
  <c r="AA148" i="31"/>
  <c r="AA149" i="31" s="1"/>
  <c r="AB143" i="31"/>
  <c r="S8" i="31"/>
  <c r="T9" i="31"/>
  <c r="AA78" i="31"/>
  <c r="AA76" i="31"/>
  <c r="AA77" i="31" s="1"/>
  <c r="AB71" i="31"/>
  <c r="Q23" i="31"/>
  <c r="P22" i="31"/>
  <c r="N160" i="31"/>
  <c r="N165" i="31" s="1"/>
  <c r="N12" i="31"/>
  <c r="N162" i="31" s="1"/>
  <c r="N170" i="31" s="1"/>
  <c r="Q90" i="31"/>
  <c r="R89" i="31"/>
  <c r="AA156" i="31"/>
  <c r="AA157" i="31" s="1"/>
  <c r="AA158" i="31"/>
  <c r="AB151" i="31"/>
  <c r="AA68" i="31"/>
  <c r="AA69" i="31" s="1"/>
  <c r="AA70" i="31"/>
  <c r="AB63" i="31"/>
  <c r="N161" i="31"/>
  <c r="O86" i="31"/>
  <c r="P79" i="31"/>
  <c r="O84" i="31"/>
  <c r="O85" i="31" s="1"/>
  <c r="AB55" i="31"/>
  <c r="AA62" i="31"/>
  <c r="AA60" i="31"/>
  <c r="AA61" i="31" s="1"/>
  <c r="AD81" i="31"/>
  <c r="AC82" i="31"/>
  <c r="AA84" i="31"/>
  <c r="AA85" i="31" s="1"/>
  <c r="AB79" i="31"/>
  <c r="AA86" i="31"/>
  <c r="O158" i="31"/>
  <c r="P151" i="31"/>
  <c r="O156" i="31"/>
  <c r="O157" i="31" s="1"/>
  <c r="AC90" i="31"/>
  <c r="AD89" i="31"/>
  <c r="Q145" i="31"/>
  <c r="P146" i="31"/>
  <c r="AC145" i="31"/>
  <c r="AE97" i="31"/>
  <c r="AD98" i="31"/>
  <c r="AF36" i="31"/>
  <c r="AE37" i="31"/>
  <c r="AA134" i="31"/>
  <c r="AA132" i="31"/>
  <c r="AA133" i="31" s="1"/>
  <c r="AB127" i="31"/>
  <c r="T128" i="31"/>
  <c r="S130" i="31"/>
  <c r="AA108" i="31"/>
  <c r="AA109" i="31" s="1"/>
  <c r="AA110" i="31"/>
  <c r="AB103" i="31"/>
  <c r="R15" i="31"/>
  <c r="S16" i="31"/>
  <c r="AC105" i="31"/>
  <c r="Q105" i="31"/>
  <c r="P106" i="31"/>
  <c r="AD73" i="31"/>
  <c r="AC74" i="31"/>
  <c r="AC114" i="31"/>
  <c r="AD113" i="31"/>
  <c r="Q82" i="31"/>
  <c r="R81" i="31"/>
  <c r="O100" i="31"/>
  <c r="O101" i="31" s="1"/>
  <c r="O102" i="31"/>
  <c r="P95" i="31"/>
  <c r="S57" i="31"/>
  <c r="R58" i="31"/>
  <c r="AA94" i="31"/>
  <c r="AA92" i="31"/>
  <c r="AA93" i="31" s="1"/>
  <c r="AB87" i="31"/>
  <c r="O18" i="31"/>
  <c r="O19" i="31" s="1"/>
  <c r="P13" i="31"/>
  <c r="AF128" i="31"/>
  <c r="AE130" i="31"/>
  <c r="O32" i="31"/>
  <c r="O33" i="31" s="1"/>
  <c r="P27" i="31"/>
  <c r="Q50" i="31"/>
  <c r="R49" i="31"/>
  <c r="O150" i="31"/>
  <c r="P143" i="31"/>
  <c r="O148" i="31"/>
  <c r="O149" i="31" s="1"/>
  <c r="AH129" i="31"/>
  <c r="O124" i="31"/>
  <c r="O125" i="31" s="1"/>
  <c r="P119" i="31"/>
  <c r="O126" i="31"/>
  <c r="S138" i="31"/>
  <c r="T137" i="31"/>
  <c r="AC65" i="31"/>
  <c r="P66" i="31"/>
  <c r="Q65" i="31"/>
  <c r="R73" i="31"/>
  <c r="Q74" i="31"/>
  <c r="T36" i="31"/>
  <c r="S37" i="31"/>
  <c r="Q114" i="31"/>
  <c r="R113" i="31"/>
  <c r="AC153" i="31"/>
  <c r="P154" i="31"/>
  <c r="Q153" i="31"/>
  <c r="P20" i="31"/>
  <c r="O25" i="31"/>
  <c r="O26" i="31" s="1"/>
  <c r="AE138" i="31"/>
  <c r="AF137" i="31"/>
  <c r="O132" i="31"/>
  <c r="O133" i="31" s="1"/>
  <c r="P127" i="31"/>
  <c r="O134" i="31"/>
  <c r="O118" i="31"/>
  <c r="O116" i="31"/>
  <c r="O117" i="31" s="1"/>
  <c r="P111" i="31"/>
  <c r="AD49" i="31"/>
  <c r="AC50" i="31"/>
  <c r="AD121" i="31"/>
  <c r="AC122" i="31"/>
  <c r="O94" i="31"/>
  <c r="P87" i="31"/>
  <c r="O92" i="31"/>
  <c r="O93" i="31" s="1"/>
  <c r="V129" i="31"/>
  <c r="O68" i="31"/>
  <c r="O69" i="31" s="1"/>
  <c r="P63" i="31"/>
  <c r="O70" i="31"/>
  <c r="S17" i="31"/>
  <c r="R24" i="31"/>
  <c r="AB6" i="31"/>
  <c r="AB11" i="31" s="1"/>
  <c r="AA11" i="31"/>
  <c r="P29" i="31"/>
  <c r="Q30" i="31"/>
  <c r="AA100" i="31"/>
  <c r="AA101" i="31" s="1"/>
  <c r="AA102" i="31"/>
  <c r="AB95" i="31"/>
  <c r="AA124" i="31"/>
  <c r="AA125" i="31" s="1"/>
  <c r="AB119" i="31"/>
  <c r="AA126" i="31"/>
  <c r="O108" i="31"/>
  <c r="O109" i="31" s="1"/>
  <c r="O110" i="31"/>
  <c r="P103" i="31"/>
  <c r="R121" i="31"/>
  <c r="Q122" i="31"/>
  <c r="R98" i="31"/>
  <c r="S97" i="31"/>
  <c r="P41" i="31"/>
  <c r="O45" i="31"/>
  <c r="O46" i="31"/>
  <c r="P111" i="30"/>
  <c r="O118" i="30"/>
  <c r="O116" i="30"/>
  <c r="O117" i="30" s="1"/>
  <c r="AE129" i="30"/>
  <c r="AD130" i="30"/>
  <c r="AE98" i="30"/>
  <c r="AF97" i="30"/>
  <c r="R138" i="30"/>
  <c r="S137" i="30"/>
  <c r="Q114" i="30"/>
  <c r="R113" i="30"/>
  <c r="Q122" i="30"/>
  <c r="R121" i="30"/>
  <c r="S16" i="30"/>
  <c r="R15" i="30"/>
  <c r="P6" i="30"/>
  <c r="O11" i="30"/>
  <c r="O78" i="30"/>
  <c r="O76" i="30"/>
  <c r="O77" i="30" s="1"/>
  <c r="P71" i="30"/>
  <c r="R23" i="30"/>
  <c r="Q22" i="30"/>
  <c r="O134" i="30"/>
  <c r="O132" i="30"/>
  <c r="O133" i="30" s="1"/>
  <c r="P127" i="30"/>
  <c r="AC106" i="30"/>
  <c r="AD105" i="30"/>
  <c r="O100" i="30"/>
  <c r="O101" i="30" s="1"/>
  <c r="P95" i="30"/>
  <c r="O102" i="30"/>
  <c r="AC65" i="30"/>
  <c r="Q65" i="30"/>
  <c r="P66" i="30"/>
  <c r="O60" i="30"/>
  <c r="O61" i="30" s="1"/>
  <c r="P55" i="30"/>
  <c r="O62" i="30"/>
  <c r="AD121" i="30"/>
  <c r="AC122" i="30"/>
  <c r="P146" i="30"/>
  <c r="Q145" i="30"/>
  <c r="AC145" i="30"/>
  <c r="O94" i="30"/>
  <c r="O92" i="30"/>
  <c r="O93" i="30" s="1"/>
  <c r="P87" i="30"/>
  <c r="N160" i="30"/>
  <c r="N165" i="30" s="1"/>
  <c r="N166" i="30" s="1"/>
  <c r="N12" i="30"/>
  <c r="N162" i="30" s="1"/>
  <c r="N170" i="30" s="1"/>
  <c r="O25" i="30"/>
  <c r="O26" i="30" s="1"/>
  <c r="P20" i="30"/>
  <c r="P79" i="30"/>
  <c r="O86" i="30"/>
  <c r="O84" i="30"/>
  <c r="O85" i="30" s="1"/>
  <c r="R105" i="30"/>
  <c r="Q106" i="30"/>
  <c r="P27" i="30"/>
  <c r="O32" i="30"/>
  <c r="O33" i="30" s="1"/>
  <c r="P13" i="30"/>
  <c r="O18" i="30"/>
  <c r="O19" i="30" s="1"/>
  <c r="P58" i="30"/>
  <c r="AC57" i="30"/>
  <c r="Q57" i="30"/>
  <c r="Q74" i="30"/>
  <c r="R73" i="30"/>
  <c r="R82" i="30"/>
  <c r="S81" i="30"/>
  <c r="S98" i="30"/>
  <c r="T97" i="30"/>
  <c r="O108" i="30"/>
  <c r="O109" i="30" s="1"/>
  <c r="P103" i="30"/>
  <c r="O110" i="30"/>
  <c r="AD153" i="30"/>
  <c r="AC154" i="30"/>
  <c r="P63" i="30"/>
  <c r="O70" i="30"/>
  <c r="O68" i="30"/>
  <c r="O69" i="30" s="1"/>
  <c r="S129" i="30"/>
  <c r="R130" i="30"/>
  <c r="AD138" i="30"/>
  <c r="AE137" i="30"/>
  <c r="P8" i="30"/>
  <c r="Q9" i="30"/>
  <c r="P34" i="30"/>
  <c r="O39" i="30"/>
  <c r="O40" i="30" s="1"/>
  <c r="Q29" i="30"/>
  <c r="R30" i="30"/>
  <c r="N161" i="30"/>
  <c r="N173" i="30" s="1"/>
  <c r="AD82" i="30"/>
  <c r="AE81" i="30"/>
  <c r="AC74" i="30"/>
  <c r="AD73" i="30"/>
  <c r="O156" i="30"/>
  <c r="O157" i="30" s="1"/>
  <c r="P151" i="30"/>
  <c r="O158" i="30"/>
  <c r="S50" i="30"/>
  <c r="T49" i="30"/>
  <c r="AC89" i="30"/>
  <c r="Q89" i="30"/>
  <c r="P90" i="30"/>
  <c r="M172" i="30"/>
  <c r="AC44" i="30"/>
  <c r="AD43" i="30"/>
  <c r="T36" i="30"/>
  <c r="AE50" i="30"/>
  <c r="AF49" i="30"/>
  <c r="O124" i="30"/>
  <c r="O125" i="30" s="1"/>
  <c r="P119" i="30"/>
  <c r="O126" i="30"/>
  <c r="O54" i="30"/>
  <c r="O52" i="30"/>
  <c r="O53" i="30" s="1"/>
  <c r="P47" i="30"/>
  <c r="AD113" i="30"/>
  <c r="AC114" i="30"/>
  <c r="AF36" i="30"/>
  <c r="R153" i="30"/>
  <c r="Q154" i="30"/>
  <c r="P135" i="30"/>
  <c r="O142" i="30"/>
  <c r="O140" i="30"/>
  <c r="O141" i="30" s="1"/>
  <c r="O150" i="30"/>
  <c r="O148" i="30"/>
  <c r="O149" i="30" s="1"/>
  <c r="P143" i="30"/>
  <c r="N163" i="30"/>
  <c r="O45" i="30"/>
  <c r="O46" i="30"/>
  <c r="P41" i="30"/>
  <c r="R153" i="29"/>
  <c r="Q154" i="29"/>
  <c r="P79" i="29"/>
  <c r="O84" i="29"/>
  <c r="O85" i="29" s="1"/>
  <c r="O86" i="29"/>
  <c r="T98" i="29"/>
  <c r="U97" i="29"/>
  <c r="R105" i="29"/>
  <c r="Q106" i="29"/>
  <c r="AE114" i="29"/>
  <c r="AF113" i="29"/>
  <c r="S8" i="29"/>
  <c r="T9" i="29"/>
  <c r="O158" i="29"/>
  <c r="O156" i="29"/>
  <c r="O157" i="29" s="1"/>
  <c r="P151" i="29"/>
  <c r="P63" i="29"/>
  <c r="O70" i="29"/>
  <c r="O68" i="29"/>
  <c r="O69" i="29" s="1"/>
  <c r="P47" i="29"/>
  <c r="O54" i="29"/>
  <c r="O52" i="29"/>
  <c r="O53" i="29" s="1"/>
  <c r="Q122" i="29"/>
  <c r="R121" i="29"/>
  <c r="AF81" i="29"/>
  <c r="AE82" i="29"/>
  <c r="AE37" i="29"/>
  <c r="AF36" i="29"/>
  <c r="Q90" i="29"/>
  <c r="R89" i="29"/>
  <c r="AG49" i="29"/>
  <c r="P111" i="29"/>
  <c r="O118" i="29"/>
  <c r="O116" i="29"/>
  <c r="O117" i="29" s="1"/>
  <c r="AF98" i="29"/>
  <c r="AG97" i="29"/>
  <c r="N163" i="29"/>
  <c r="AD121" i="29"/>
  <c r="AC122" i="29"/>
  <c r="AD138" i="29"/>
  <c r="AE137" i="29"/>
  <c r="U49" i="29"/>
  <c r="P135" i="29"/>
  <c r="O142" i="29"/>
  <c r="O140" i="29"/>
  <c r="O141" i="29" s="1"/>
  <c r="T81" i="29"/>
  <c r="S82" i="29"/>
  <c r="M172" i="29"/>
  <c r="R65" i="29"/>
  <c r="Q66" i="29"/>
  <c r="P27" i="29"/>
  <c r="O32" i="29"/>
  <c r="O33" i="29" s="1"/>
  <c r="AC90" i="29"/>
  <c r="AD89" i="29"/>
  <c r="Q23" i="29"/>
  <c r="P22" i="29"/>
  <c r="O11" i="29"/>
  <c r="P6" i="29"/>
  <c r="N161" i="29"/>
  <c r="N173" i="29" s="1"/>
  <c r="S48" i="29"/>
  <c r="R50" i="29"/>
  <c r="S37" i="29"/>
  <c r="T36" i="29"/>
  <c r="O62" i="29"/>
  <c r="O60" i="29"/>
  <c r="O61" i="29" s="1"/>
  <c r="P55" i="29"/>
  <c r="AD65" i="29"/>
  <c r="AC66" i="29"/>
  <c r="N160" i="29"/>
  <c r="N165" i="29" s="1"/>
  <c r="N166" i="29" s="1"/>
  <c r="N12" i="29"/>
  <c r="N162" i="29" s="1"/>
  <c r="N170" i="29" s="1"/>
  <c r="O134" i="29"/>
  <c r="O132" i="29"/>
  <c r="O133" i="29" s="1"/>
  <c r="P127" i="29"/>
  <c r="O124" i="29"/>
  <c r="O125" i="29" s="1"/>
  <c r="P119" i="29"/>
  <c r="O126" i="29"/>
  <c r="Q74" i="29"/>
  <c r="R73" i="29"/>
  <c r="S17" i="29"/>
  <c r="R24" i="29"/>
  <c r="R138" i="29"/>
  <c r="S137" i="29"/>
  <c r="Q145" i="29"/>
  <c r="P146" i="29"/>
  <c r="AC145" i="29"/>
  <c r="P20" i="29"/>
  <c r="O25" i="29"/>
  <c r="O26" i="29" s="1"/>
  <c r="P29" i="29"/>
  <c r="Q30" i="29"/>
  <c r="O78" i="29"/>
  <c r="O76" i="29"/>
  <c r="O77" i="29" s="1"/>
  <c r="P71" i="29"/>
  <c r="O39" i="29"/>
  <c r="O40" i="29" s="1"/>
  <c r="P34" i="29"/>
  <c r="O100" i="29"/>
  <c r="O101" i="29" s="1"/>
  <c r="O102" i="29"/>
  <c r="P95" i="29"/>
  <c r="AD153" i="29"/>
  <c r="AC154" i="29"/>
  <c r="AE48" i="29"/>
  <c r="AD50" i="29"/>
  <c r="S129" i="29"/>
  <c r="R130" i="29"/>
  <c r="R16" i="29"/>
  <c r="Q15" i="29"/>
  <c r="AC74" i="29"/>
  <c r="AD73" i="29"/>
  <c r="AE129" i="29"/>
  <c r="AD130" i="29"/>
  <c r="O92" i="29"/>
  <c r="O93" i="29" s="1"/>
  <c r="O94" i="29"/>
  <c r="P87" i="29"/>
  <c r="P44" i="29"/>
  <c r="AC43" i="29"/>
  <c r="AC106" i="29"/>
  <c r="AD105" i="29"/>
  <c r="O108" i="29"/>
  <c r="O109" i="29" s="1"/>
  <c r="P103" i="29"/>
  <c r="O110" i="29"/>
  <c r="O45" i="29"/>
  <c r="O46" i="29"/>
  <c r="P41" i="29"/>
  <c r="O18" i="29"/>
  <c r="O19" i="29" s="1"/>
  <c r="P13" i="29"/>
  <c r="AC57" i="29"/>
  <c r="P58" i="29"/>
  <c r="Q57" i="29"/>
  <c r="O150" i="29"/>
  <c r="P143" i="29"/>
  <c r="O148" i="29"/>
  <c r="O149" i="29" s="1"/>
  <c r="S114" i="29"/>
  <c r="T113" i="29"/>
  <c r="AC153" i="28"/>
  <c r="Q153" i="28"/>
  <c r="P154" i="28"/>
  <c r="Q98" i="28"/>
  <c r="R97" i="28"/>
  <c r="O100" i="28"/>
  <c r="O101" i="28" s="1"/>
  <c r="P95" i="28"/>
  <c r="O102" i="28"/>
  <c r="P41" i="28"/>
  <c r="O45" i="28"/>
  <c r="O46" i="28"/>
  <c r="AC58" i="28"/>
  <c r="AD57" i="28"/>
  <c r="N163" i="28"/>
  <c r="AE105" i="28"/>
  <c r="AD106" i="28"/>
  <c r="AC122" i="28"/>
  <c r="AD121" i="28"/>
  <c r="AC98" i="28"/>
  <c r="AD97" i="28"/>
  <c r="O116" i="28"/>
  <c r="O117" i="28" s="1"/>
  <c r="P111" i="28"/>
  <c r="O118" i="28"/>
  <c r="Q9" i="28"/>
  <c r="P8" i="28"/>
  <c r="N161" i="28"/>
  <c r="N173" i="28" s="1"/>
  <c r="O76" i="28"/>
  <c r="O77" i="28" s="1"/>
  <c r="P71" i="28"/>
  <c r="O78" i="28"/>
  <c r="P63" i="28"/>
  <c r="O68" i="28"/>
  <c r="O69" i="28" s="1"/>
  <c r="O70" i="28"/>
  <c r="AC82" i="28"/>
  <c r="AD81" i="28"/>
  <c r="O148" i="28"/>
  <c r="O149" i="28" s="1"/>
  <c r="P143" i="28"/>
  <c r="O150" i="28"/>
  <c r="O11" i="28"/>
  <c r="P6" i="28"/>
  <c r="R138" i="28"/>
  <c r="S137" i="28"/>
  <c r="O86" i="28"/>
  <c r="P79" i="28"/>
  <c r="O84" i="28"/>
  <c r="O85" i="28" s="1"/>
  <c r="AD49" i="28"/>
  <c r="AC50" i="28"/>
  <c r="AE137" i="28"/>
  <c r="AD138" i="28"/>
  <c r="R81" i="28"/>
  <c r="Q82" i="28"/>
  <c r="P135" i="28"/>
  <c r="O142" i="28"/>
  <c r="O140" i="28"/>
  <c r="O141" i="28" s="1"/>
  <c r="O60" i="28"/>
  <c r="O61" i="28" s="1"/>
  <c r="P55" i="28"/>
  <c r="O62" i="28"/>
  <c r="O39" i="28"/>
  <c r="O40" i="28" s="1"/>
  <c r="P34" i="28"/>
  <c r="R49" i="28"/>
  <c r="Q50" i="28"/>
  <c r="S105" i="28"/>
  <c r="R106" i="28"/>
  <c r="S66" i="28"/>
  <c r="T65" i="28"/>
  <c r="P87" i="28"/>
  <c r="O94" i="28"/>
  <c r="O92" i="28"/>
  <c r="O93" i="28" s="1"/>
  <c r="P119" i="28"/>
  <c r="O126" i="28"/>
  <c r="O124" i="28"/>
  <c r="O125" i="28" s="1"/>
  <c r="AC114" i="28"/>
  <c r="AD113" i="28"/>
  <c r="O25" i="28"/>
  <c r="O26" i="28" s="1"/>
  <c r="P20" i="28"/>
  <c r="AE90" i="28"/>
  <c r="AF89" i="28"/>
  <c r="O110" i="28"/>
  <c r="O108" i="28"/>
  <c r="O109" i="28" s="1"/>
  <c r="P103" i="28"/>
  <c r="R23" i="28"/>
  <c r="Q22" i="28"/>
  <c r="O18" i="28"/>
  <c r="O19" i="28" s="1"/>
  <c r="P13" i="28"/>
  <c r="R73" i="28"/>
  <c r="Q74" i="28"/>
  <c r="R145" i="28"/>
  <c r="Q146" i="28"/>
  <c r="AE66" i="28"/>
  <c r="AF65" i="28"/>
  <c r="R16" i="28"/>
  <c r="Q15" i="28"/>
  <c r="Q114" i="28"/>
  <c r="R113" i="28"/>
  <c r="AC37" i="28"/>
  <c r="AD36" i="28"/>
  <c r="O158" i="28"/>
  <c r="O156" i="28"/>
  <c r="O157" i="28" s="1"/>
  <c r="P151" i="28"/>
  <c r="O32" i="28"/>
  <c r="O33" i="28" s="1"/>
  <c r="P27" i="28"/>
  <c r="N160" i="28"/>
  <c r="N165" i="28" s="1"/>
  <c r="N166" i="28" s="1"/>
  <c r="N12" i="28"/>
  <c r="N162" i="28" s="1"/>
  <c r="N170" i="28" s="1"/>
  <c r="M172" i="28"/>
  <c r="AC74" i="28"/>
  <c r="AD73" i="28"/>
  <c r="Q58" i="28"/>
  <c r="R57" i="28"/>
  <c r="AD145" i="28"/>
  <c r="AC146" i="28"/>
  <c r="P47" i="28"/>
  <c r="O54" i="28"/>
  <c r="O52" i="28"/>
  <c r="O53" i="28" s="1"/>
  <c r="Q122" i="28"/>
  <c r="R121" i="28"/>
  <c r="P130" i="28"/>
  <c r="AC129" i="28"/>
  <c r="Q129" i="28"/>
  <c r="S30" i="28"/>
  <c r="R29" i="28"/>
  <c r="S90" i="28"/>
  <c r="T89" i="28"/>
  <c r="Q37" i="28"/>
  <c r="R36" i="28"/>
  <c r="O132" i="28"/>
  <c r="O133" i="28" s="1"/>
  <c r="P127" i="28"/>
  <c r="O134" i="28"/>
  <c r="T137" i="27"/>
  <c r="S138" i="27"/>
  <c r="AF137" i="27"/>
  <c r="AE138" i="27"/>
  <c r="P98" i="27"/>
  <c r="Q97" i="27"/>
  <c r="AC97" i="27"/>
  <c r="O101" i="27"/>
  <c r="O163" i="27" s="1"/>
  <c r="Q17" i="27"/>
  <c r="P24" i="27"/>
  <c r="P25" i="27" s="1"/>
  <c r="P26" i="27" s="1"/>
  <c r="O161" i="27"/>
  <c r="O173" i="27" s="1"/>
  <c r="P110" i="27"/>
  <c r="Q103" i="27"/>
  <c r="P108" i="27"/>
  <c r="P109" i="27" s="1"/>
  <c r="Q63" i="27"/>
  <c r="P70" i="27"/>
  <c r="P68" i="27"/>
  <c r="P69" i="27" s="1"/>
  <c r="AC50" i="27"/>
  <c r="AD49" i="27"/>
  <c r="Q55" i="27"/>
  <c r="P60" i="27"/>
  <c r="P61" i="27" s="1"/>
  <c r="P62" i="27"/>
  <c r="S23" i="27"/>
  <c r="R22" i="27"/>
  <c r="P18" i="27"/>
  <c r="P19" i="27" s="1"/>
  <c r="Q13" i="27"/>
  <c r="P148" i="27"/>
  <c r="P149" i="27" s="1"/>
  <c r="P150" i="27"/>
  <c r="Q143" i="27"/>
  <c r="S57" i="27"/>
  <c r="R58" i="27"/>
  <c r="R9" i="27"/>
  <c r="Q8" i="27"/>
  <c r="AE81" i="27"/>
  <c r="AD82" i="27"/>
  <c r="P132" i="27"/>
  <c r="P133" i="27" s="1"/>
  <c r="P134" i="27"/>
  <c r="Q127" i="27"/>
  <c r="U113" i="27"/>
  <c r="Q154" i="27"/>
  <c r="R153" i="27"/>
  <c r="AE145" i="27"/>
  <c r="AD146" i="27"/>
  <c r="R90" i="27"/>
  <c r="S89" i="27"/>
  <c r="Q20" i="27"/>
  <c r="S65" i="27"/>
  <c r="R66" i="27"/>
  <c r="R16" i="27"/>
  <c r="Q15" i="27"/>
  <c r="AE57" i="27"/>
  <c r="AD58" i="27"/>
  <c r="S129" i="27"/>
  <c r="R130" i="27"/>
  <c r="AG113" i="27"/>
  <c r="AE74" i="27"/>
  <c r="AF73" i="27"/>
  <c r="Q34" i="27"/>
  <c r="P39" i="27"/>
  <c r="Q50" i="27"/>
  <c r="R49" i="27"/>
  <c r="R121" i="27"/>
  <c r="Q122" i="27"/>
  <c r="AD105" i="27"/>
  <c r="AC106" i="27"/>
  <c r="P118" i="27"/>
  <c r="P116" i="27"/>
  <c r="P117" i="27" s="1"/>
  <c r="Q111" i="27"/>
  <c r="P126" i="27"/>
  <c r="P124" i="27"/>
  <c r="P125" i="27" s="1"/>
  <c r="Q119" i="27"/>
  <c r="P11" i="27"/>
  <c r="Q6" i="27"/>
  <c r="AD153" i="27"/>
  <c r="AC154" i="27"/>
  <c r="P102" i="27"/>
  <c r="Q95" i="27"/>
  <c r="P100" i="27"/>
  <c r="Q47" i="27"/>
  <c r="P54" i="27"/>
  <c r="P52" i="27"/>
  <c r="P53" i="27" s="1"/>
  <c r="Q41" i="27"/>
  <c r="P45" i="27"/>
  <c r="P46" i="27"/>
  <c r="R30" i="27"/>
  <c r="Q29" i="27"/>
  <c r="Q135" i="27"/>
  <c r="P142" i="27"/>
  <c r="P140" i="27"/>
  <c r="P141" i="27" s="1"/>
  <c r="AD121" i="27"/>
  <c r="AC122" i="27"/>
  <c r="S74" i="27"/>
  <c r="T73" i="27"/>
  <c r="R105" i="27"/>
  <c r="Q106" i="27"/>
  <c r="R146" i="27"/>
  <c r="S145" i="27"/>
  <c r="P158" i="27"/>
  <c r="P156" i="27"/>
  <c r="P157" i="27" s="1"/>
  <c r="Q151" i="27"/>
  <c r="AE112" i="27"/>
  <c r="AD114" i="27"/>
  <c r="AE129" i="27"/>
  <c r="AD130" i="27"/>
  <c r="Q79" i="27"/>
  <c r="P86" i="27"/>
  <c r="P84" i="27"/>
  <c r="P85" i="27" s="1"/>
  <c r="S112" i="27"/>
  <c r="R114" i="27"/>
  <c r="Q27" i="27"/>
  <c r="P32" i="27"/>
  <c r="P33" i="27" s="1"/>
  <c r="AE65" i="27"/>
  <c r="AD66" i="27"/>
  <c r="O160" i="27"/>
  <c r="O165" i="27" s="1"/>
  <c r="O166" i="27" s="1"/>
  <c r="O12" i="27"/>
  <c r="S81" i="27"/>
  <c r="R82" i="27"/>
  <c r="Q71" i="27"/>
  <c r="P78" i="27"/>
  <c r="P76" i="27"/>
  <c r="P77" i="27" s="1"/>
  <c r="AD90" i="27"/>
  <c r="AE89" i="27"/>
  <c r="P94" i="27"/>
  <c r="Q87" i="27"/>
  <c r="P92" i="27"/>
  <c r="P93" i="27" s="1"/>
  <c r="Y23" i="17"/>
  <c r="U16" i="17"/>
  <c r="U15" i="17" s="1"/>
  <c r="R9" i="17"/>
  <c r="Q155" i="17"/>
  <c r="T147" i="17"/>
  <c r="S139" i="17"/>
  <c r="S131" i="17"/>
  <c r="S123" i="17"/>
  <c r="R115" i="17"/>
  <c r="T107" i="17"/>
  <c r="S99" i="17"/>
  <c r="S91" i="17"/>
  <c r="S83" i="17"/>
  <c r="T75" i="17"/>
  <c r="S67" i="17"/>
  <c r="S59" i="17"/>
  <c r="W51" i="17"/>
  <c r="T17" i="17"/>
  <c r="S24" i="17"/>
  <c r="R21" i="17"/>
  <c r="R28" i="17"/>
  <c r="V10" i="17"/>
  <c r="R17" i="32" l="1"/>
  <c r="Q24" i="32"/>
  <c r="Q24" i="30"/>
  <c r="R17" i="30"/>
  <c r="R17" i="28"/>
  <c r="Q24" i="28"/>
  <c r="S42" i="13"/>
  <c r="U43" i="13"/>
  <c r="T41" i="13"/>
  <c r="T53" i="13" s="1"/>
  <c r="T54" i="13" s="1"/>
  <c r="U164" i="27"/>
  <c r="U164" i="30"/>
  <c r="U164" i="28"/>
  <c r="U164" i="29"/>
  <c r="V167" i="29"/>
  <c r="V44" i="13"/>
  <c r="V167" i="30"/>
  <c r="V167" i="28"/>
  <c r="V167" i="27"/>
  <c r="AC44" i="27"/>
  <c r="AD43" i="27"/>
  <c r="AC44" i="31"/>
  <c r="AD43" i="31"/>
  <c r="R35" i="30"/>
  <c r="Q37" i="30"/>
  <c r="AD43" i="28"/>
  <c r="AC44" i="28"/>
  <c r="AD35" i="30"/>
  <c r="AC37" i="30"/>
  <c r="AF145" i="32"/>
  <c r="AE146" i="32"/>
  <c r="S29" i="32"/>
  <c r="T30" i="32"/>
  <c r="AE121" i="32"/>
  <c r="AD122" i="32"/>
  <c r="U36" i="32"/>
  <c r="T37" i="32"/>
  <c r="AD129" i="32"/>
  <c r="AC130" i="32"/>
  <c r="AG153" i="32"/>
  <c r="Q82" i="32"/>
  <c r="R81" i="32"/>
  <c r="S113" i="32"/>
  <c r="R114" i="32"/>
  <c r="AD43" i="32"/>
  <c r="AC44" i="32"/>
  <c r="AF49" i="32"/>
  <c r="AE50" i="32"/>
  <c r="R73" i="32"/>
  <c r="Q74" i="32"/>
  <c r="S146" i="32"/>
  <c r="T145" i="32"/>
  <c r="R152" i="32"/>
  <c r="Q154" i="32"/>
  <c r="AG36" i="32"/>
  <c r="AF37" i="32"/>
  <c r="Q90" i="32"/>
  <c r="R89" i="32"/>
  <c r="AE138" i="32"/>
  <c r="AF137" i="32"/>
  <c r="T16" i="32"/>
  <c r="S15" i="32"/>
  <c r="AD152" i="32"/>
  <c r="AC154" i="32"/>
  <c r="AE66" i="32"/>
  <c r="AF65" i="32"/>
  <c r="AC90" i="32"/>
  <c r="AD89" i="32"/>
  <c r="AC58" i="32"/>
  <c r="AD57" i="32"/>
  <c r="U153" i="32"/>
  <c r="AD73" i="32"/>
  <c r="AC74" i="32"/>
  <c r="R122" i="32"/>
  <c r="S121" i="32"/>
  <c r="AE113" i="32"/>
  <c r="AD114" i="32"/>
  <c r="S106" i="32"/>
  <c r="T105" i="32"/>
  <c r="Q58" i="32"/>
  <c r="R57" i="32"/>
  <c r="S66" i="32"/>
  <c r="T65" i="32"/>
  <c r="R97" i="32"/>
  <c r="Q98" i="32"/>
  <c r="T49" i="32"/>
  <c r="S50" i="32"/>
  <c r="R9" i="32"/>
  <c r="Q8" i="32"/>
  <c r="R129" i="32"/>
  <c r="Q130" i="32"/>
  <c r="AC98" i="32"/>
  <c r="AD97" i="32"/>
  <c r="R22" i="32"/>
  <c r="S23" i="32"/>
  <c r="AE106" i="32"/>
  <c r="AF105" i="32"/>
  <c r="AC82" i="32"/>
  <c r="AD81" i="32"/>
  <c r="S138" i="32"/>
  <c r="T137" i="32"/>
  <c r="T97" i="31"/>
  <c r="S98" i="31"/>
  <c r="AB102" i="31"/>
  <c r="AB100" i="31"/>
  <c r="AB101" i="31" s="1"/>
  <c r="AD122" i="31"/>
  <c r="AE121" i="31"/>
  <c r="T37" i="31"/>
  <c r="U36" i="31"/>
  <c r="R65" i="31"/>
  <c r="Q66" i="31"/>
  <c r="P126" i="31"/>
  <c r="P124" i="31"/>
  <c r="P125" i="31" s="1"/>
  <c r="AC119" i="31"/>
  <c r="Q119" i="31"/>
  <c r="AB92" i="31"/>
  <c r="AB93" i="31" s="1"/>
  <c r="AB94" i="31"/>
  <c r="S15" i="31"/>
  <c r="T16" i="31"/>
  <c r="AF37" i="31"/>
  <c r="AG36" i="31"/>
  <c r="AD90" i="31"/>
  <c r="AE89" i="31"/>
  <c r="AB142" i="31"/>
  <c r="AB140" i="31"/>
  <c r="AB141" i="31" s="1"/>
  <c r="O160" i="31"/>
  <c r="O165" i="31" s="1"/>
  <c r="O12" i="31"/>
  <c r="O162" i="31" s="1"/>
  <c r="O170" i="31" s="1"/>
  <c r="AB118" i="31"/>
  <c r="AB116" i="31"/>
  <c r="AB117" i="31" s="1"/>
  <c r="S24" i="31"/>
  <c r="T17" i="31"/>
  <c r="S49" i="31"/>
  <c r="R50" i="31"/>
  <c r="AD74" i="31"/>
  <c r="AE73" i="31"/>
  <c r="U128" i="31"/>
  <c r="T130" i="31"/>
  <c r="AB86" i="31"/>
  <c r="AB84" i="31"/>
  <c r="AB85" i="31" s="1"/>
  <c r="AB78" i="31"/>
  <c r="AB76" i="31"/>
  <c r="AB77" i="31" s="1"/>
  <c r="AB150" i="31"/>
  <c r="AB148" i="31"/>
  <c r="AB149" i="31" s="1"/>
  <c r="P11" i="31"/>
  <c r="AC6" i="31"/>
  <c r="Q6" i="31"/>
  <c r="AE49" i="31"/>
  <c r="AD50" i="31"/>
  <c r="P132" i="31"/>
  <c r="P133" i="31" s="1"/>
  <c r="AC127" i="31"/>
  <c r="P134" i="31"/>
  <c r="Q127" i="31"/>
  <c r="Q20" i="31"/>
  <c r="P25" i="31"/>
  <c r="P26" i="31" s="1"/>
  <c r="R74" i="31"/>
  <c r="S73" i="31"/>
  <c r="AD65" i="31"/>
  <c r="AC66" i="31"/>
  <c r="R82" i="31"/>
  <c r="S81" i="31"/>
  <c r="AB108" i="31"/>
  <c r="AB109" i="31" s="1"/>
  <c r="AB110" i="31"/>
  <c r="AB132" i="31"/>
  <c r="AB133" i="31" s="1"/>
  <c r="AB134" i="31"/>
  <c r="AF97" i="31"/>
  <c r="AE98" i="31"/>
  <c r="AB158" i="31"/>
  <c r="AB156" i="31"/>
  <c r="AB157" i="31" s="1"/>
  <c r="R122" i="31"/>
  <c r="S121" i="31"/>
  <c r="AB126" i="31"/>
  <c r="AB124" i="31"/>
  <c r="AB125" i="31" s="1"/>
  <c r="P70" i="31"/>
  <c r="Q63" i="31"/>
  <c r="P68" i="31"/>
  <c r="P69" i="31" s="1"/>
  <c r="AC63" i="31"/>
  <c r="P92" i="31"/>
  <c r="P93" i="31" s="1"/>
  <c r="AC87" i="31"/>
  <c r="Q87" i="31"/>
  <c r="P94" i="31"/>
  <c r="R153" i="31"/>
  <c r="Q154" i="31"/>
  <c r="S113" i="31"/>
  <c r="R114" i="31"/>
  <c r="T138" i="31"/>
  <c r="U137" i="31"/>
  <c r="AI129" i="31"/>
  <c r="Q27" i="31"/>
  <c r="P32" i="31"/>
  <c r="P33" i="31" s="1"/>
  <c r="AG128" i="31"/>
  <c r="AF130" i="31"/>
  <c r="Q106" i="31"/>
  <c r="R105" i="31"/>
  <c r="AC146" i="31"/>
  <c r="AD145" i="31"/>
  <c r="AB62" i="31"/>
  <c r="AB60" i="31"/>
  <c r="AB61" i="31" s="1"/>
  <c r="AB70" i="31"/>
  <c r="AB68" i="31"/>
  <c r="AB69" i="31" s="1"/>
  <c r="P142" i="31"/>
  <c r="P140" i="31"/>
  <c r="P141" i="31" s="1"/>
  <c r="Q135" i="31"/>
  <c r="AC135" i="31"/>
  <c r="P76" i="31"/>
  <c r="P77" i="31" s="1"/>
  <c r="P78" i="31"/>
  <c r="AC71" i="31"/>
  <c r="Q71" i="31"/>
  <c r="O161" i="31"/>
  <c r="Q29" i="31"/>
  <c r="R30" i="31"/>
  <c r="P118" i="31"/>
  <c r="P116" i="31"/>
  <c r="P117" i="31" s="1"/>
  <c r="AC111" i="31"/>
  <c r="Q111" i="31"/>
  <c r="P18" i="31"/>
  <c r="P19" i="31" s="1"/>
  <c r="Q13" i="31"/>
  <c r="S58" i="31"/>
  <c r="T57" i="31"/>
  <c r="AE113" i="31"/>
  <c r="AD114" i="31"/>
  <c r="AC106" i="31"/>
  <c r="AD105" i="31"/>
  <c r="P158" i="31"/>
  <c r="P156" i="31"/>
  <c r="P157" i="31" s="1"/>
  <c r="Q151" i="31"/>
  <c r="AC151" i="31"/>
  <c r="U9" i="31"/>
  <c r="T8" i="31"/>
  <c r="AE58" i="31"/>
  <c r="AF57" i="31"/>
  <c r="Q34" i="31"/>
  <c r="P39" i="31"/>
  <c r="P40" i="31" s="1"/>
  <c r="P54" i="31"/>
  <c r="Q47" i="31"/>
  <c r="P52" i="31"/>
  <c r="P53" i="31" s="1"/>
  <c r="P46" i="31"/>
  <c r="Q41" i="31"/>
  <c r="P45" i="31"/>
  <c r="AC103" i="31"/>
  <c r="Q103" i="31"/>
  <c r="P110" i="31"/>
  <c r="P108" i="31"/>
  <c r="P109" i="31" s="1"/>
  <c r="AG137" i="31"/>
  <c r="AF138" i="31"/>
  <c r="AD153" i="31"/>
  <c r="AC154" i="31"/>
  <c r="P150" i="31"/>
  <c r="AC143" i="31"/>
  <c r="Q143" i="31"/>
  <c r="P148" i="31"/>
  <c r="P149" i="31" s="1"/>
  <c r="AC95" i="31"/>
  <c r="P102" i="31"/>
  <c r="P100" i="31"/>
  <c r="P101" i="31" s="1"/>
  <c r="Q95" i="31"/>
  <c r="Q146" i="31"/>
  <c r="R145" i="31"/>
  <c r="AD82" i="31"/>
  <c r="AE81" i="31"/>
  <c r="P84" i="31"/>
  <c r="P85" i="31" s="1"/>
  <c r="Q79" i="31"/>
  <c r="AC79" i="31"/>
  <c r="P86" i="31"/>
  <c r="S89" i="31"/>
  <c r="R90" i="31"/>
  <c r="Q22" i="31"/>
  <c r="R23" i="31"/>
  <c r="Q55" i="31"/>
  <c r="P62" i="31"/>
  <c r="P60" i="31"/>
  <c r="P61" i="31" s="1"/>
  <c r="AC55" i="31"/>
  <c r="O163" i="31"/>
  <c r="AG36" i="30"/>
  <c r="O161" i="30"/>
  <c r="O173" i="30" s="1"/>
  <c r="Q8" i="30"/>
  <c r="R9" i="30"/>
  <c r="T81" i="30"/>
  <c r="S82" i="30"/>
  <c r="AC58" i="30"/>
  <c r="AD57" i="30"/>
  <c r="R65" i="30"/>
  <c r="Q66" i="30"/>
  <c r="P76" i="30"/>
  <c r="P77" i="30" s="1"/>
  <c r="Q71" i="30"/>
  <c r="P78" i="30"/>
  <c r="R122" i="30"/>
  <c r="S121" i="30"/>
  <c r="P45" i="30"/>
  <c r="P46" i="30"/>
  <c r="Q41" i="30"/>
  <c r="Q143" i="30"/>
  <c r="P150" i="30"/>
  <c r="P148" i="30"/>
  <c r="P149" i="30" s="1"/>
  <c r="U36" i="30"/>
  <c r="P158" i="30"/>
  <c r="P156" i="30"/>
  <c r="P157" i="30" s="1"/>
  <c r="Q151" i="30"/>
  <c r="R106" i="30"/>
  <c r="S105" i="30"/>
  <c r="N172" i="30"/>
  <c r="AE121" i="30"/>
  <c r="AD122" i="30"/>
  <c r="AC66" i="30"/>
  <c r="AD65" i="30"/>
  <c r="AD106" i="30"/>
  <c r="AE105" i="30"/>
  <c r="AE130" i="30"/>
  <c r="AF129" i="30"/>
  <c r="Q90" i="30"/>
  <c r="R89" i="30"/>
  <c r="AC146" i="30"/>
  <c r="AD145" i="30"/>
  <c r="S15" i="30"/>
  <c r="T16" i="30"/>
  <c r="AE113" i="30"/>
  <c r="AD114" i="30"/>
  <c r="P70" i="30"/>
  <c r="Q63" i="30"/>
  <c r="P68" i="30"/>
  <c r="P69" i="30" s="1"/>
  <c r="P108" i="30"/>
  <c r="P109" i="30" s="1"/>
  <c r="Q103" i="30"/>
  <c r="P110" i="30"/>
  <c r="AC90" i="30"/>
  <c r="AD89" i="30"/>
  <c r="AD74" i="30"/>
  <c r="AE73" i="30"/>
  <c r="S30" i="30"/>
  <c r="R29" i="30"/>
  <c r="AE138" i="30"/>
  <c r="AF137" i="30"/>
  <c r="R74" i="30"/>
  <c r="S73" i="30"/>
  <c r="P18" i="30"/>
  <c r="P19" i="30" s="1"/>
  <c r="Q13" i="30"/>
  <c r="P92" i="30"/>
  <c r="P93" i="30" s="1"/>
  <c r="Q87" i="30"/>
  <c r="P94" i="30"/>
  <c r="R145" i="30"/>
  <c r="Q146" i="30"/>
  <c r="P60" i="30"/>
  <c r="P61" i="30" s="1"/>
  <c r="Q55" i="30"/>
  <c r="P62" i="30"/>
  <c r="P132" i="30"/>
  <c r="P133" i="30" s="1"/>
  <c r="Q127" i="30"/>
  <c r="P134" i="30"/>
  <c r="S113" i="30"/>
  <c r="R114" i="30"/>
  <c r="T137" i="30"/>
  <c r="S138" i="30"/>
  <c r="P142" i="30"/>
  <c r="P140" i="30"/>
  <c r="P141" i="30" s="1"/>
  <c r="Q135" i="30"/>
  <c r="R154" i="30"/>
  <c r="S153" i="30"/>
  <c r="AG49" i="30"/>
  <c r="AF50" i="30"/>
  <c r="U49" i="30"/>
  <c r="T50" i="30"/>
  <c r="S130" i="30"/>
  <c r="T129" i="30"/>
  <c r="T98" i="30"/>
  <c r="U97" i="30"/>
  <c r="P86" i="30"/>
  <c r="P84" i="30"/>
  <c r="P85" i="30" s="1"/>
  <c r="Q79" i="30"/>
  <c r="Q95" i="30"/>
  <c r="P102" i="30"/>
  <c r="P100" i="30"/>
  <c r="P101" i="30" s="1"/>
  <c r="O160" i="30"/>
  <c r="O165" i="30" s="1"/>
  <c r="O166" i="30" s="1"/>
  <c r="O12" i="30"/>
  <c r="O162" i="30" s="1"/>
  <c r="O170" i="30" s="1"/>
  <c r="P118" i="30"/>
  <c r="Q111" i="30"/>
  <c r="P116" i="30"/>
  <c r="P117" i="30" s="1"/>
  <c r="P126" i="30"/>
  <c r="Q119" i="30"/>
  <c r="P124" i="30"/>
  <c r="P125" i="30" s="1"/>
  <c r="AE43" i="30"/>
  <c r="AD44" i="30"/>
  <c r="Q47" i="30"/>
  <c r="P54" i="30"/>
  <c r="P52" i="30"/>
  <c r="P53" i="30" s="1"/>
  <c r="O163" i="30"/>
  <c r="AF81" i="30"/>
  <c r="AE82" i="30"/>
  <c r="P39" i="30"/>
  <c r="P40" i="30" s="1"/>
  <c r="Q34" i="30"/>
  <c r="AD154" i="30"/>
  <c r="AE153" i="30"/>
  <c r="Q58" i="30"/>
  <c r="R57" i="30"/>
  <c r="P32" i="30"/>
  <c r="P33" i="30" s="1"/>
  <c r="Q27" i="30"/>
  <c r="Q20" i="30"/>
  <c r="P25" i="30"/>
  <c r="P26" i="30" s="1"/>
  <c r="R22" i="30"/>
  <c r="S23" i="30"/>
  <c r="P11" i="30"/>
  <c r="Q6" i="30"/>
  <c r="AF98" i="30"/>
  <c r="AG97" i="30"/>
  <c r="Q143" i="29"/>
  <c r="P148" i="29"/>
  <c r="P149" i="29" s="1"/>
  <c r="P150" i="29"/>
  <c r="P45" i="29"/>
  <c r="P46" i="29"/>
  <c r="Q41" i="29"/>
  <c r="AF48" i="29"/>
  <c r="AE50" i="29"/>
  <c r="R74" i="29"/>
  <c r="S73" i="29"/>
  <c r="P126" i="29"/>
  <c r="P124" i="29"/>
  <c r="P125" i="29" s="1"/>
  <c r="Q119" i="29"/>
  <c r="O160" i="29"/>
  <c r="O165" i="29" s="1"/>
  <c r="O166" i="29" s="1"/>
  <c r="O12" i="29"/>
  <c r="O162" i="29" s="1"/>
  <c r="O170" i="29" s="1"/>
  <c r="P142" i="29"/>
  <c r="P140" i="29"/>
  <c r="P141" i="29" s="1"/>
  <c r="Q135" i="29"/>
  <c r="O163" i="29"/>
  <c r="AF114" i="29"/>
  <c r="AG113" i="29"/>
  <c r="AD106" i="29"/>
  <c r="AE105" i="29"/>
  <c r="P39" i="29"/>
  <c r="P40" i="29" s="1"/>
  <c r="Q34" i="29"/>
  <c r="R30" i="29"/>
  <c r="Q29" i="29"/>
  <c r="AC146" i="29"/>
  <c r="AD145" i="29"/>
  <c r="Q27" i="29"/>
  <c r="P32" i="29"/>
  <c r="P33" i="29" s="1"/>
  <c r="V49" i="29"/>
  <c r="AF82" i="29"/>
  <c r="AG81" i="29"/>
  <c r="O161" i="29"/>
  <c r="O173" i="29" s="1"/>
  <c r="P86" i="29"/>
  <c r="P84" i="29"/>
  <c r="P85" i="29" s="1"/>
  <c r="Q79" i="29"/>
  <c r="Q58" i="29"/>
  <c r="R57" i="29"/>
  <c r="R15" i="29"/>
  <c r="S16" i="29"/>
  <c r="AD154" i="29"/>
  <c r="AE153" i="29"/>
  <c r="S24" i="29"/>
  <c r="T17" i="29"/>
  <c r="N172" i="29"/>
  <c r="T48" i="29"/>
  <c r="S50" i="29"/>
  <c r="Q22" i="29"/>
  <c r="R23" i="29"/>
  <c r="AE121" i="29"/>
  <c r="AD122" i="29"/>
  <c r="P118" i="29"/>
  <c r="Q111" i="29"/>
  <c r="P116" i="29"/>
  <c r="P117" i="29" s="1"/>
  <c r="P54" i="29"/>
  <c r="P52" i="29"/>
  <c r="P53" i="29" s="1"/>
  <c r="Q47" i="29"/>
  <c r="T114" i="29"/>
  <c r="U113" i="29"/>
  <c r="AD43" i="29"/>
  <c r="AC44" i="29"/>
  <c r="AE130" i="29"/>
  <c r="AF129" i="29"/>
  <c r="Q95" i="29"/>
  <c r="P100" i="29"/>
  <c r="P101" i="29" s="1"/>
  <c r="P102" i="29"/>
  <c r="P76" i="29"/>
  <c r="P77" i="29" s="1"/>
  <c r="Q71" i="29"/>
  <c r="P78" i="29"/>
  <c r="R145" i="29"/>
  <c r="Q146" i="29"/>
  <c r="P60" i="29"/>
  <c r="P61" i="29" s="1"/>
  <c r="P62" i="29"/>
  <c r="Q55" i="29"/>
  <c r="R66" i="29"/>
  <c r="S65" i="29"/>
  <c r="T82" i="29"/>
  <c r="U81" i="29"/>
  <c r="S105" i="29"/>
  <c r="R106" i="29"/>
  <c r="AC58" i="29"/>
  <c r="AD57" i="29"/>
  <c r="P108" i="29"/>
  <c r="P109" i="29" s="1"/>
  <c r="P110" i="29"/>
  <c r="Q103" i="29"/>
  <c r="AD74" i="29"/>
  <c r="AE73" i="29"/>
  <c r="S130" i="29"/>
  <c r="T129" i="29"/>
  <c r="AD90" i="29"/>
  <c r="AE89" i="29"/>
  <c r="AF137" i="29"/>
  <c r="AE138" i="29"/>
  <c r="AG98" i="29"/>
  <c r="AH97" i="29"/>
  <c r="AH49" i="29"/>
  <c r="AF37" i="29"/>
  <c r="AG36" i="29"/>
  <c r="R122" i="29"/>
  <c r="S121" i="29"/>
  <c r="U9" i="29"/>
  <c r="T8" i="29"/>
  <c r="U98" i="29"/>
  <c r="V97" i="29"/>
  <c r="V98" i="29" s="1"/>
  <c r="P18" i="29"/>
  <c r="P19" i="29" s="1"/>
  <c r="Q13" i="29"/>
  <c r="P92" i="29"/>
  <c r="P93" i="29" s="1"/>
  <c r="Q87" i="29"/>
  <c r="P94" i="29"/>
  <c r="Q20" i="29"/>
  <c r="P25" i="29"/>
  <c r="P26" i="29" s="1"/>
  <c r="T137" i="29"/>
  <c r="S138" i="29"/>
  <c r="P132" i="29"/>
  <c r="P133" i="29" s="1"/>
  <c r="P134" i="29"/>
  <c r="Q127" i="29"/>
  <c r="AD66" i="29"/>
  <c r="AE65" i="29"/>
  <c r="T37" i="29"/>
  <c r="U36" i="29"/>
  <c r="P11" i="29"/>
  <c r="Q6" i="29"/>
  <c r="R90" i="29"/>
  <c r="S89" i="29"/>
  <c r="P70" i="29"/>
  <c r="P68" i="29"/>
  <c r="P69" i="29" s="1"/>
  <c r="Q63" i="29"/>
  <c r="P158" i="29"/>
  <c r="P156" i="29"/>
  <c r="P157" i="29" s="1"/>
  <c r="Q151" i="29"/>
  <c r="R154" i="29"/>
  <c r="S153" i="29"/>
  <c r="O163" i="28"/>
  <c r="P132" i="28"/>
  <c r="P133" i="28" s="1"/>
  <c r="P134" i="28"/>
  <c r="Q127" i="28"/>
  <c r="T90" i="28"/>
  <c r="U89" i="28"/>
  <c r="Q130" i="28"/>
  <c r="R129" i="28"/>
  <c r="P54" i="28"/>
  <c r="Q47" i="28"/>
  <c r="P52" i="28"/>
  <c r="P53" i="28" s="1"/>
  <c r="R58" i="28"/>
  <c r="S57" i="28"/>
  <c r="P156" i="28"/>
  <c r="P157" i="28" s="1"/>
  <c r="Q151" i="28"/>
  <c r="P158" i="28"/>
  <c r="AD114" i="28"/>
  <c r="AE113" i="28"/>
  <c r="Q34" i="28"/>
  <c r="P39" i="28"/>
  <c r="P40" i="28" s="1"/>
  <c r="AE81" i="28"/>
  <c r="AD82" i="28"/>
  <c r="Q8" i="28"/>
  <c r="R9" i="28"/>
  <c r="AE121" i="28"/>
  <c r="AD122" i="28"/>
  <c r="AC130" i="28"/>
  <c r="AD129" i="28"/>
  <c r="S16" i="28"/>
  <c r="R15" i="28"/>
  <c r="R146" i="28"/>
  <c r="S145" i="28"/>
  <c r="R74" i="28"/>
  <c r="S73" i="28"/>
  <c r="AF90" i="28"/>
  <c r="AG89" i="28"/>
  <c r="P94" i="28"/>
  <c r="P92" i="28"/>
  <c r="P93" i="28" s="1"/>
  <c r="Q87" i="28"/>
  <c r="AE138" i="28"/>
  <c r="AF137" i="28"/>
  <c r="P11" i="28"/>
  <c r="Q6" i="28"/>
  <c r="R98" i="28"/>
  <c r="S97" i="28"/>
  <c r="AD146" i="28"/>
  <c r="AE145" i="28"/>
  <c r="AE73" i="28"/>
  <c r="AD74" i="28"/>
  <c r="N172" i="28"/>
  <c r="Q13" i="28"/>
  <c r="P18" i="28"/>
  <c r="P19" i="28" s="1"/>
  <c r="O160" i="28"/>
  <c r="O165" i="28" s="1"/>
  <c r="O166" i="28" s="1"/>
  <c r="O12" i="28"/>
  <c r="O162" i="28" s="1"/>
  <c r="O170" i="28" s="1"/>
  <c r="Q111" i="28"/>
  <c r="P118" i="28"/>
  <c r="P116" i="28"/>
  <c r="P117" i="28" s="1"/>
  <c r="P46" i="28"/>
  <c r="Q41" i="28"/>
  <c r="P45" i="28"/>
  <c r="S121" i="28"/>
  <c r="R122" i="28"/>
  <c r="AD37" i="28"/>
  <c r="AE36" i="28"/>
  <c r="S113" i="28"/>
  <c r="R114" i="28"/>
  <c r="S23" i="28"/>
  <c r="R22" i="28"/>
  <c r="U65" i="28"/>
  <c r="T66" i="28"/>
  <c r="S106" i="28"/>
  <c r="T105" i="28"/>
  <c r="P60" i="28"/>
  <c r="P61" i="28" s="1"/>
  <c r="P62" i="28"/>
  <c r="Q55" i="28"/>
  <c r="P142" i="28"/>
  <c r="P140" i="28"/>
  <c r="P141" i="28" s="1"/>
  <c r="Q135" i="28"/>
  <c r="P86" i="28"/>
  <c r="Q79" i="28"/>
  <c r="P84" i="28"/>
  <c r="P85" i="28" s="1"/>
  <c r="P76" i="28"/>
  <c r="P77" i="28" s="1"/>
  <c r="P78" i="28"/>
  <c r="Q71" i="28"/>
  <c r="AE106" i="28"/>
  <c r="AF105" i="28"/>
  <c r="R37" i="28"/>
  <c r="S36" i="28"/>
  <c r="S29" i="28"/>
  <c r="T30" i="28"/>
  <c r="P32" i="28"/>
  <c r="P33" i="28" s="1"/>
  <c r="Q27" i="28"/>
  <c r="AF66" i="28"/>
  <c r="AG65" i="28"/>
  <c r="P110" i="28"/>
  <c r="P108" i="28"/>
  <c r="P109" i="28" s="1"/>
  <c r="Q103" i="28"/>
  <c r="P25" i="28"/>
  <c r="P26" i="28" s="1"/>
  <c r="Q20" i="28"/>
  <c r="P124" i="28"/>
  <c r="P125" i="28" s="1"/>
  <c r="P126" i="28"/>
  <c r="Q119" i="28"/>
  <c r="P150" i="28"/>
  <c r="P148" i="28"/>
  <c r="P149" i="28" s="1"/>
  <c r="Q143" i="28"/>
  <c r="P70" i="28"/>
  <c r="Q63" i="28"/>
  <c r="P68" i="28"/>
  <c r="P69" i="28" s="1"/>
  <c r="AD58" i="28"/>
  <c r="AE57" i="28"/>
  <c r="R153" i="28"/>
  <c r="Q154" i="28"/>
  <c r="O161" i="28"/>
  <c r="O173" i="28" s="1"/>
  <c r="R50" i="28"/>
  <c r="S49" i="28"/>
  <c r="S81" i="28"/>
  <c r="R82" i="28"/>
  <c r="AD50" i="28"/>
  <c r="AE49" i="28"/>
  <c r="S138" i="28"/>
  <c r="T137" i="28"/>
  <c r="AE97" i="28"/>
  <c r="AD98" i="28"/>
  <c r="P100" i="28"/>
  <c r="P101" i="28" s="1"/>
  <c r="P102" i="28"/>
  <c r="Q95" i="28"/>
  <c r="AC154" i="28"/>
  <c r="AD153" i="28"/>
  <c r="AF138" i="27"/>
  <c r="AG137" i="27"/>
  <c r="U137" i="27"/>
  <c r="T138" i="27"/>
  <c r="P101" i="27"/>
  <c r="P163" i="27" s="1"/>
  <c r="AC98" i="27"/>
  <c r="AD97" i="27"/>
  <c r="R97" i="27"/>
  <c r="Q98" i="27"/>
  <c r="R17" i="27"/>
  <c r="Q24" i="27"/>
  <c r="Q25" i="27" s="1"/>
  <c r="Q26" i="27" s="1"/>
  <c r="Q32" i="27"/>
  <c r="Q33" i="27" s="1"/>
  <c r="R27" i="27"/>
  <c r="Q54" i="27"/>
  <c r="Q52" i="27"/>
  <c r="Q53" i="27" s="1"/>
  <c r="R47" i="27"/>
  <c r="P160" i="27"/>
  <c r="P165" i="27" s="1"/>
  <c r="P166" i="27" s="1"/>
  <c r="P12" i="27"/>
  <c r="AD106" i="27"/>
  <c r="AE105" i="27"/>
  <c r="R20" i="27"/>
  <c r="AF145" i="27"/>
  <c r="AE146" i="27"/>
  <c r="V113" i="27"/>
  <c r="R143" i="27"/>
  <c r="Q150" i="27"/>
  <c r="Q148" i="27"/>
  <c r="Q149" i="27" s="1"/>
  <c r="Q62" i="27"/>
  <c r="R55" i="27"/>
  <c r="Q60" i="27"/>
  <c r="Q61" i="27" s="1"/>
  <c r="Q70" i="27"/>
  <c r="Q68" i="27"/>
  <c r="Q69" i="27" s="1"/>
  <c r="R63" i="27"/>
  <c r="S82" i="27"/>
  <c r="T81" i="27"/>
  <c r="AF112" i="27"/>
  <c r="AE114" i="27"/>
  <c r="T145" i="27"/>
  <c r="S146" i="27"/>
  <c r="Q116" i="27"/>
  <c r="Q117" i="27" s="1"/>
  <c r="Q118" i="27"/>
  <c r="R111" i="27"/>
  <c r="AE58" i="27"/>
  <c r="AF57" i="27"/>
  <c r="S90" i="27"/>
  <c r="T89" i="27"/>
  <c r="Q78" i="27"/>
  <c r="Q76" i="27"/>
  <c r="Q77" i="27" s="1"/>
  <c r="R71" i="27"/>
  <c r="Q86" i="27"/>
  <c r="Q84" i="27"/>
  <c r="Q85" i="27" s="1"/>
  <c r="R79" i="27"/>
  <c r="Q156" i="27"/>
  <c r="Q157" i="27" s="1"/>
  <c r="R151" i="27"/>
  <c r="Q158" i="27"/>
  <c r="R135" i="27"/>
  <c r="Q140" i="27"/>
  <c r="Q141" i="27" s="1"/>
  <c r="Q142" i="27"/>
  <c r="Q39" i="27"/>
  <c r="R34" i="27"/>
  <c r="AH113" i="27"/>
  <c r="R8" i="27"/>
  <c r="S9" i="27"/>
  <c r="AE49" i="27"/>
  <c r="AD50" i="27"/>
  <c r="AE90" i="27"/>
  <c r="AF89" i="27"/>
  <c r="AE66" i="27"/>
  <c r="AF65" i="27"/>
  <c r="T112" i="27"/>
  <c r="S114" i="27"/>
  <c r="Q46" i="27"/>
  <c r="Q45" i="27"/>
  <c r="R41" i="27"/>
  <c r="AD154" i="27"/>
  <c r="AE153" i="27"/>
  <c r="R15" i="27"/>
  <c r="S16" i="27"/>
  <c r="S22" i="27"/>
  <c r="T23" i="27"/>
  <c r="Q92" i="27"/>
  <c r="Q93" i="27" s="1"/>
  <c r="Q94" i="27"/>
  <c r="R87" i="27"/>
  <c r="R106" i="27"/>
  <c r="S105" i="27"/>
  <c r="AD122" i="27"/>
  <c r="AE121" i="27"/>
  <c r="S30" i="27"/>
  <c r="R29" i="27"/>
  <c r="Q100" i="27"/>
  <c r="Q102" i="27"/>
  <c r="R95" i="27"/>
  <c r="R122" i="27"/>
  <c r="S121" i="27"/>
  <c r="AF74" i="27"/>
  <c r="AG73" i="27"/>
  <c r="S66" i="27"/>
  <c r="T65" i="27"/>
  <c r="R154" i="27"/>
  <c r="S153" i="27"/>
  <c r="S58" i="27"/>
  <c r="T57" i="27"/>
  <c r="Q108" i="27"/>
  <c r="Q109" i="27" s="1"/>
  <c r="Q110" i="27"/>
  <c r="R103" i="27"/>
  <c r="AF129" i="27"/>
  <c r="AE130" i="27"/>
  <c r="U73" i="27"/>
  <c r="T74" i="27"/>
  <c r="P161" i="27"/>
  <c r="P173" i="27" s="1"/>
  <c r="Q11" i="27"/>
  <c r="R6" i="27"/>
  <c r="Q124" i="27"/>
  <c r="Q125" i="27" s="1"/>
  <c r="R119" i="27"/>
  <c r="Q126" i="27"/>
  <c r="S49" i="27"/>
  <c r="R50" i="27"/>
  <c r="T129" i="27"/>
  <c r="S130" i="27"/>
  <c r="Q132" i="27"/>
  <c r="Q133" i="27" s="1"/>
  <c r="R127" i="27"/>
  <c r="Q134" i="27"/>
  <c r="AE82" i="27"/>
  <c r="AF81" i="27"/>
  <c r="Q18" i="27"/>
  <c r="Q19" i="27" s="1"/>
  <c r="R13" i="27"/>
  <c r="V16" i="17"/>
  <c r="S9" i="17"/>
  <c r="Z23" i="17"/>
  <c r="AA23" i="17" s="1"/>
  <c r="AB23" i="17" s="1"/>
  <c r="AC23" i="17" s="1"/>
  <c r="R155" i="17"/>
  <c r="U147" i="17"/>
  <c r="T139" i="17"/>
  <c r="T131" i="17"/>
  <c r="T123" i="17"/>
  <c r="S115" i="17"/>
  <c r="U107" i="17"/>
  <c r="T99" i="17"/>
  <c r="T91" i="17"/>
  <c r="T83" i="17"/>
  <c r="U75" i="17"/>
  <c r="T67" i="17"/>
  <c r="T59" i="17"/>
  <c r="X51" i="17"/>
  <c r="U17" i="17"/>
  <c r="T24" i="17"/>
  <c r="S28" i="17"/>
  <c r="S21" i="17"/>
  <c r="W10" i="17"/>
  <c r="W16" i="17" l="1"/>
  <c r="V15" i="17"/>
  <c r="S17" i="28"/>
  <c r="R24" i="28"/>
  <c r="S17" i="30"/>
  <c r="R24" i="30"/>
  <c r="S17" i="32"/>
  <c r="R24" i="32"/>
  <c r="T42" i="13"/>
  <c r="W167" i="28"/>
  <c r="W44" i="13"/>
  <c r="W167" i="30"/>
  <c r="W167" i="29"/>
  <c r="W167" i="27"/>
  <c r="U41" i="13"/>
  <c r="U53" i="13" s="1"/>
  <c r="U54" i="13" s="1"/>
  <c r="V43" i="13"/>
  <c r="V164" i="29"/>
  <c r="V164" i="28"/>
  <c r="V164" i="30"/>
  <c r="V164" i="27"/>
  <c r="AD44" i="27"/>
  <c r="AE43" i="27"/>
  <c r="AD44" i="28"/>
  <c r="AE43" i="28"/>
  <c r="S35" i="30"/>
  <c r="R37" i="30"/>
  <c r="AE35" i="30"/>
  <c r="AD37" i="30"/>
  <c r="AE43" i="31"/>
  <c r="AD44" i="31"/>
  <c r="R58" i="32"/>
  <c r="S57" i="32"/>
  <c r="T106" i="32"/>
  <c r="U105" i="32"/>
  <c r="AG137" i="32"/>
  <c r="AF138" i="32"/>
  <c r="V36" i="32"/>
  <c r="V37" i="32" s="1"/>
  <c r="U37" i="32"/>
  <c r="AF106" i="32"/>
  <c r="AG105" i="32"/>
  <c r="S9" i="32"/>
  <c r="R8" i="32"/>
  <c r="T121" i="32"/>
  <c r="S122" i="32"/>
  <c r="AE152" i="32"/>
  <c r="AD154" i="32"/>
  <c r="AH36" i="32"/>
  <c r="AG37" i="32"/>
  <c r="AD44" i="32"/>
  <c r="AE43" i="32"/>
  <c r="AG145" i="32"/>
  <c r="AF146" i="32"/>
  <c r="U16" i="32"/>
  <c r="T15" i="32"/>
  <c r="AG49" i="32"/>
  <c r="AF50" i="32"/>
  <c r="AF121" i="32"/>
  <c r="AE122" i="32"/>
  <c r="U137" i="32"/>
  <c r="T138" i="32"/>
  <c r="AE97" i="32"/>
  <c r="AD98" i="32"/>
  <c r="S97" i="32"/>
  <c r="R98" i="32"/>
  <c r="AE114" i="32"/>
  <c r="AF113" i="32"/>
  <c r="AG65" i="32"/>
  <c r="AF66" i="32"/>
  <c r="R90" i="32"/>
  <c r="S89" i="32"/>
  <c r="S152" i="32"/>
  <c r="R154" i="32"/>
  <c r="R74" i="32"/>
  <c r="S73" i="32"/>
  <c r="S114" i="32"/>
  <c r="T113" i="32"/>
  <c r="R82" i="32"/>
  <c r="S81" i="32"/>
  <c r="T29" i="32"/>
  <c r="U30" i="32"/>
  <c r="S22" i="32"/>
  <c r="T23" i="32"/>
  <c r="U49" i="32"/>
  <c r="T50" i="32"/>
  <c r="U65" i="32"/>
  <c r="T66" i="32"/>
  <c r="AD58" i="32"/>
  <c r="AE57" i="32"/>
  <c r="AD90" i="32"/>
  <c r="AE89" i="32"/>
  <c r="T146" i="32"/>
  <c r="U145" i="32"/>
  <c r="AD130" i="32"/>
  <c r="AE129" i="32"/>
  <c r="AD82" i="32"/>
  <c r="AE81" i="32"/>
  <c r="R130" i="32"/>
  <c r="S129" i="32"/>
  <c r="AD74" i="32"/>
  <c r="AE73" i="32"/>
  <c r="V153" i="32"/>
  <c r="AH153" i="32"/>
  <c r="T89" i="31"/>
  <c r="S90" i="31"/>
  <c r="Q110" i="31"/>
  <c r="Q108" i="31"/>
  <c r="R103" i="31"/>
  <c r="Q52" i="31"/>
  <c r="Q53" i="31" s="1"/>
  <c r="Q54" i="31"/>
  <c r="R47" i="31"/>
  <c r="AE114" i="31"/>
  <c r="AF113" i="31"/>
  <c r="R106" i="31"/>
  <c r="S105" i="31"/>
  <c r="AC92" i="31"/>
  <c r="AC93" i="31" s="1"/>
  <c r="AC94" i="31"/>
  <c r="AD87" i="31"/>
  <c r="Q134" i="31"/>
  <c r="Q132" i="31"/>
  <c r="Q133" i="31" s="1"/>
  <c r="R127" i="31"/>
  <c r="U17" i="31"/>
  <c r="T24" i="31"/>
  <c r="AH36" i="31"/>
  <c r="AG37" i="31"/>
  <c r="AE122" i="31"/>
  <c r="AF121" i="31"/>
  <c r="Q60" i="31"/>
  <c r="Q61" i="31" s="1"/>
  <c r="R55" i="31"/>
  <c r="Q62" i="31"/>
  <c r="R146" i="31"/>
  <c r="S145" i="31"/>
  <c r="AH137" i="31"/>
  <c r="AG138" i="31"/>
  <c r="AD103" i="31"/>
  <c r="AC110" i="31"/>
  <c r="AC108" i="31"/>
  <c r="P161" i="31"/>
  <c r="U57" i="31"/>
  <c r="T58" i="31"/>
  <c r="S30" i="31"/>
  <c r="R29" i="31"/>
  <c r="Q109" i="31"/>
  <c r="Q32" i="31"/>
  <c r="Q33" i="31" s="1"/>
  <c r="R27" i="31"/>
  <c r="S114" i="31"/>
  <c r="T113" i="31"/>
  <c r="AD66" i="31"/>
  <c r="AE65" i="31"/>
  <c r="R22" i="31"/>
  <c r="S23" i="31"/>
  <c r="AC86" i="31"/>
  <c r="AD79" i="31"/>
  <c r="AC84" i="31"/>
  <c r="AC85" i="31" s="1"/>
  <c r="AC100" i="31"/>
  <c r="AC101" i="31" s="1"/>
  <c r="AD95" i="31"/>
  <c r="AC102" i="31"/>
  <c r="V9" i="31"/>
  <c r="U8" i="31"/>
  <c r="Q118" i="31"/>
  <c r="Q116" i="31"/>
  <c r="Q117" i="31" s="1"/>
  <c r="R111" i="31"/>
  <c r="AC140" i="31"/>
  <c r="AC141" i="31" s="1"/>
  <c r="AD135" i="31"/>
  <c r="AC142" i="31"/>
  <c r="AC68" i="31"/>
  <c r="AC69" i="31" s="1"/>
  <c r="AD63" i="31"/>
  <c r="AC70" i="31"/>
  <c r="AF98" i="31"/>
  <c r="AG97" i="31"/>
  <c r="T81" i="31"/>
  <c r="S82" i="31"/>
  <c r="S74" i="31"/>
  <c r="T73" i="31"/>
  <c r="AC134" i="31"/>
  <c r="AC132" i="31"/>
  <c r="AC133" i="31" s="1"/>
  <c r="AD127" i="31"/>
  <c r="R6" i="31"/>
  <c r="Q11" i="31"/>
  <c r="T49" i="31"/>
  <c r="S50" i="31"/>
  <c r="R66" i="31"/>
  <c r="S65" i="31"/>
  <c r="R79" i="31"/>
  <c r="Q86" i="31"/>
  <c r="Q84" i="31"/>
  <c r="Q85" i="31" s="1"/>
  <c r="Q46" i="31"/>
  <c r="R41" i="31"/>
  <c r="Q45" i="31"/>
  <c r="Q39" i="31"/>
  <c r="Q40" i="31" s="1"/>
  <c r="R34" i="31"/>
  <c r="AE105" i="31"/>
  <c r="AD106" i="31"/>
  <c r="Q18" i="31"/>
  <c r="Q19" i="31" s="1"/>
  <c r="R13" i="31"/>
  <c r="AC118" i="31"/>
  <c r="AC116" i="31"/>
  <c r="AC117" i="31" s="1"/>
  <c r="AD111" i="31"/>
  <c r="Q140" i="31"/>
  <c r="Q141" i="31" s="1"/>
  <c r="R135" i="31"/>
  <c r="Q142" i="31"/>
  <c r="AJ129" i="31"/>
  <c r="R154" i="31"/>
  <c r="S153" i="31"/>
  <c r="S122" i="31"/>
  <c r="T121" i="31"/>
  <c r="AD6" i="31"/>
  <c r="AC11" i="31"/>
  <c r="T15" i="31"/>
  <c r="U16" i="31"/>
  <c r="R119" i="31"/>
  <c r="Q124" i="31"/>
  <c r="Q125" i="31" s="1"/>
  <c r="Q126" i="31"/>
  <c r="U37" i="31"/>
  <c r="V36" i="31"/>
  <c r="V37" i="31" s="1"/>
  <c r="AC62" i="31"/>
  <c r="AC60" i="31"/>
  <c r="AC61" i="31" s="1"/>
  <c r="AD55" i="31"/>
  <c r="R143" i="31"/>
  <c r="Q150" i="31"/>
  <c r="Q148" i="31"/>
  <c r="Q149" i="31" s="1"/>
  <c r="AG57" i="31"/>
  <c r="AF58" i="31"/>
  <c r="AC158" i="31"/>
  <c r="AD151" i="31"/>
  <c r="AC156" i="31"/>
  <c r="AC157" i="31" s="1"/>
  <c r="AC109" i="31"/>
  <c r="Q78" i="31"/>
  <c r="Q76" i="31"/>
  <c r="Q77" i="31" s="1"/>
  <c r="R71" i="31"/>
  <c r="AD146" i="31"/>
  <c r="AE145" i="31"/>
  <c r="U138" i="31"/>
  <c r="V137" i="31"/>
  <c r="V138" i="31" s="1"/>
  <c r="Q68" i="31"/>
  <c r="Q69" i="31" s="1"/>
  <c r="R63" i="31"/>
  <c r="Q70" i="31"/>
  <c r="P160" i="31"/>
  <c r="P165" i="31" s="1"/>
  <c r="P12" i="31"/>
  <c r="P162" i="31" s="1"/>
  <c r="P170" i="31" s="1"/>
  <c r="V128" i="31"/>
  <c r="V130" i="31" s="1"/>
  <c r="U130" i="31"/>
  <c r="AE90" i="31"/>
  <c r="AF89" i="31"/>
  <c r="AC126" i="31"/>
  <c r="AC124" i="31"/>
  <c r="AC125" i="31" s="1"/>
  <c r="AD119" i="31"/>
  <c r="AF81" i="31"/>
  <c r="AE82" i="31"/>
  <c r="Q102" i="31"/>
  <c r="Q100" i="31"/>
  <c r="Q101" i="31" s="1"/>
  <c r="R95" i="31"/>
  <c r="AC150" i="31"/>
  <c r="AC148" i="31"/>
  <c r="AC149" i="31" s="1"/>
  <c r="AD143" i="31"/>
  <c r="AD154" i="31"/>
  <c r="AE153" i="31"/>
  <c r="P163" i="31"/>
  <c r="Q158" i="31"/>
  <c r="Q156" i="31"/>
  <c r="Q157" i="31" s="1"/>
  <c r="R151" i="31"/>
  <c r="AC78" i="31"/>
  <c r="AD71" i="31"/>
  <c r="AC76" i="31"/>
  <c r="AC77" i="31" s="1"/>
  <c r="AH128" i="31"/>
  <c r="AG130" i="31"/>
  <c r="Q94" i="31"/>
  <c r="R87" i="31"/>
  <c r="Q92" i="31"/>
  <c r="Q93" i="31" s="1"/>
  <c r="Q25" i="31"/>
  <c r="Q26" i="31" s="1"/>
  <c r="R20" i="31"/>
  <c r="AE50" i="31"/>
  <c r="AF49" i="31"/>
  <c r="AF73" i="31"/>
  <c r="AE74" i="31"/>
  <c r="T98" i="31"/>
  <c r="U97" i="31"/>
  <c r="Q32" i="30"/>
  <c r="Q33" i="30" s="1"/>
  <c r="R27" i="30"/>
  <c r="P161" i="30"/>
  <c r="P173" i="30" s="1"/>
  <c r="S114" i="30"/>
  <c r="T113" i="30"/>
  <c r="Q94" i="30"/>
  <c r="R87" i="30"/>
  <c r="Q92" i="30"/>
  <c r="Q93" i="30" s="1"/>
  <c r="S29" i="30"/>
  <c r="T30" i="30"/>
  <c r="Q68" i="30"/>
  <c r="Q69" i="30" s="1"/>
  <c r="Q70" i="30"/>
  <c r="R63" i="30"/>
  <c r="R143" i="30"/>
  <c r="Q150" i="30"/>
  <c r="Q148" i="30"/>
  <c r="Q149" i="30" s="1"/>
  <c r="T121" i="30"/>
  <c r="S122" i="30"/>
  <c r="S22" i="30"/>
  <c r="T23" i="30"/>
  <c r="Q39" i="30"/>
  <c r="Q40" i="30" s="1"/>
  <c r="R34" i="30"/>
  <c r="Q54" i="30"/>
  <c r="Q52" i="30"/>
  <c r="Q53" i="30" s="1"/>
  <c r="R47" i="30"/>
  <c r="T130" i="30"/>
  <c r="U129" i="30"/>
  <c r="Q140" i="30"/>
  <c r="Q141" i="30" s="1"/>
  <c r="R135" i="30"/>
  <c r="Q142" i="30"/>
  <c r="Q62" i="30"/>
  <c r="Q60" i="30"/>
  <c r="Q61" i="30" s="1"/>
  <c r="R55" i="30"/>
  <c r="AE74" i="30"/>
  <c r="AF73" i="30"/>
  <c r="T15" i="30"/>
  <c r="U16" i="30"/>
  <c r="R90" i="30"/>
  <c r="S89" i="30"/>
  <c r="AF130" i="30"/>
  <c r="AG129" i="30"/>
  <c r="AE65" i="30"/>
  <c r="AD66" i="30"/>
  <c r="S106" i="30"/>
  <c r="T105" i="30"/>
  <c r="Q46" i="30"/>
  <c r="Q45" i="30"/>
  <c r="R41" i="30"/>
  <c r="S65" i="30"/>
  <c r="R66" i="30"/>
  <c r="T82" i="30"/>
  <c r="U81" i="30"/>
  <c r="R58" i="30"/>
  <c r="S57" i="30"/>
  <c r="U50" i="30"/>
  <c r="V49" i="30"/>
  <c r="V50" i="30" s="1"/>
  <c r="Q134" i="30"/>
  <c r="Q132" i="30"/>
  <c r="Q133" i="30" s="1"/>
  <c r="R127" i="30"/>
  <c r="AF138" i="30"/>
  <c r="AG137" i="30"/>
  <c r="R103" i="30"/>
  <c r="Q110" i="30"/>
  <c r="Q108" i="30"/>
  <c r="Q109" i="30" s="1"/>
  <c r="AF43" i="30"/>
  <c r="AE44" i="30"/>
  <c r="Q102" i="30"/>
  <c r="Q100" i="30"/>
  <c r="Q101" i="30" s="1"/>
  <c r="R95" i="30"/>
  <c r="Q18" i="30"/>
  <c r="Q19" i="30" s="1"/>
  <c r="R13" i="30"/>
  <c r="AE89" i="30"/>
  <c r="AD90" i="30"/>
  <c r="Q78" i="30"/>
  <c r="R71" i="30"/>
  <c r="Q76" i="30"/>
  <c r="Q77" i="30" s="1"/>
  <c r="R6" i="30"/>
  <c r="Q11" i="30"/>
  <c r="AF82" i="30"/>
  <c r="AG81" i="30"/>
  <c r="O172" i="30"/>
  <c r="V97" i="30"/>
  <c r="V98" i="30" s="1"/>
  <c r="U98" i="30"/>
  <c r="AG50" i="30"/>
  <c r="AH49" i="30"/>
  <c r="T138" i="30"/>
  <c r="U137" i="30"/>
  <c r="S145" i="30"/>
  <c r="R146" i="30"/>
  <c r="AF121" i="30"/>
  <c r="AE122" i="30"/>
  <c r="V36" i="30"/>
  <c r="AE57" i="30"/>
  <c r="AD58" i="30"/>
  <c r="R8" i="30"/>
  <c r="S9" i="30"/>
  <c r="AG98" i="30"/>
  <c r="AH97" i="30"/>
  <c r="P160" i="30"/>
  <c r="P165" i="30" s="1"/>
  <c r="P166" i="30" s="1"/>
  <c r="P12" i="30"/>
  <c r="P162" i="30" s="1"/>
  <c r="P170" i="30" s="1"/>
  <c r="R20" i="30"/>
  <c r="Q25" i="30"/>
  <c r="Q26" i="30" s="1"/>
  <c r="AE154" i="30"/>
  <c r="AF153" i="30"/>
  <c r="P163" i="30"/>
  <c r="Q124" i="30"/>
  <c r="Q125" i="30" s="1"/>
  <c r="R119" i="30"/>
  <c r="Q126" i="30"/>
  <c r="Q118" i="30"/>
  <c r="Q116" i="30"/>
  <c r="Q117" i="30" s="1"/>
  <c r="R111" i="30"/>
  <c r="Q84" i="30"/>
  <c r="Q85" i="30" s="1"/>
  <c r="R79" i="30"/>
  <c r="Q86" i="30"/>
  <c r="S154" i="30"/>
  <c r="T153" i="30"/>
  <c r="T73" i="30"/>
  <c r="S74" i="30"/>
  <c r="AE114" i="30"/>
  <c r="AF113" i="30"/>
  <c r="AD146" i="30"/>
  <c r="AE145" i="30"/>
  <c r="AE106" i="30"/>
  <c r="AF105" i="30"/>
  <c r="Q158" i="30"/>
  <c r="Q156" i="30"/>
  <c r="Q157" i="30" s="1"/>
  <c r="R151" i="30"/>
  <c r="AH36" i="30"/>
  <c r="R63" i="29"/>
  <c r="Q68" i="29"/>
  <c r="Q69" i="29" s="1"/>
  <c r="Q70" i="29"/>
  <c r="T89" i="29"/>
  <c r="S90" i="29"/>
  <c r="AE66" i="29"/>
  <c r="AF65" i="29"/>
  <c r="T130" i="29"/>
  <c r="U129" i="29"/>
  <c r="R34" i="29"/>
  <c r="Q39" i="29"/>
  <c r="Q40" i="29" s="1"/>
  <c r="T73" i="29"/>
  <c r="S74" i="29"/>
  <c r="R6" i="29"/>
  <c r="Q11" i="29"/>
  <c r="AH36" i="29"/>
  <c r="AG37" i="29"/>
  <c r="R55" i="29"/>
  <c r="Q62" i="29"/>
  <c r="Q60" i="29"/>
  <c r="Q61" i="29" s="1"/>
  <c r="Q118" i="29"/>
  <c r="Q116" i="29"/>
  <c r="Q117" i="29" s="1"/>
  <c r="R111" i="29"/>
  <c r="T24" i="29"/>
  <c r="U17" i="29"/>
  <c r="S15" i="29"/>
  <c r="T16" i="29"/>
  <c r="Q86" i="29"/>
  <c r="R79" i="29"/>
  <c r="Q84" i="29"/>
  <c r="Q85" i="29" s="1"/>
  <c r="AH81" i="29"/>
  <c r="AG82" i="29"/>
  <c r="AD146" i="29"/>
  <c r="AE145" i="29"/>
  <c r="Q134" i="29"/>
  <c r="Q132" i="29"/>
  <c r="Q133" i="29" s="1"/>
  <c r="R127" i="29"/>
  <c r="Q18" i="29"/>
  <c r="Q19" i="29" s="1"/>
  <c r="R13" i="29"/>
  <c r="AF138" i="29"/>
  <c r="AG137" i="29"/>
  <c r="AF73" i="29"/>
  <c r="AE74" i="29"/>
  <c r="AE57" i="29"/>
  <c r="AD58" i="29"/>
  <c r="U82" i="29"/>
  <c r="V81" i="29"/>
  <c r="V82" i="29" s="1"/>
  <c r="AD44" i="29"/>
  <c r="AE43" i="29"/>
  <c r="U48" i="29"/>
  <c r="T50" i="29"/>
  <c r="Q32" i="29"/>
  <c r="Q33" i="29" s="1"/>
  <c r="R27" i="29"/>
  <c r="Q140" i="29"/>
  <c r="Q141" i="29" s="1"/>
  <c r="R135" i="29"/>
  <c r="Q142" i="29"/>
  <c r="Q124" i="29"/>
  <c r="Q125" i="29" s="1"/>
  <c r="Q126" i="29"/>
  <c r="R119" i="29"/>
  <c r="Q158" i="29"/>
  <c r="Q156" i="29"/>
  <c r="Q157" i="29" s="1"/>
  <c r="R151" i="29"/>
  <c r="P160" i="29"/>
  <c r="P165" i="29" s="1"/>
  <c r="P166" i="29" s="1"/>
  <c r="P12" i="29"/>
  <c r="P162" i="29" s="1"/>
  <c r="P170" i="29" s="1"/>
  <c r="T138" i="29"/>
  <c r="U137" i="29"/>
  <c r="AI49" i="29"/>
  <c r="AE90" i="29"/>
  <c r="AF89" i="29"/>
  <c r="Q76" i="29"/>
  <c r="Q77" i="29" s="1"/>
  <c r="Q78" i="29"/>
  <c r="R71" i="29"/>
  <c r="Q102" i="29"/>
  <c r="R95" i="29"/>
  <c r="Q100" i="29"/>
  <c r="Q101" i="29" s="1"/>
  <c r="Q52" i="29"/>
  <c r="Q53" i="29" s="1"/>
  <c r="R47" i="29"/>
  <c r="Q54" i="29"/>
  <c r="AE106" i="29"/>
  <c r="AF105" i="29"/>
  <c r="AG114" i="29"/>
  <c r="AH113" i="29"/>
  <c r="O172" i="29"/>
  <c r="R103" i="29"/>
  <c r="Q110" i="29"/>
  <c r="Q108" i="29"/>
  <c r="Q109" i="29" s="1"/>
  <c r="T65" i="29"/>
  <c r="S66" i="29"/>
  <c r="U114" i="29"/>
  <c r="V113" i="29"/>
  <c r="V114" i="29" s="1"/>
  <c r="P163" i="29"/>
  <c r="S23" i="29"/>
  <c r="R22" i="29"/>
  <c r="AF153" i="29"/>
  <c r="AE154" i="29"/>
  <c r="AG48" i="29"/>
  <c r="AF50" i="29"/>
  <c r="V36" i="29"/>
  <c r="V37" i="29" s="1"/>
  <c r="U37" i="29"/>
  <c r="V9" i="29"/>
  <c r="U8" i="29"/>
  <c r="S154" i="29"/>
  <c r="T153" i="29"/>
  <c r="Q25" i="29"/>
  <c r="Q26" i="29" s="1"/>
  <c r="R20" i="29"/>
  <c r="Q92" i="29"/>
  <c r="Q93" i="29" s="1"/>
  <c r="Q94" i="29"/>
  <c r="R87" i="29"/>
  <c r="S122" i="29"/>
  <c r="T121" i="29"/>
  <c r="AI97" i="29"/>
  <c r="AH98" i="29"/>
  <c r="S106" i="29"/>
  <c r="T105" i="29"/>
  <c r="S145" i="29"/>
  <c r="R146" i="29"/>
  <c r="AF130" i="29"/>
  <c r="AG129" i="29"/>
  <c r="P161" i="29"/>
  <c r="P173" i="29" s="1"/>
  <c r="AE122" i="29"/>
  <c r="AF121" i="29"/>
  <c r="R58" i="29"/>
  <c r="S57" i="29"/>
  <c r="R29" i="29"/>
  <c r="S30" i="29"/>
  <c r="Q46" i="29"/>
  <c r="R41" i="29"/>
  <c r="Q45" i="29"/>
  <c r="R143" i="29"/>
  <c r="Q148" i="29"/>
  <c r="Q149" i="29" s="1"/>
  <c r="Q150" i="29"/>
  <c r="U137" i="28"/>
  <c r="T138" i="28"/>
  <c r="T49" i="28"/>
  <c r="S50" i="28"/>
  <c r="Q142" i="28"/>
  <c r="Q140" i="28"/>
  <c r="Q141" i="28" s="1"/>
  <c r="R135" i="28"/>
  <c r="AE146" i="28"/>
  <c r="AF145" i="28"/>
  <c r="Q11" i="28"/>
  <c r="R6" i="28"/>
  <c r="Q94" i="28"/>
  <c r="Q92" i="28"/>
  <c r="Q93" i="28" s="1"/>
  <c r="R87" i="28"/>
  <c r="AE122" i="28"/>
  <c r="AF121" i="28"/>
  <c r="R34" i="28"/>
  <c r="Q39" i="28"/>
  <c r="Q40" i="28" s="1"/>
  <c r="Q52" i="28"/>
  <c r="Q53" i="28" s="1"/>
  <c r="R47" i="28"/>
  <c r="Q54" i="28"/>
  <c r="R127" i="28"/>
  <c r="Q132" i="28"/>
  <c r="Q133" i="28" s="1"/>
  <c r="Q134" i="28"/>
  <c r="AH65" i="28"/>
  <c r="AG66" i="28"/>
  <c r="T29" i="28"/>
  <c r="U30" i="28"/>
  <c r="AG105" i="28"/>
  <c r="AF106" i="28"/>
  <c r="Q118" i="28"/>
  <c r="R111" i="28"/>
  <c r="Q116" i="28"/>
  <c r="Q117" i="28" s="1"/>
  <c r="R13" i="28"/>
  <c r="Q18" i="28"/>
  <c r="Q19" i="28" s="1"/>
  <c r="T97" i="28"/>
  <c r="S98" i="28"/>
  <c r="P160" i="28"/>
  <c r="P165" i="28" s="1"/>
  <c r="P166" i="28" s="1"/>
  <c r="P12" i="28"/>
  <c r="P162" i="28" s="1"/>
  <c r="P170" i="28" s="1"/>
  <c r="T73" i="28"/>
  <c r="S74" i="28"/>
  <c r="S15" i="28"/>
  <c r="T16" i="28"/>
  <c r="AE114" i="28"/>
  <c r="AF113" i="28"/>
  <c r="Q158" i="28"/>
  <c r="Q156" i="28"/>
  <c r="Q157" i="28" s="1"/>
  <c r="R151" i="28"/>
  <c r="P161" i="28"/>
  <c r="P173" i="28" s="1"/>
  <c r="AE50" i="28"/>
  <c r="AF49" i="28"/>
  <c r="Q70" i="28"/>
  <c r="Q68" i="28"/>
  <c r="Q69" i="28" s="1"/>
  <c r="R63" i="28"/>
  <c r="T106" i="28"/>
  <c r="U105" i="28"/>
  <c r="S22" i="28"/>
  <c r="T23" i="28"/>
  <c r="S122" i="28"/>
  <c r="T121" i="28"/>
  <c r="O172" i="28"/>
  <c r="AG137" i="28"/>
  <c r="AF138" i="28"/>
  <c r="AD130" i="28"/>
  <c r="AE129" i="28"/>
  <c r="R8" i="28"/>
  <c r="S9" i="28"/>
  <c r="R130" i="28"/>
  <c r="S129" i="28"/>
  <c r="AF97" i="28"/>
  <c r="AE98" i="28"/>
  <c r="AD154" i="28"/>
  <c r="AE153" i="28"/>
  <c r="R154" i="28"/>
  <c r="S153" i="28"/>
  <c r="Q25" i="28"/>
  <c r="Q26" i="28" s="1"/>
  <c r="R20" i="28"/>
  <c r="Q86" i="28"/>
  <c r="Q84" i="28"/>
  <c r="Q85" i="28" s="1"/>
  <c r="R79" i="28"/>
  <c r="T145" i="28"/>
  <c r="S146" i="28"/>
  <c r="S58" i="28"/>
  <c r="T57" i="28"/>
  <c r="S82" i="28"/>
  <c r="T81" i="28"/>
  <c r="AE58" i="28"/>
  <c r="AF57" i="28"/>
  <c r="Q32" i="28"/>
  <c r="Q33" i="28" s="1"/>
  <c r="R27" i="28"/>
  <c r="S37" i="28"/>
  <c r="T36" i="28"/>
  <c r="Q78" i="28"/>
  <c r="Q76" i="28"/>
  <c r="Q77" i="28" s="1"/>
  <c r="R71" i="28"/>
  <c r="Q62" i="28"/>
  <c r="Q60" i="28"/>
  <c r="Q61" i="28" s="1"/>
  <c r="R55" i="28"/>
  <c r="S114" i="28"/>
  <c r="T113" i="28"/>
  <c r="AE82" i="28"/>
  <c r="AF81" i="28"/>
  <c r="U90" i="28"/>
  <c r="V89" i="28"/>
  <c r="V90" i="28" s="1"/>
  <c r="Q102" i="28"/>
  <c r="Q100" i="28"/>
  <c r="Q101" i="28" s="1"/>
  <c r="R95" i="28"/>
  <c r="Q148" i="28"/>
  <c r="Q149" i="28" s="1"/>
  <c r="R143" i="28"/>
  <c r="Q150" i="28"/>
  <c r="Q126" i="28"/>
  <c r="Q124" i="28"/>
  <c r="Q125" i="28" s="1"/>
  <c r="R119" i="28"/>
  <c r="Q110" i="28"/>
  <c r="Q108" i="28"/>
  <c r="Q109" i="28" s="1"/>
  <c r="R103" i="28"/>
  <c r="U66" i="28"/>
  <c r="V65" i="28"/>
  <c r="V66" i="28" s="1"/>
  <c r="AF36" i="28"/>
  <c r="AE37" i="28"/>
  <c r="Q46" i="28"/>
  <c r="Q45" i="28"/>
  <c r="R41" i="28"/>
  <c r="AE74" i="28"/>
  <c r="AF73" i="28"/>
  <c r="AH89" i="28"/>
  <c r="AG90" i="28"/>
  <c r="P163" i="28"/>
  <c r="U138" i="27"/>
  <c r="V137" i="27"/>
  <c r="V138" i="27" s="1"/>
  <c r="AH137" i="27"/>
  <c r="AG138" i="27"/>
  <c r="R98" i="27"/>
  <c r="S97" i="27"/>
  <c r="AD98" i="27"/>
  <c r="AE97" i="27"/>
  <c r="Q101" i="27"/>
  <c r="Q163" i="27" s="1"/>
  <c r="R24" i="27"/>
  <c r="R25" i="27" s="1"/>
  <c r="R26" i="27" s="1"/>
  <c r="S17" i="27"/>
  <c r="S50" i="27"/>
  <c r="T49" i="27"/>
  <c r="AF130" i="27"/>
  <c r="AG129" i="27"/>
  <c r="T58" i="27"/>
  <c r="U57" i="27"/>
  <c r="T153" i="27"/>
  <c r="S154" i="27"/>
  <c r="R102" i="27"/>
  <c r="S95" i="27"/>
  <c r="R100" i="27"/>
  <c r="R101" i="27" s="1"/>
  <c r="AE122" i="27"/>
  <c r="AF121" i="27"/>
  <c r="AG65" i="27"/>
  <c r="AF66" i="27"/>
  <c r="R84" i="27"/>
  <c r="R85" i="27" s="1"/>
  <c r="R86" i="27"/>
  <c r="S79" i="27"/>
  <c r="AF58" i="27"/>
  <c r="AG57" i="27"/>
  <c r="AG112" i="27"/>
  <c r="AF114" i="27"/>
  <c r="U74" i="27"/>
  <c r="V73" i="27"/>
  <c r="V74" i="27" s="1"/>
  <c r="S119" i="27"/>
  <c r="R124" i="27"/>
  <c r="R125" i="27" s="1"/>
  <c r="R126" i="27"/>
  <c r="S122" i="27"/>
  <c r="T121" i="27"/>
  <c r="AE50" i="27"/>
  <c r="AF49" i="27"/>
  <c r="R142" i="27"/>
  <c r="R140" i="27"/>
  <c r="R141" i="27" s="1"/>
  <c r="S135" i="27"/>
  <c r="AF146" i="27"/>
  <c r="AG145" i="27"/>
  <c r="AE106" i="27"/>
  <c r="AF105" i="27"/>
  <c r="Q161" i="27"/>
  <c r="Q173" i="27" s="1"/>
  <c r="Q160" i="27"/>
  <c r="Q165" i="27" s="1"/>
  <c r="Q166" i="27" s="1"/>
  <c r="Q12" i="27"/>
  <c r="S13" i="27"/>
  <c r="R18" i="27"/>
  <c r="R19" i="27" s="1"/>
  <c r="T130" i="27"/>
  <c r="U129" i="27"/>
  <c r="R134" i="27"/>
  <c r="S127" i="27"/>
  <c r="R132" i="27"/>
  <c r="R133" i="27" s="1"/>
  <c r="U65" i="27"/>
  <c r="T66" i="27"/>
  <c r="S106" i="27"/>
  <c r="T105" i="27"/>
  <c r="R45" i="27"/>
  <c r="S41" i="27"/>
  <c r="R46" i="27"/>
  <c r="T9" i="27"/>
  <c r="S8" i="27"/>
  <c r="AI113" i="27"/>
  <c r="T82" i="27"/>
  <c r="U81" i="27"/>
  <c r="S20" i="27"/>
  <c r="R11" i="27"/>
  <c r="S6" i="27"/>
  <c r="R108" i="27"/>
  <c r="R109" i="27" s="1"/>
  <c r="R110" i="27"/>
  <c r="S103" i="27"/>
  <c r="S15" i="27"/>
  <c r="T16" i="27"/>
  <c r="AE154" i="27"/>
  <c r="AF153" i="27"/>
  <c r="S143" i="27"/>
  <c r="R150" i="27"/>
  <c r="R148" i="27"/>
  <c r="R149" i="27" s="1"/>
  <c r="R92" i="27"/>
  <c r="R93" i="27" s="1"/>
  <c r="R94" i="27"/>
  <c r="S87" i="27"/>
  <c r="AG89" i="27"/>
  <c r="AF90" i="27"/>
  <c r="R39" i="27"/>
  <c r="S34" i="27"/>
  <c r="R158" i="27"/>
  <c r="S151" i="27"/>
  <c r="R156" i="27"/>
  <c r="R157" i="27" s="1"/>
  <c r="R76" i="27"/>
  <c r="R77" i="27" s="1"/>
  <c r="R78" i="27"/>
  <c r="S71" i="27"/>
  <c r="T90" i="27"/>
  <c r="U89" i="27"/>
  <c r="R116" i="27"/>
  <c r="R117" i="27" s="1"/>
  <c r="S111" i="27"/>
  <c r="R118" i="27"/>
  <c r="T146" i="27"/>
  <c r="U145" i="27"/>
  <c r="R32" i="27"/>
  <c r="R33" i="27" s="1"/>
  <c r="S27" i="27"/>
  <c r="AF82" i="27"/>
  <c r="AG81" i="27"/>
  <c r="AH73" i="27"/>
  <c r="AG74" i="27"/>
  <c r="T30" i="27"/>
  <c r="S29" i="27"/>
  <c r="T22" i="27"/>
  <c r="U23" i="27"/>
  <c r="U112" i="27"/>
  <c r="T114" i="27"/>
  <c r="R68" i="27"/>
  <c r="R69" i="27" s="1"/>
  <c r="S63" i="27"/>
  <c r="R70" i="27"/>
  <c r="R60" i="27"/>
  <c r="R61" i="27" s="1"/>
  <c r="S55" i="27"/>
  <c r="R62" i="27"/>
  <c r="R52" i="27"/>
  <c r="R53" i="27" s="1"/>
  <c r="R54" i="27"/>
  <c r="S47" i="27"/>
  <c r="T9" i="17"/>
  <c r="AD23" i="17"/>
  <c r="S155" i="17"/>
  <c r="V147" i="17"/>
  <c r="U139" i="17"/>
  <c r="U131" i="17"/>
  <c r="U123" i="17"/>
  <c r="T115" i="17"/>
  <c r="V107" i="17"/>
  <c r="U99" i="17"/>
  <c r="U91" i="17"/>
  <c r="U83" i="17"/>
  <c r="V75" i="17"/>
  <c r="U67" i="17"/>
  <c r="U59" i="17"/>
  <c r="Y51" i="17"/>
  <c r="U24" i="17"/>
  <c r="V17" i="17"/>
  <c r="T21" i="17"/>
  <c r="T28" i="17"/>
  <c r="X10" i="17"/>
  <c r="W15" i="17" l="1"/>
  <c r="X16" i="17"/>
  <c r="T17" i="32"/>
  <c r="S24" i="32"/>
  <c r="S24" i="30"/>
  <c r="T17" i="30"/>
  <c r="T17" i="28"/>
  <c r="S24" i="28"/>
  <c r="U42" i="13"/>
  <c r="W164" i="27"/>
  <c r="V41" i="13"/>
  <c r="V53" i="13" s="1"/>
  <c r="V54" i="13" s="1"/>
  <c r="W43" i="13"/>
  <c r="W164" i="29"/>
  <c r="W164" i="30"/>
  <c r="W164" i="28"/>
  <c r="X167" i="28"/>
  <c r="X44" i="13"/>
  <c r="X167" i="30"/>
  <c r="X167" i="29"/>
  <c r="X167" i="27"/>
  <c r="AE44" i="27"/>
  <c r="AF43" i="27"/>
  <c r="AF35" i="30"/>
  <c r="AE37" i="30"/>
  <c r="T35" i="30"/>
  <c r="S37" i="30"/>
  <c r="AE44" i="31"/>
  <c r="AF43" i="31"/>
  <c r="AF43" i="28"/>
  <c r="AE44" i="28"/>
  <c r="U146" i="32"/>
  <c r="V145" i="32"/>
  <c r="V146" i="32" s="1"/>
  <c r="U66" i="32"/>
  <c r="V65" i="32"/>
  <c r="V66" i="32" s="1"/>
  <c r="S74" i="32"/>
  <c r="T73" i="32"/>
  <c r="AH37" i="32"/>
  <c r="AI36" i="32"/>
  <c r="AF152" i="32"/>
  <c r="AE154" i="32"/>
  <c r="T9" i="32"/>
  <c r="S8" i="32"/>
  <c r="AE82" i="32"/>
  <c r="AF81" i="32"/>
  <c r="AE90" i="32"/>
  <c r="AF89" i="32"/>
  <c r="U29" i="32"/>
  <c r="V30" i="32"/>
  <c r="T114" i="32"/>
  <c r="U113" i="32"/>
  <c r="AG138" i="32"/>
  <c r="AH137" i="32"/>
  <c r="S58" i="32"/>
  <c r="T57" i="32"/>
  <c r="AI153" i="32"/>
  <c r="AE74" i="32"/>
  <c r="AF73" i="32"/>
  <c r="V49" i="32"/>
  <c r="V50" i="32" s="1"/>
  <c r="U50" i="32"/>
  <c r="AG121" i="32"/>
  <c r="AF122" i="32"/>
  <c r="AH105" i="32"/>
  <c r="AG106" i="32"/>
  <c r="AE130" i="32"/>
  <c r="AF129" i="32"/>
  <c r="AE58" i="32"/>
  <c r="AF57" i="32"/>
  <c r="U23" i="32"/>
  <c r="T22" i="32"/>
  <c r="T152" i="32"/>
  <c r="S154" i="32"/>
  <c r="U138" i="32"/>
  <c r="V137" i="32"/>
  <c r="V138" i="32" s="1"/>
  <c r="AE44" i="32"/>
  <c r="AF43" i="32"/>
  <c r="V105" i="32"/>
  <c r="V106" i="32" s="1"/>
  <c r="U106" i="32"/>
  <c r="S90" i="32"/>
  <c r="T89" i="32"/>
  <c r="AH65" i="32"/>
  <c r="AG66" i="32"/>
  <c r="U15" i="32"/>
  <c r="V16" i="32"/>
  <c r="AG146" i="32"/>
  <c r="AH145" i="32"/>
  <c r="T129" i="32"/>
  <c r="S130" i="32"/>
  <c r="S82" i="32"/>
  <c r="T81" i="32"/>
  <c r="AG113" i="32"/>
  <c r="AF114" i="32"/>
  <c r="S98" i="32"/>
  <c r="T97" i="32"/>
  <c r="AE98" i="32"/>
  <c r="AF97" i="32"/>
  <c r="AH49" i="32"/>
  <c r="AG50" i="32"/>
  <c r="U121" i="32"/>
  <c r="T122" i="32"/>
  <c r="AG73" i="31"/>
  <c r="AF74" i="31"/>
  <c r="AE55" i="31"/>
  <c r="AD62" i="31"/>
  <c r="AD60" i="31"/>
  <c r="AD61" i="31" s="1"/>
  <c r="S154" i="31"/>
  <c r="T153" i="31"/>
  <c r="AE135" i="31"/>
  <c r="AD142" i="31"/>
  <c r="AD140" i="31"/>
  <c r="AD141" i="31" s="1"/>
  <c r="U24" i="31"/>
  <c r="V17" i="31"/>
  <c r="AD92" i="31"/>
  <c r="AD93" i="31" s="1"/>
  <c r="AD94" i="31"/>
  <c r="AE87" i="31"/>
  <c r="AF114" i="31"/>
  <c r="AG113" i="31"/>
  <c r="AF50" i="31"/>
  <c r="AG49" i="31"/>
  <c r="AD78" i="31"/>
  <c r="AE71" i="31"/>
  <c r="AD76" i="31"/>
  <c r="AD77" i="31" s="1"/>
  <c r="AF90" i="31"/>
  <c r="AG89" i="31"/>
  <c r="AG58" i="31"/>
  <c r="AH57" i="31"/>
  <c r="S119" i="31"/>
  <c r="R124" i="31"/>
  <c r="R125" i="31" s="1"/>
  <c r="R126" i="31"/>
  <c r="AE6" i="31"/>
  <c r="AD11" i="31"/>
  <c r="AD116" i="31"/>
  <c r="AD117" i="31" s="1"/>
  <c r="AE111" i="31"/>
  <c r="AD118" i="31"/>
  <c r="AE106" i="31"/>
  <c r="AF105" i="31"/>
  <c r="T50" i="31"/>
  <c r="U49" i="31"/>
  <c r="U73" i="31"/>
  <c r="T74" i="31"/>
  <c r="AF122" i="31"/>
  <c r="AG121" i="31"/>
  <c r="S87" i="31"/>
  <c r="R92" i="31"/>
  <c r="R93" i="31" s="1"/>
  <c r="R94" i="31"/>
  <c r="R102" i="31"/>
  <c r="R100" i="31"/>
  <c r="R101" i="31" s="1"/>
  <c r="S95" i="31"/>
  <c r="U15" i="31"/>
  <c r="V16" i="31"/>
  <c r="S34" i="31"/>
  <c r="R39" i="31"/>
  <c r="R40" i="31" s="1"/>
  <c r="Q160" i="31"/>
  <c r="Q165" i="31" s="1"/>
  <c r="Q12" i="31"/>
  <c r="Q162" i="31" s="1"/>
  <c r="Q170" i="31" s="1"/>
  <c r="AE63" i="31"/>
  <c r="AD68" i="31"/>
  <c r="AD69" i="31" s="1"/>
  <c r="AD70" i="31"/>
  <c r="R116" i="31"/>
  <c r="R117" i="31" s="1"/>
  <c r="S111" i="31"/>
  <c r="R118" i="31"/>
  <c r="W9" i="31"/>
  <c r="V8" i="31"/>
  <c r="AD86" i="31"/>
  <c r="AD84" i="31"/>
  <c r="AD85" i="31" s="1"/>
  <c r="AE79" i="31"/>
  <c r="U113" i="31"/>
  <c r="T114" i="31"/>
  <c r="S146" i="31"/>
  <c r="T145" i="31"/>
  <c r="R132" i="31"/>
  <c r="R133" i="31" s="1"/>
  <c r="S127" i="31"/>
  <c r="R134" i="31"/>
  <c r="R52" i="31"/>
  <c r="R53" i="31" s="1"/>
  <c r="R54" i="31"/>
  <c r="S47" i="31"/>
  <c r="R25" i="31"/>
  <c r="R26" i="31" s="1"/>
  <c r="S20" i="31"/>
  <c r="AE154" i="31"/>
  <c r="AF153" i="31"/>
  <c r="AF145" i="31"/>
  <c r="AE146" i="31"/>
  <c r="R86" i="31"/>
  <c r="S79" i="31"/>
  <c r="R84" i="31"/>
  <c r="R85" i="31" s="1"/>
  <c r="S6" i="31"/>
  <c r="R11" i="31"/>
  <c r="T30" i="31"/>
  <c r="S29" i="31"/>
  <c r="AD110" i="31"/>
  <c r="AD108" i="31"/>
  <c r="AD109" i="31" s="1"/>
  <c r="AE103" i="31"/>
  <c r="Q161" i="31"/>
  <c r="AF82" i="31"/>
  <c r="AG81" i="31"/>
  <c r="AI128" i="31"/>
  <c r="AH130" i="31"/>
  <c r="R156" i="31"/>
  <c r="R157" i="31" s="1"/>
  <c r="R158" i="31"/>
  <c r="S151" i="31"/>
  <c r="AD126" i="31"/>
  <c r="AD124" i="31"/>
  <c r="AD125" i="31" s="1"/>
  <c r="AE119" i="31"/>
  <c r="R68" i="31"/>
  <c r="R69" i="31" s="1"/>
  <c r="R70" i="31"/>
  <c r="S63" i="31"/>
  <c r="AD156" i="31"/>
  <c r="AD157" i="31" s="1"/>
  <c r="AD158" i="31"/>
  <c r="AE151" i="31"/>
  <c r="U121" i="31"/>
  <c r="T122" i="31"/>
  <c r="R18" i="31"/>
  <c r="R19" i="31" s="1"/>
  <c r="S13" i="31"/>
  <c r="S66" i="31"/>
  <c r="T65" i="31"/>
  <c r="AD132" i="31"/>
  <c r="AD133" i="31" s="1"/>
  <c r="AE127" i="31"/>
  <c r="AD134" i="31"/>
  <c r="T82" i="31"/>
  <c r="U81" i="31"/>
  <c r="AD102" i="31"/>
  <c r="AE95" i="31"/>
  <c r="AD100" i="31"/>
  <c r="AD101" i="31" s="1"/>
  <c r="T23" i="31"/>
  <c r="S22" i="31"/>
  <c r="R32" i="31"/>
  <c r="R33" i="31" s="1"/>
  <c r="S27" i="31"/>
  <c r="AH37" i="31"/>
  <c r="AI36" i="31"/>
  <c r="S106" i="31"/>
  <c r="T105" i="31"/>
  <c r="Q163" i="31"/>
  <c r="V97" i="31"/>
  <c r="V98" i="31" s="1"/>
  <c r="U98" i="31"/>
  <c r="AD150" i="31"/>
  <c r="AE143" i="31"/>
  <c r="AD148" i="31"/>
  <c r="AD149" i="31" s="1"/>
  <c r="R78" i="31"/>
  <c r="S71" i="31"/>
  <c r="R76" i="31"/>
  <c r="R77" i="31" s="1"/>
  <c r="R148" i="31"/>
  <c r="R149" i="31" s="1"/>
  <c r="R150" i="31"/>
  <c r="S143" i="31"/>
  <c r="S135" i="31"/>
  <c r="R142" i="31"/>
  <c r="R140" i="31"/>
  <c r="R141" i="31" s="1"/>
  <c r="R45" i="31"/>
  <c r="R46" i="31"/>
  <c r="S41" i="31"/>
  <c r="AG98" i="31"/>
  <c r="AH97" i="31"/>
  <c r="AF65" i="31"/>
  <c r="AE66" i="31"/>
  <c r="U58" i="31"/>
  <c r="V57" i="31"/>
  <c r="V58" i="31" s="1"/>
  <c r="AH138" i="31"/>
  <c r="AI137" i="31"/>
  <c r="S55" i="31"/>
  <c r="R60" i="31"/>
  <c r="R61" i="31" s="1"/>
  <c r="R62" i="31"/>
  <c r="R110" i="31"/>
  <c r="R108" i="31"/>
  <c r="R109" i="31" s="1"/>
  <c r="S103" i="31"/>
  <c r="U89" i="31"/>
  <c r="T90" i="31"/>
  <c r="R156" i="30"/>
  <c r="R157" i="30" s="1"/>
  <c r="R158" i="30"/>
  <c r="S151" i="30"/>
  <c r="AG153" i="30"/>
  <c r="AF154" i="30"/>
  <c r="AH98" i="30"/>
  <c r="AI97" i="30"/>
  <c r="T145" i="30"/>
  <c r="S146" i="30"/>
  <c r="AH50" i="30"/>
  <c r="AI49" i="30"/>
  <c r="AH81" i="30"/>
  <c r="AG82" i="30"/>
  <c r="S71" i="30"/>
  <c r="R78" i="30"/>
  <c r="R76" i="30"/>
  <c r="R77" i="30" s="1"/>
  <c r="R18" i="30"/>
  <c r="R19" i="30" s="1"/>
  <c r="S13" i="30"/>
  <c r="U105" i="30"/>
  <c r="T106" i="30"/>
  <c r="T89" i="30"/>
  <c r="S90" i="30"/>
  <c r="Q161" i="30"/>
  <c r="Q173" i="30" s="1"/>
  <c r="R148" i="30"/>
  <c r="R149" i="30" s="1"/>
  <c r="S143" i="30"/>
  <c r="R150" i="30"/>
  <c r="R70" i="30"/>
  <c r="R68" i="30"/>
  <c r="R69" i="30" s="1"/>
  <c r="S63" i="30"/>
  <c r="T29" i="30"/>
  <c r="U30" i="30"/>
  <c r="AF114" i="30"/>
  <c r="AG113" i="30"/>
  <c r="AF57" i="30"/>
  <c r="AE58" i="30"/>
  <c r="R110" i="30"/>
  <c r="R108" i="30"/>
  <c r="R109" i="30" s="1"/>
  <c r="S103" i="30"/>
  <c r="T65" i="30"/>
  <c r="S66" i="30"/>
  <c r="R39" i="30"/>
  <c r="R40" i="30" s="1"/>
  <c r="S34" i="30"/>
  <c r="U113" i="30"/>
  <c r="T114" i="30"/>
  <c r="Q160" i="30"/>
  <c r="Q165" i="30" s="1"/>
  <c r="Q166" i="30" s="1"/>
  <c r="Q12" i="30"/>
  <c r="Q162" i="30" s="1"/>
  <c r="Q170" i="30" s="1"/>
  <c r="S58" i="30"/>
  <c r="T57" i="30"/>
  <c r="R140" i="30"/>
  <c r="R141" i="30" s="1"/>
  <c r="R142" i="30"/>
  <c r="S135" i="30"/>
  <c r="AI36" i="30"/>
  <c r="AG105" i="30"/>
  <c r="AF106" i="30"/>
  <c r="T154" i="30"/>
  <c r="U153" i="30"/>
  <c r="R86" i="30"/>
  <c r="S79" i="30"/>
  <c r="R84" i="30"/>
  <c r="R85" i="30" s="1"/>
  <c r="R126" i="30"/>
  <c r="S119" i="30"/>
  <c r="R124" i="30"/>
  <c r="R125" i="30" s="1"/>
  <c r="S20" i="30"/>
  <c r="R25" i="30"/>
  <c r="R26" i="30" s="1"/>
  <c r="T9" i="30"/>
  <c r="S8" i="30"/>
  <c r="R11" i="30"/>
  <c r="S6" i="30"/>
  <c r="AF44" i="30"/>
  <c r="AG43" i="30"/>
  <c r="AG138" i="30"/>
  <c r="AH137" i="30"/>
  <c r="S41" i="30"/>
  <c r="R45" i="30"/>
  <c r="R46" i="30"/>
  <c r="AF65" i="30"/>
  <c r="AE66" i="30"/>
  <c r="V16" i="30"/>
  <c r="U15" i="30"/>
  <c r="U23" i="30"/>
  <c r="T22" i="30"/>
  <c r="U121" i="30"/>
  <c r="T122" i="30"/>
  <c r="R32" i="30"/>
  <c r="R33" i="30" s="1"/>
  <c r="S27" i="30"/>
  <c r="U73" i="30"/>
  <c r="T74" i="30"/>
  <c r="P172" i="30"/>
  <c r="U138" i="30"/>
  <c r="V137" i="30"/>
  <c r="V138" i="30" s="1"/>
  <c r="AE90" i="30"/>
  <c r="AF89" i="30"/>
  <c r="U82" i="30"/>
  <c r="V81" i="30"/>
  <c r="V82" i="30" s="1"/>
  <c r="AG130" i="30"/>
  <c r="AH129" i="30"/>
  <c r="R60" i="30"/>
  <c r="R61" i="30" s="1"/>
  <c r="S55" i="30"/>
  <c r="R62" i="30"/>
  <c r="R52" i="30"/>
  <c r="R53" i="30" s="1"/>
  <c r="S47" i="30"/>
  <c r="R54" i="30"/>
  <c r="AE146" i="30"/>
  <c r="AF145" i="30"/>
  <c r="R116" i="30"/>
  <c r="R117" i="30" s="1"/>
  <c r="S111" i="30"/>
  <c r="R118" i="30"/>
  <c r="AF122" i="30"/>
  <c r="AG121" i="30"/>
  <c r="R100" i="30"/>
  <c r="R101" i="30" s="1"/>
  <c r="S95" i="30"/>
  <c r="R102" i="30"/>
  <c r="R132" i="30"/>
  <c r="R133" i="30" s="1"/>
  <c r="S127" i="30"/>
  <c r="R134" i="30"/>
  <c r="AF74" i="30"/>
  <c r="AG73" i="30"/>
  <c r="U130" i="30"/>
  <c r="V129" i="30"/>
  <c r="V130" i="30" s="1"/>
  <c r="Q163" i="30"/>
  <c r="R94" i="30"/>
  <c r="S87" i="30"/>
  <c r="R92" i="30"/>
  <c r="R93" i="30" s="1"/>
  <c r="S58" i="29"/>
  <c r="T57" i="29"/>
  <c r="T106" i="29"/>
  <c r="U105" i="29"/>
  <c r="S87" i="29"/>
  <c r="R94" i="29"/>
  <c r="R92" i="29"/>
  <c r="R93" i="29" s="1"/>
  <c r="AH48" i="29"/>
  <c r="AG50" i="29"/>
  <c r="T66" i="29"/>
  <c r="U65" i="29"/>
  <c r="Q161" i="29"/>
  <c r="Q173" i="29" s="1"/>
  <c r="S71" i="29"/>
  <c r="R78" i="29"/>
  <c r="R76" i="29"/>
  <c r="R77" i="29" s="1"/>
  <c r="AF90" i="29"/>
  <c r="AG89" i="29"/>
  <c r="P172" i="29"/>
  <c r="S27" i="29"/>
  <c r="R32" i="29"/>
  <c r="R33" i="29" s="1"/>
  <c r="AG73" i="29"/>
  <c r="AF74" i="29"/>
  <c r="R39" i="29"/>
  <c r="R40" i="29" s="1"/>
  <c r="S34" i="29"/>
  <c r="AH129" i="29"/>
  <c r="AG130" i="29"/>
  <c r="T23" i="29"/>
  <c r="S22" i="29"/>
  <c r="R54" i="29"/>
  <c r="S47" i="29"/>
  <c r="R52" i="29"/>
  <c r="R53" i="29" s="1"/>
  <c r="V48" i="29"/>
  <c r="V50" i="29" s="1"/>
  <c r="U50" i="29"/>
  <c r="AG138" i="29"/>
  <c r="AH137" i="29"/>
  <c r="R132" i="29"/>
  <c r="R133" i="29" s="1"/>
  <c r="S127" i="29"/>
  <c r="R134" i="29"/>
  <c r="AI81" i="29"/>
  <c r="AH82" i="29"/>
  <c r="R62" i="29"/>
  <c r="R60" i="29"/>
  <c r="R61" i="29" s="1"/>
  <c r="S55" i="29"/>
  <c r="R148" i="29"/>
  <c r="R149" i="29" s="1"/>
  <c r="S143" i="29"/>
  <c r="R150" i="29"/>
  <c r="W9" i="29"/>
  <c r="V8" i="29"/>
  <c r="AI113" i="29"/>
  <c r="AH114" i="29"/>
  <c r="Q163" i="29"/>
  <c r="AJ49" i="29"/>
  <c r="R156" i="29"/>
  <c r="R157" i="29" s="1"/>
  <c r="R158" i="29"/>
  <c r="S151" i="29"/>
  <c r="U24" i="29"/>
  <c r="V17" i="29"/>
  <c r="Q160" i="29"/>
  <c r="Q165" i="29" s="1"/>
  <c r="Q166" i="29" s="1"/>
  <c r="Q12" i="29"/>
  <c r="Q162" i="29" s="1"/>
  <c r="Q170" i="29" s="1"/>
  <c r="U89" i="29"/>
  <c r="T90" i="29"/>
  <c r="S29" i="29"/>
  <c r="T30" i="29"/>
  <c r="AF122" i="29"/>
  <c r="AG121" i="29"/>
  <c r="AI98" i="29"/>
  <c r="AJ97" i="29"/>
  <c r="AJ98" i="29" s="1"/>
  <c r="S20" i="29"/>
  <c r="R25" i="29"/>
  <c r="R26" i="29" s="1"/>
  <c r="T154" i="29"/>
  <c r="U153" i="29"/>
  <c r="R142" i="29"/>
  <c r="R140" i="29"/>
  <c r="R141" i="29" s="1"/>
  <c r="S135" i="29"/>
  <c r="R86" i="29"/>
  <c r="S79" i="29"/>
  <c r="R84" i="29"/>
  <c r="R85" i="29" s="1"/>
  <c r="S6" i="29"/>
  <c r="R11" i="29"/>
  <c r="U130" i="29"/>
  <c r="V129" i="29"/>
  <c r="V130" i="29" s="1"/>
  <c r="S41" i="29"/>
  <c r="R46" i="29"/>
  <c r="R45" i="29"/>
  <c r="T145" i="29"/>
  <c r="S146" i="29"/>
  <c r="U121" i="29"/>
  <c r="T122" i="29"/>
  <c r="R110" i="29"/>
  <c r="S103" i="29"/>
  <c r="R108" i="29"/>
  <c r="R109" i="29" s="1"/>
  <c r="AG105" i="29"/>
  <c r="AF106" i="29"/>
  <c r="R100" i="29"/>
  <c r="R101" i="29" s="1"/>
  <c r="S95" i="29"/>
  <c r="R102" i="29"/>
  <c r="U138" i="29"/>
  <c r="V137" i="29"/>
  <c r="V138" i="29" s="1"/>
  <c r="AF57" i="29"/>
  <c r="AE58" i="29"/>
  <c r="R18" i="29"/>
  <c r="R19" i="29" s="1"/>
  <c r="S13" i="29"/>
  <c r="AE146" i="29"/>
  <c r="AF145" i="29"/>
  <c r="U73" i="29"/>
  <c r="T74" i="29"/>
  <c r="AG153" i="29"/>
  <c r="AF154" i="29"/>
  <c r="R126" i="29"/>
  <c r="R124" i="29"/>
  <c r="R125" i="29" s="1"/>
  <c r="S119" i="29"/>
  <c r="AE44" i="29"/>
  <c r="AF43" i="29"/>
  <c r="T15" i="29"/>
  <c r="U16" i="29"/>
  <c r="R116" i="29"/>
  <c r="R117" i="29" s="1"/>
  <c r="S111" i="29"/>
  <c r="R118" i="29"/>
  <c r="AH37" i="29"/>
  <c r="AI36" i="29"/>
  <c r="AG65" i="29"/>
  <c r="AF66" i="29"/>
  <c r="R70" i="29"/>
  <c r="R68" i="29"/>
  <c r="R69" i="29" s="1"/>
  <c r="S63" i="29"/>
  <c r="T114" i="28"/>
  <c r="U113" i="28"/>
  <c r="S154" i="28"/>
  <c r="T153" i="28"/>
  <c r="T15" i="28"/>
  <c r="U16" i="28"/>
  <c r="R132" i="28"/>
  <c r="R133" i="28" s="1"/>
  <c r="R134" i="28"/>
  <c r="S127" i="28"/>
  <c r="AF122" i="28"/>
  <c r="AG121" i="28"/>
  <c r="S6" i="28"/>
  <c r="R11" i="28"/>
  <c r="AG36" i="28"/>
  <c r="AF37" i="28"/>
  <c r="R25" i="28"/>
  <c r="R26" i="28" s="1"/>
  <c r="S20" i="28"/>
  <c r="T9" i="28"/>
  <c r="S8" i="28"/>
  <c r="AF50" i="28"/>
  <c r="AG49" i="28"/>
  <c r="R156" i="28"/>
  <c r="R157" i="28" s="1"/>
  <c r="R158" i="28"/>
  <c r="S151" i="28"/>
  <c r="R118" i="28"/>
  <c r="R116" i="28"/>
  <c r="R117" i="28" s="1"/>
  <c r="S111" i="28"/>
  <c r="AH66" i="28"/>
  <c r="AI65" i="28"/>
  <c r="Q161" i="28"/>
  <c r="Q173" i="28" s="1"/>
  <c r="Q160" i="28"/>
  <c r="Q165" i="28" s="1"/>
  <c r="Q166" i="28" s="1"/>
  <c r="Q12" i="28"/>
  <c r="Q162" i="28" s="1"/>
  <c r="Q170" i="28" s="1"/>
  <c r="AF74" i="28"/>
  <c r="AG73" i="28"/>
  <c r="R78" i="28"/>
  <c r="S71" i="28"/>
  <c r="R76" i="28"/>
  <c r="R77" i="28" s="1"/>
  <c r="AF98" i="28"/>
  <c r="AG97" i="28"/>
  <c r="R108" i="28"/>
  <c r="R109" i="28" s="1"/>
  <c r="S103" i="28"/>
  <c r="R110" i="28"/>
  <c r="R45" i="28"/>
  <c r="R46" i="28"/>
  <c r="S41" i="28"/>
  <c r="S143" i="28"/>
  <c r="R150" i="28"/>
  <c r="R148" i="28"/>
  <c r="R149" i="28" s="1"/>
  <c r="U81" i="28"/>
  <c r="T82" i="28"/>
  <c r="U106" i="28"/>
  <c r="V105" i="28"/>
  <c r="V106" i="28" s="1"/>
  <c r="T98" i="28"/>
  <c r="U97" i="28"/>
  <c r="AG106" i="28"/>
  <c r="AH105" i="28"/>
  <c r="R54" i="28"/>
  <c r="R52" i="28"/>
  <c r="R53" i="28" s="1"/>
  <c r="S47" i="28"/>
  <c r="AF146" i="28"/>
  <c r="AG145" i="28"/>
  <c r="T146" i="28"/>
  <c r="U145" i="28"/>
  <c r="AI89" i="28"/>
  <c r="AH90" i="28"/>
  <c r="R62" i="28"/>
  <c r="S55" i="28"/>
  <c r="R60" i="28"/>
  <c r="R61" i="28" s="1"/>
  <c r="T37" i="28"/>
  <c r="U36" i="28"/>
  <c r="AG57" i="28"/>
  <c r="AF58" i="28"/>
  <c r="AE154" i="28"/>
  <c r="AF153" i="28"/>
  <c r="U121" i="28"/>
  <c r="T122" i="28"/>
  <c r="R68" i="28"/>
  <c r="R69" i="28" s="1"/>
  <c r="S63" i="28"/>
  <c r="R70" i="28"/>
  <c r="U29" i="28"/>
  <c r="V30" i="28"/>
  <c r="Q163" i="28"/>
  <c r="R92" i="28"/>
  <c r="R93" i="28" s="1"/>
  <c r="S87" i="28"/>
  <c r="R94" i="28"/>
  <c r="T50" i="28"/>
  <c r="U49" i="28"/>
  <c r="R124" i="28"/>
  <c r="R125" i="28" s="1"/>
  <c r="S119" i="28"/>
  <c r="R126" i="28"/>
  <c r="R84" i="28"/>
  <c r="R85" i="28" s="1"/>
  <c r="S79" i="28"/>
  <c r="R86" i="28"/>
  <c r="S130" i="28"/>
  <c r="T129" i="28"/>
  <c r="AE130" i="28"/>
  <c r="AF129" i="28"/>
  <c r="AF114" i="28"/>
  <c r="AG113" i="28"/>
  <c r="T74" i="28"/>
  <c r="U73" i="28"/>
  <c r="R102" i="28"/>
  <c r="S95" i="28"/>
  <c r="R100" i="28"/>
  <c r="R101" i="28" s="1"/>
  <c r="AG81" i="28"/>
  <c r="AF82" i="28"/>
  <c r="S27" i="28"/>
  <c r="R32" i="28"/>
  <c r="R33" i="28" s="1"/>
  <c r="U57" i="28"/>
  <c r="T58" i="28"/>
  <c r="AG138" i="28"/>
  <c r="AH137" i="28"/>
  <c r="T22" i="28"/>
  <c r="U23" i="28"/>
  <c r="P172" i="28"/>
  <c r="R18" i="28"/>
  <c r="R19" i="28" s="1"/>
  <c r="S13" i="28"/>
  <c r="R39" i="28"/>
  <c r="R40" i="28" s="1"/>
  <c r="S34" i="28"/>
  <c r="R140" i="28"/>
  <c r="R141" i="28" s="1"/>
  <c r="R142" i="28"/>
  <c r="S135" i="28"/>
  <c r="U138" i="28"/>
  <c r="V137" i="28"/>
  <c r="V138" i="28" s="1"/>
  <c r="AH138" i="27"/>
  <c r="AI137" i="27"/>
  <c r="S98" i="27"/>
  <c r="T97" i="27"/>
  <c r="AE98" i="27"/>
  <c r="AF97" i="27"/>
  <c r="S24" i="27"/>
  <c r="S25" i="27" s="1"/>
  <c r="S26" i="27" s="1"/>
  <c r="T17" i="27"/>
  <c r="R163" i="27"/>
  <c r="R161" i="27"/>
  <c r="R173" i="27" s="1"/>
  <c r="S150" i="27"/>
  <c r="S148" i="27"/>
  <c r="S149" i="27" s="1"/>
  <c r="T143" i="27"/>
  <c r="V65" i="27"/>
  <c r="V66" i="27" s="1"/>
  <c r="U66" i="27"/>
  <c r="U153" i="27"/>
  <c r="T154" i="27"/>
  <c r="S62" i="27"/>
  <c r="T55" i="27"/>
  <c r="S60" i="27"/>
  <c r="S61" i="27" s="1"/>
  <c r="S11" i="27"/>
  <c r="T6" i="27"/>
  <c r="S140" i="27"/>
  <c r="S141" i="27" s="1"/>
  <c r="S142" i="27"/>
  <c r="T135" i="27"/>
  <c r="AH112" i="27"/>
  <c r="AG114" i="27"/>
  <c r="V57" i="27"/>
  <c r="V58" i="27" s="1"/>
  <c r="U58" i="27"/>
  <c r="T27" i="27"/>
  <c r="S32" i="27"/>
  <c r="S33" i="27" s="1"/>
  <c r="AG90" i="27"/>
  <c r="AH89" i="27"/>
  <c r="AG153" i="27"/>
  <c r="AF154" i="27"/>
  <c r="R160" i="27"/>
  <c r="R165" i="27" s="1"/>
  <c r="R166" i="27" s="1"/>
  <c r="R12" i="27"/>
  <c r="T106" i="27"/>
  <c r="U105" i="27"/>
  <c r="U130" i="27"/>
  <c r="V129" i="27"/>
  <c r="V130" i="27" s="1"/>
  <c r="AG58" i="27"/>
  <c r="AH57" i="27"/>
  <c r="S102" i="27"/>
  <c r="T95" i="27"/>
  <c r="S100" i="27"/>
  <c r="T47" i="27"/>
  <c r="S54" i="27"/>
  <c r="S52" i="27"/>
  <c r="S53" i="27" s="1"/>
  <c r="S68" i="27"/>
  <c r="S69" i="27" s="1"/>
  <c r="S70" i="27"/>
  <c r="T63" i="27"/>
  <c r="V23" i="27"/>
  <c r="U22" i="27"/>
  <c r="V89" i="27"/>
  <c r="V90" i="27" s="1"/>
  <c r="U90" i="27"/>
  <c r="S158" i="27"/>
  <c r="S156" i="27"/>
  <c r="S157" i="27" s="1"/>
  <c r="T151" i="27"/>
  <c r="S108" i="27"/>
  <c r="S109" i="27" s="1"/>
  <c r="S110" i="27"/>
  <c r="T103" i="27"/>
  <c r="V81" i="27"/>
  <c r="V82" i="27" s="1"/>
  <c r="U82" i="27"/>
  <c r="T8" i="27"/>
  <c r="U9" i="27"/>
  <c r="AG105" i="27"/>
  <c r="AF106" i="27"/>
  <c r="AH65" i="27"/>
  <c r="AG66" i="27"/>
  <c r="AG130" i="27"/>
  <c r="AH129" i="27"/>
  <c r="AI73" i="27"/>
  <c r="AH74" i="27"/>
  <c r="AG49" i="27"/>
  <c r="AF50" i="27"/>
  <c r="S126" i="27"/>
  <c r="T119" i="27"/>
  <c r="S124" i="27"/>
  <c r="S125" i="27" s="1"/>
  <c r="S86" i="27"/>
  <c r="T79" i="27"/>
  <c r="S84" i="27"/>
  <c r="S85" i="27" s="1"/>
  <c r="U49" i="27"/>
  <c r="T50" i="27"/>
  <c r="AG82" i="27"/>
  <c r="AH81" i="27"/>
  <c r="T111" i="27"/>
  <c r="S118" i="27"/>
  <c r="S116" i="27"/>
  <c r="S117" i="27" s="1"/>
  <c r="T29" i="27"/>
  <c r="U30" i="27"/>
  <c r="U146" i="27"/>
  <c r="V145" i="27"/>
  <c r="V146" i="27" s="1"/>
  <c r="U16" i="27"/>
  <c r="T15" i="27"/>
  <c r="V112" i="27"/>
  <c r="V114" i="27" s="1"/>
  <c r="U114" i="27"/>
  <c r="T71" i="27"/>
  <c r="S78" i="27"/>
  <c r="S76" i="27"/>
  <c r="S77" i="27" s="1"/>
  <c r="S39" i="27"/>
  <c r="T34" i="27"/>
  <c r="S94" i="27"/>
  <c r="S92" i="27"/>
  <c r="S93" i="27" s="1"/>
  <c r="T87" i="27"/>
  <c r="T20" i="27"/>
  <c r="AJ113" i="27"/>
  <c r="S45" i="27"/>
  <c r="T41" i="27"/>
  <c r="S46" i="27"/>
  <c r="S132" i="27"/>
  <c r="S133" i="27" s="1"/>
  <c r="S134" i="27"/>
  <c r="T127" i="27"/>
  <c r="T13" i="27"/>
  <c r="S18" i="27"/>
  <c r="S19" i="27" s="1"/>
  <c r="AG146" i="27"/>
  <c r="AH145" i="27"/>
  <c r="U121" i="27"/>
  <c r="T122" i="27"/>
  <c r="AF122" i="27"/>
  <c r="AG121" i="27"/>
  <c r="AE23" i="17"/>
  <c r="U9" i="17"/>
  <c r="T155" i="17"/>
  <c r="W147" i="17"/>
  <c r="V139" i="17"/>
  <c r="V131" i="17"/>
  <c r="V123" i="17"/>
  <c r="U115" i="17"/>
  <c r="W107" i="17"/>
  <c r="V99" i="17"/>
  <c r="V91" i="17"/>
  <c r="V83" i="17"/>
  <c r="W75" i="17"/>
  <c r="V67" i="17"/>
  <c r="V59" i="17"/>
  <c r="Z51" i="17"/>
  <c r="V24" i="17"/>
  <c r="W17" i="17"/>
  <c r="U28" i="17"/>
  <c r="U21" i="17"/>
  <c r="Y10" i="17"/>
  <c r="X15" i="17" l="1"/>
  <c r="Y16" i="17"/>
  <c r="T24" i="28"/>
  <c r="U17" i="28"/>
  <c r="T24" i="30"/>
  <c r="U17" i="30"/>
  <c r="U17" i="32"/>
  <c r="T24" i="32"/>
  <c r="V42" i="13"/>
  <c r="Y167" i="28"/>
  <c r="Y44" i="13"/>
  <c r="Y167" i="27"/>
  <c r="Y167" i="29"/>
  <c r="Y167" i="30"/>
  <c r="X164" i="30"/>
  <c r="W41" i="13"/>
  <c r="W53" i="13" s="1"/>
  <c r="W54" i="13" s="1"/>
  <c r="X43" i="13"/>
  <c r="X164" i="27"/>
  <c r="X164" i="29"/>
  <c r="X164" i="28"/>
  <c r="W6" i="28"/>
  <c r="W71" i="28"/>
  <c r="W95" i="28"/>
  <c r="W55" i="28"/>
  <c r="W127" i="28"/>
  <c r="W151" i="28"/>
  <c r="W135" i="28"/>
  <c r="W79" i="28"/>
  <c r="W103" i="28"/>
  <c r="W63" i="28"/>
  <c r="W143" i="28"/>
  <c r="W87" i="28"/>
  <c r="W119" i="28"/>
  <c r="W111" i="28"/>
  <c r="W79" i="27"/>
  <c r="W135" i="27"/>
  <c r="W103" i="27"/>
  <c r="W111" i="27"/>
  <c r="W63" i="27"/>
  <c r="W87" i="27"/>
  <c r="W143" i="27"/>
  <c r="W119" i="27"/>
  <c r="W71" i="27"/>
  <c r="W6" i="27"/>
  <c r="W55" i="27"/>
  <c r="W127" i="27"/>
  <c r="W151" i="27"/>
  <c r="W95" i="27"/>
  <c r="W111" i="30"/>
  <c r="W79" i="30"/>
  <c r="W95" i="30"/>
  <c r="W103" i="30"/>
  <c r="W63" i="30"/>
  <c r="W143" i="30"/>
  <c r="W119" i="30"/>
  <c r="W71" i="30"/>
  <c r="W87" i="30"/>
  <c r="W6" i="30"/>
  <c r="W127" i="30"/>
  <c r="W151" i="30"/>
  <c r="W55" i="30"/>
  <c r="W135" i="30"/>
  <c r="W79" i="29"/>
  <c r="W135" i="29"/>
  <c r="W71" i="29"/>
  <c r="W95" i="29"/>
  <c r="W143" i="29"/>
  <c r="W55" i="29"/>
  <c r="W151" i="29"/>
  <c r="W103" i="29"/>
  <c r="W6" i="29"/>
  <c r="W63" i="29"/>
  <c r="W111" i="29"/>
  <c r="W119" i="29"/>
  <c r="W87" i="29"/>
  <c r="W127" i="29"/>
  <c r="AF44" i="27"/>
  <c r="AG43" i="27"/>
  <c r="U35" i="30"/>
  <c r="T37" i="30"/>
  <c r="AG43" i="28"/>
  <c r="AF44" i="28"/>
  <c r="AG43" i="31"/>
  <c r="AF44" i="31"/>
  <c r="AG35" i="30"/>
  <c r="AF37" i="30"/>
  <c r="AF98" i="32"/>
  <c r="AG97" i="32"/>
  <c r="AG43" i="32"/>
  <c r="AF44" i="32"/>
  <c r="V23" i="32"/>
  <c r="U22" i="32"/>
  <c r="AG122" i="32"/>
  <c r="AH121" i="32"/>
  <c r="U81" i="32"/>
  <c r="T82" i="32"/>
  <c r="W16" i="32"/>
  <c r="V15" i="32"/>
  <c r="U152" i="32"/>
  <c r="T154" i="32"/>
  <c r="AF130" i="32"/>
  <c r="AG129" i="32"/>
  <c r="T58" i="32"/>
  <c r="U57" i="32"/>
  <c r="AG152" i="32"/>
  <c r="AF154" i="32"/>
  <c r="AI49" i="32"/>
  <c r="AH50" i="32"/>
  <c r="T98" i="32"/>
  <c r="U97" i="32"/>
  <c r="AF58" i="32"/>
  <c r="AG57" i="32"/>
  <c r="AG73" i="32"/>
  <c r="AF74" i="32"/>
  <c r="AI137" i="32"/>
  <c r="AH138" i="32"/>
  <c r="AI37" i="32"/>
  <c r="AJ36" i="32"/>
  <c r="AJ37" i="32" s="1"/>
  <c r="V113" i="32"/>
  <c r="V114" i="32" s="1"/>
  <c r="U114" i="32"/>
  <c r="AF90" i="32"/>
  <c r="AG89" i="32"/>
  <c r="AG81" i="32"/>
  <c r="AF82" i="32"/>
  <c r="T74" i="32"/>
  <c r="U73" i="32"/>
  <c r="U122" i="32"/>
  <c r="V121" i="32"/>
  <c r="V122" i="32" s="1"/>
  <c r="AI65" i="32"/>
  <c r="AH66" i="32"/>
  <c r="AJ153" i="32"/>
  <c r="U9" i="32"/>
  <c r="T8" i="32"/>
  <c r="AH113" i="32"/>
  <c r="AG114" i="32"/>
  <c r="U129" i="32"/>
  <c r="T130" i="32"/>
  <c r="AI145" i="32"/>
  <c r="AH146" i="32"/>
  <c r="T90" i="32"/>
  <c r="U89" i="32"/>
  <c r="AH106" i="32"/>
  <c r="AI105" i="32"/>
  <c r="V29" i="32"/>
  <c r="W30" i="32"/>
  <c r="AJ137" i="31"/>
  <c r="AJ138" i="31" s="1"/>
  <c r="AI138" i="31"/>
  <c r="AH98" i="31"/>
  <c r="AI97" i="31"/>
  <c r="U23" i="31"/>
  <c r="T22" i="31"/>
  <c r="S18" i="31"/>
  <c r="S19" i="31" s="1"/>
  <c r="T13" i="31"/>
  <c r="S11" i="31"/>
  <c r="T6" i="31"/>
  <c r="AG145" i="31"/>
  <c r="AF146" i="31"/>
  <c r="AE84" i="31"/>
  <c r="AE85" i="31" s="1"/>
  <c r="AF79" i="31"/>
  <c r="AE86" i="31"/>
  <c r="V15" i="31"/>
  <c r="W16" i="31"/>
  <c r="AH121" i="31"/>
  <c r="AG122" i="31"/>
  <c r="V49" i="31"/>
  <c r="V50" i="31" s="1"/>
  <c r="U50" i="31"/>
  <c r="S124" i="31"/>
  <c r="S125" i="31" s="1"/>
  <c r="S126" i="31"/>
  <c r="T119" i="31"/>
  <c r="AH113" i="31"/>
  <c r="AG114" i="31"/>
  <c r="AE124" i="31"/>
  <c r="AE125" i="31" s="1"/>
  <c r="AF119" i="31"/>
  <c r="AE126" i="31"/>
  <c r="S54" i="31"/>
  <c r="T47" i="31"/>
  <c r="S52" i="31"/>
  <c r="S53" i="31" s="1"/>
  <c r="S118" i="31"/>
  <c r="S116" i="31"/>
  <c r="S117" i="31" s="1"/>
  <c r="T111" i="31"/>
  <c r="AI57" i="31"/>
  <c r="AH58" i="31"/>
  <c r="AE78" i="31"/>
  <c r="AF71" i="31"/>
  <c r="AE76" i="31"/>
  <c r="AE77" i="31" s="1"/>
  <c r="AE62" i="31"/>
  <c r="AE60" i="31"/>
  <c r="AE61" i="31" s="1"/>
  <c r="AF55" i="31"/>
  <c r="S142" i="31"/>
  <c r="S140" i="31"/>
  <c r="S141" i="31" s="1"/>
  <c r="T135" i="31"/>
  <c r="S76" i="31"/>
  <c r="S77" i="31" s="1"/>
  <c r="S78" i="31"/>
  <c r="T71" i="31"/>
  <c r="AE150" i="31"/>
  <c r="AF143" i="31"/>
  <c r="AE148" i="31"/>
  <c r="AE149" i="31" s="1"/>
  <c r="AE132" i="31"/>
  <c r="AE133" i="31" s="1"/>
  <c r="AE134" i="31"/>
  <c r="AF127" i="31"/>
  <c r="U30" i="31"/>
  <c r="T29" i="31"/>
  <c r="S84" i="31"/>
  <c r="S85" i="31" s="1"/>
  <c r="T79" i="31"/>
  <c r="S86" i="31"/>
  <c r="AG153" i="31"/>
  <c r="AF154" i="31"/>
  <c r="R161" i="31"/>
  <c r="U145" i="31"/>
  <c r="T146" i="31"/>
  <c r="AF106" i="31"/>
  <c r="AG105" i="31"/>
  <c r="AE94" i="31"/>
  <c r="AE92" i="31"/>
  <c r="AE93" i="31" s="1"/>
  <c r="AF87" i="31"/>
  <c r="U153" i="31"/>
  <c r="T154" i="31"/>
  <c r="S46" i="31"/>
  <c r="T41" i="31"/>
  <c r="S45" i="31"/>
  <c r="U105" i="31"/>
  <c r="T106" i="31"/>
  <c r="T27" i="31"/>
  <c r="S32" i="31"/>
  <c r="S33" i="31" s="1"/>
  <c r="AE100" i="31"/>
  <c r="AE101" i="31" s="1"/>
  <c r="AF95" i="31"/>
  <c r="AE102" i="31"/>
  <c r="V121" i="31"/>
  <c r="V122" i="31" s="1"/>
  <c r="U122" i="31"/>
  <c r="S68" i="31"/>
  <c r="S69" i="31" s="1"/>
  <c r="S70" i="31"/>
  <c r="T63" i="31"/>
  <c r="AJ128" i="31"/>
  <c r="AJ130" i="31" s="1"/>
  <c r="AI130" i="31"/>
  <c r="AE110" i="31"/>
  <c r="AF103" i="31"/>
  <c r="AE108" i="31"/>
  <c r="AE109" i="31" s="1"/>
  <c r="R163" i="31"/>
  <c r="AE11" i="31"/>
  <c r="AF6" i="31"/>
  <c r="AH49" i="31"/>
  <c r="AG50" i="31"/>
  <c r="S150" i="31"/>
  <c r="S148" i="31"/>
  <c r="S149" i="31" s="1"/>
  <c r="T143" i="31"/>
  <c r="T66" i="31"/>
  <c r="U65" i="31"/>
  <c r="AH81" i="31"/>
  <c r="AG82" i="31"/>
  <c r="W8" i="31"/>
  <c r="W12" i="31"/>
  <c r="X9" i="31"/>
  <c r="S39" i="31"/>
  <c r="S40" i="31" s="1"/>
  <c r="T34" i="31"/>
  <c r="S100" i="31"/>
  <c r="S101" i="31" s="1"/>
  <c r="T95" i="31"/>
  <c r="S102" i="31"/>
  <c r="T87" i="31"/>
  <c r="S94" i="31"/>
  <c r="S92" i="31"/>
  <c r="S93" i="31" s="1"/>
  <c r="AH89" i="31"/>
  <c r="AG90" i="31"/>
  <c r="AE140" i="31"/>
  <c r="AE141" i="31" s="1"/>
  <c r="AE142" i="31"/>
  <c r="AF135" i="31"/>
  <c r="U90" i="31"/>
  <c r="V89" i="31"/>
  <c r="V90" i="31" s="1"/>
  <c r="S108" i="31"/>
  <c r="S109" i="31" s="1"/>
  <c r="S110" i="31"/>
  <c r="T103" i="31"/>
  <c r="S62" i="31"/>
  <c r="S60" i="31"/>
  <c r="S61" i="31" s="1"/>
  <c r="T55" i="31"/>
  <c r="AG65" i="31"/>
  <c r="AF66" i="31"/>
  <c r="AI37" i="31"/>
  <c r="AJ36" i="31"/>
  <c r="AJ37" i="31" s="1"/>
  <c r="V81" i="31"/>
  <c r="V82" i="31" s="1"/>
  <c r="U82" i="31"/>
  <c r="AF151" i="31"/>
  <c r="AE158" i="31"/>
  <c r="AE156" i="31"/>
  <c r="AE157" i="31" s="1"/>
  <c r="S156" i="31"/>
  <c r="S157" i="31" s="1"/>
  <c r="T151" i="31"/>
  <c r="S158" i="31"/>
  <c r="R160" i="31"/>
  <c r="R165" i="31" s="1"/>
  <c r="R12" i="31"/>
  <c r="R162" i="31" s="1"/>
  <c r="R170" i="31" s="1"/>
  <c r="S25" i="31"/>
  <c r="S26" i="31" s="1"/>
  <c r="T20" i="31"/>
  <c r="S134" i="31"/>
  <c r="T127" i="31"/>
  <c r="S132" i="31"/>
  <c r="S133" i="31" s="1"/>
  <c r="U114" i="31"/>
  <c r="V113" i="31"/>
  <c r="V114" i="31" s="1"/>
  <c r="AF63" i="31"/>
  <c r="AE68" i="31"/>
  <c r="AE69" i="31" s="1"/>
  <c r="AE70" i="31"/>
  <c r="U74" i="31"/>
  <c r="V73" i="31"/>
  <c r="V74" i="31" s="1"/>
  <c r="AE116" i="31"/>
  <c r="AE117" i="31" s="1"/>
  <c r="AF111" i="31"/>
  <c r="AE118" i="31"/>
  <c r="W17" i="31"/>
  <c r="V24" i="31"/>
  <c r="AG74" i="31"/>
  <c r="AH73" i="31"/>
  <c r="AG145" i="30"/>
  <c r="AF146" i="30"/>
  <c r="S54" i="30"/>
  <c r="S52" i="30"/>
  <c r="S53" i="30" s="1"/>
  <c r="T47" i="30"/>
  <c r="T27" i="30"/>
  <c r="S32" i="30"/>
  <c r="S33" i="30" s="1"/>
  <c r="S11" i="30"/>
  <c r="T6" i="30"/>
  <c r="U154" i="30"/>
  <c r="V153" i="30"/>
  <c r="V154" i="30" s="1"/>
  <c r="AJ36" i="30"/>
  <c r="AI50" i="30"/>
  <c r="AJ49" i="30"/>
  <c r="AJ50" i="30" s="1"/>
  <c r="AH121" i="30"/>
  <c r="AG122" i="30"/>
  <c r="R163" i="30"/>
  <c r="AH138" i="30"/>
  <c r="AI137" i="30"/>
  <c r="R160" i="30"/>
  <c r="R165" i="30" s="1"/>
  <c r="R166" i="30" s="1"/>
  <c r="R12" i="30"/>
  <c r="R162" i="30" s="1"/>
  <c r="R170" i="30" s="1"/>
  <c r="S126" i="30"/>
  <c r="T119" i="30"/>
  <c r="S124" i="30"/>
  <c r="S125" i="30" s="1"/>
  <c r="T58" i="30"/>
  <c r="U57" i="30"/>
  <c r="T66" i="30"/>
  <c r="U65" i="30"/>
  <c r="S68" i="30"/>
  <c r="S69" i="30" s="1"/>
  <c r="T63" i="30"/>
  <c r="S70" i="30"/>
  <c r="V105" i="30"/>
  <c r="V106" i="30" s="1"/>
  <c r="U106" i="30"/>
  <c r="T87" i="30"/>
  <c r="S94" i="30"/>
  <c r="S92" i="30"/>
  <c r="S93" i="30" s="1"/>
  <c r="T41" i="30"/>
  <c r="S45" i="30"/>
  <c r="S46" i="30"/>
  <c r="S110" i="30"/>
  <c r="S108" i="30"/>
  <c r="S109" i="30" s="1"/>
  <c r="T103" i="30"/>
  <c r="AH113" i="30"/>
  <c r="AG114" i="30"/>
  <c r="AI98" i="30"/>
  <c r="AJ97" i="30"/>
  <c r="AJ98" i="30" s="1"/>
  <c r="S102" i="30"/>
  <c r="T95" i="30"/>
  <c r="S100" i="30"/>
  <c r="S101" i="30" s="1"/>
  <c r="S62" i="30"/>
  <c r="S60" i="30"/>
  <c r="S61" i="30" s="1"/>
  <c r="T55" i="30"/>
  <c r="V121" i="30"/>
  <c r="V122" i="30" s="1"/>
  <c r="U122" i="30"/>
  <c r="V15" i="30"/>
  <c r="W16" i="30"/>
  <c r="AH43" i="30"/>
  <c r="AG44" i="30"/>
  <c r="U9" i="30"/>
  <c r="T8" i="30"/>
  <c r="S140" i="30"/>
  <c r="S141" i="30" s="1"/>
  <c r="S142" i="30"/>
  <c r="T135" i="30"/>
  <c r="Q172" i="30"/>
  <c r="S76" i="30"/>
  <c r="S77" i="30" s="1"/>
  <c r="T71" i="30"/>
  <c r="S78" i="30"/>
  <c r="U145" i="30"/>
  <c r="T146" i="30"/>
  <c r="S156" i="30"/>
  <c r="S157" i="30" s="1"/>
  <c r="S158" i="30"/>
  <c r="T151" i="30"/>
  <c r="AG74" i="30"/>
  <c r="AH73" i="30"/>
  <c r="S132" i="30"/>
  <c r="S133" i="30" s="1"/>
  <c r="S134" i="30"/>
  <c r="T127" i="30"/>
  <c r="S118" i="30"/>
  <c r="S116" i="30"/>
  <c r="S117" i="30" s="1"/>
  <c r="T111" i="30"/>
  <c r="AF90" i="30"/>
  <c r="AG89" i="30"/>
  <c r="U74" i="30"/>
  <c r="V73" i="30"/>
  <c r="V74" i="30" s="1"/>
  <c r="S84" i="30"/>
  <c r="S85" i="30" s="1"/>
  <c r="T79" i="30"/>
  <c r="S86" i="30"/>
  <c r="AH105" i="30"/>
  <c r="AG106" i="30"/>
  <c r="V113" i="30"/>
  <c r="V114" i="30" s="1"/>
  <c r="U114" i="30"/>
  <c r="R161" i="30"/>
  <c r="R173" i="30" s="1"/>
  <c r="AI129" i="30"/>
  <c r="AH130" i="30"/>
  <c r="V23" i="30"/>
  <c r="U22" i="30"/>
  <c r="AF66" i="30"/>
  <c r="AG65" i="30"/>
  <c r="S25" i="30"/>
  <c r="S26" i="30" s="1"/>
  <c r="T20" i="30"/>
  <c r="S39" i="30"/>
  <c r="S40" i="30" s="1"/>
  <c r="T34" i="30"/>
  <c r="AF58" i="30"/>
  <c r="AG57" i="30"/>
  <c r="V30" i="30"/>
  <c r="U29" i="30"/>
  <c r="S150" i="30"/>
  <c r="S148" i="30"/>
  <c r="S149" i="30" s="1"/>
  <c r="T143" i="30"/>
  <c r="U89" i="30"/>
  <c r="T90" i="30"/>
  <c r="S18" i="30"/>
  <c r="S19" i="30" s="1"/>
  <c r="T13" i="30"/>
  <c r="AH82" i="30"/>
  <c r="AI81" i="30"/>
  <c r="AH153" i="30"/>
  <c r="AG154" i="30"/>
  <c r="T119" i="29"/>
  <c r="S126" i="29"/>
  <c r="S124" i="29"/>
  <c r="S125" i="29" s="1"/>
  <c r="V153" i="29"/>
  <c r="V154" i="29" s="1"/>
  <c r="U154" i="29"/>
  <c r="AJ113" i="29"/>
  <c r="AJ114" i="29" s="1"/>
  <c r="AI114" i="29"/>
  <c r="AH138" i="29"/>
  <c r="AI137" i="29"/>
  <c r="R163" i="29"/>
  <c r="S32" i="29"/>
  <c r="S33" i="29" s="1"/>
  <c r="T27" i="29"/>
  <c r="U66" i="29"/>
  <c r="V65" i="29"/>
  <c r="V66" i="29" s="1"/>
  <c r="S118" i="29"/>
  <c r="S116" i="29"/>
  <c r="S117" i="29" s="1"/>
  <c r="T111" i="29"/>
  <c r="S18" i="29"/>
  <c r="S19" i="29" s="1"/>
  <c r="T13" i="29"/>
  <c r="R160" i="29"/>
  <c r="R165" i="29" s="1"/>
  <c r="R166" i="29" s="1"/>
  <c r="R12" i="29"/>
  <c r="R162" i="29" s="1"/>
  <c r="R170" i="29" s="1"/>
  <c r="S84" i="29"/>
  <c r="S85" i="29" s="1"/>
  <c r="T79" i="29"/>
  <c r="S86" i="29"/>
  <c r="S142" i="29"/>
  <c r="T135" i="29"/>
  <c r="S140" i="29"/>
  <c r="S141" i="29" s="1"/>
  <c r="AH121" i="29"/>
  <c r="AG122" i="29"/>
  <c r="V89" i="29"/>
  <c r="V90" i="29" s="1"/>
  <c r="U90" i="29"/>
  <c r="W17" i="29"/>
  <c r="V24" i="29"/>
  <c r="S150" i="29"/>
  <c r="S148" i="29"/>
  <c r="S149" i="29" s="1"/>
  <c r="T143" i="29"/>
  <c r="S62" i="29"/>
  <c r="S60" i="29"/>
  <c r="S61" i="29" s="1"/>
  <c r="T55" i="29"/>
  <c r="S54" i="29"/>
  <c r="S52" i="29"/>
  <c r="S53" i="29" s="1"/>
  <c r="T47" i="29"/>
  <c r="U23" i="29"/>
  <c r="T22" i="29"/>
  <c r="S76" i="29"/>
  <c r="S77" i="29" s="1"/>
  <c r="T71" i="29"/>
  <c r="S78" i="29"/>
  <c r="S94" i="29"/>
  <c r="T87" i="29"/>
  <c r="S92" i="29"/>
  <c r="S93" i="29" s="1"/>
  <c r="V73" i="29"/>
  <c r="V74" i="29" s="1"/>
  <c r="U74" i="29"/>
  <c r="S11" i="29"/>
  <c r="T6" i="29"/>
  <c r="W8" i="29"/>
  <c r="X9" i="29"/>
  <c r="R161" i="29"/>
  <c r="R173" i="29" s="1"/>
  <c r="V105" i="29"/>
  <c r="V106" i="29" s="1"/>
  <c r="U106" i="29"/>
  <c r="AH105" i="29"/>
  <c r="AG106" i="29"/>
  <c r="AG66" i="29"/>
  <c r="AH65" i="29"/>
  <c r="U15" i="29"/>
  <c r="V16" i="29"/>
  <c r="V121" i="29"/>
  <c r="V122" i="29" s="1"/>
  <c r="U122" i="29"/>
  <c r="S46" i="29"/>
  <c r="T41" i="29"/>
  <c r="S45" i="29"/>
  <c r="S25" i="29"/>
  <c r="S26" i="29" s="1"/>
  <c r="T20" i="29"/>
  <c r="U30" i="29"/>
  <c r="T29" i="29"/>
  <c r="AG74" i="29"/>
  <c r="AH73" i="29"/>
  <c r="AG90" i="29"/>
  <c r="AH89" i="29"/>
  <c r="AJ36" i="29"/>
  <c r="AJ37" i="29" s="1"/>
  <c r="AI37" i="29"/>
  <c r="AG43" i="29"/>
  <c r="AF44" i="29"/>
  <c r="AG145" i="29"/>
  <c r="AF146" i="29"/>
  <c r="AG57" i="29"/>
  <c r="AF58" i="29"/>
  <c r="S110" i="29"/>
  <c r="S108" i="29"/>
  <c r="S109" i="29" s="1"/>
  <c r="T103" i="29"/>
  <c r="S132" i="29"/>
  <c r="S133" i="29" s="1"/>
  <c r="S134" i="29"/>
  <c r="T127" i="29"/>
  <c r="AI48" i="29"/>
  <c r="AH50" i="29"/>
  <c r="U57" i="29"/>
  <c r="T58" i="29"/>
  <c r="S68" i="29"/>
  <c r="S69" i="29" s="1"/>
  <c r="S70" i="29"/>
  <c r="T63" i="29"/>
  <c r="AG154" i="29"/>
  <c r="AH153" i="29"/>
  <c r="T95" i="29"/>
  <c r="S100" i="29"/>
  <c r="S101" i="29" s="1"/>
  <c r="S102" i="29"/>
  <c r="U145" i="29"/>
  <c r="T146" i="29"/>
  <c r="Q172" i="29"/>
  <c r="S156" i="29"/>
  <c r="S157" i="29" s="1"/>
  <c r="S158" i="29"/>
  <c r="T151" i="29"/>
  <c r="AJ81" i="29"/>
  <c r="AJ82" i="29" s="1"/>
  <c r="AI82" i="29"/>
  <c r="AI129" i="29"/>
  <c r="AH130" i="29"/>
  <c r="T34" i="29"/>
  <c r="S39" i="29"/>
  <c r="S40" i="29" s="1"/>
  <c r="T130" i="28"/>
  <c r="U129" i="28"/>
  <c r="AG153" i="28"/>
  <c r="AF154" i="28"/>
  <c r="AJ89" i="28"/>
  <c r="AJ90" i="28" s="1"/>
  <c r="AI90" i="28"/>
  <c r="T47" i="28"/>
  <c r="S54" i="28"/>
  <c r="S52" i="28"/>
  <c r="S53" i="28" s="1"/>
  <c r="S150" i="28"/>
  <c r="T143" i="28"/>
  <c r="S148" i="28"/>
  <c r="S149" i="28" s="1"/>
  <c r="S118" i="28"/>
  <c r="T111" i="28"/>
  <c r="S116" i="28"/>
  <c r="S117" i="28" s="1"/>
  <c r="T6" i="28"/>
  <c r="S11" i="28"/>
  <c r="AH138" i="28"/>
  <c r="AI137" i="28"/>
  <c r="T119" i="28"/>
  <c r="S124" i="28"/>
  <c r="S125" i="28" s="1"/>
  <c r="S126" i="28"/>
  <c r="U58" i="28"/>
  <c r="V57" i="28"/>
  <c r="V58" i="28" s="1"/>
  <c r="S102" i="28"/>
  <c r="S100" i="28"/>
  <c r="S101" i="28" s="1"/>
  <c r="T95" i="28"/>
  <c r="V73" i="28"/>
  <c r="V74" i="28" s="1"/>
  <c r="U74" i="28"/>
  <c r="S84" i="28"/>
  <c r="S85" i="28" s="1"/>
  <c r="S86" i="28"/>
  <c r="T79" i="28"/>
  <c r="U50" i="28"/>
  <c r="V49" i="28"/>
  <c r="V50" i="28" s="1"/>
  <c r="T63" i="28"/>
  <c r="S70" i="28"/>
  <c r="S68" i="28"/>
  <c r="S69" i="28" s="1"/>
  <c r="U146" i="28"/>
  <c r="V145" i="28"/>
  <c r="V146" i="28" s="1"/>
  <c r="R163" i="28"/>
  <c r="S108" i="28"/>
  <c r="S109" i="28" s="1"/>
  <c r="S110" i="28"/>
  <c r="T103" i="28"/>
  <c r="S78" i="28"/>
  <c r="S76" i="28"/>
  <c r="S77" i="28" s="1"/>
  <c r="T71" i="28"/>
  <c r="AH49" i="28"/>
  <c r="AG50" i="28"/>
  <c r="AH36" i="28"/>
  <c r="AG37" i="28"/>
  <c r="AG122" i="28"/>
  <c r="AH121" i="28"/>
  <c r="U153" i="28"/>
  <c r="T154" i="28"/>
  <c r="T87" i="28"/>
  <c r="S94" i="28"/>
  <c r="S92" i="28"/>
  <c r="S93" i="28" s="1"/>
  <c r="S62" i="28"/>
  <c r="T55" i="28"/>
  <c r="S60" i="28"/>
  <c r="S61" i="28" s="1"/>
  <c r="R161" i="28"/>
  <c r="R173" i="28" s="1"/>
  <c r="U82" i="28"/>
  <c r="V81" i="28"/>
  <c r="V82" i="28" s="1"/>
  <c r="S46" i="28"/>
  <c r="T41" i="28"/>
  <c r="S45" i="28"/>
  <c r="U15" i="28"/>
  <c r="V16" i="28"/>
  <c r="S39" i="28"/>
  <c r="S40" i="28" s="1"/>
  <c r="T34" i="28"/>
  <c r="V23" i="28"/>
  <c r="U22" i="28"/>
  <c r="S32" i="28"/>
  <c r="S33" i="28" s="1"/>
  <c r="T27" i="28"/>
  <c r="AH113" i="28"/>
  <c r="AG114" i="28"/>
  <c r="AI105" i="28"/>
  <c r="AH106" i="28"/>
  <c r="AH73" i="28"/>
  <c r="AG74" i="28"/>
  <c r="AJ65" i="28"/>
  <c r="AJ66" i="28" s="1"/>
  <c r="AI66" i="28"/>
  <c r="S134" i="28"/>
  <c r="T127" i="28"/>
  <c r="S132" i="28"/>
  <c r="S133" i="28" s="1"/>
  <c r="S18" i="28"/>
  <c r="S19" i="28" s="1"/>
  <c r="T13" i="28"/>
  <c r="AF130" i="28"/>
  <c r="AG129" i="28"/>
  <c r="AG58" i="28"/>
  <c r="AH57" i="28"/>
  <c r="AG146" i="28"/>
  <c r="AH145" i="28"/>
  <c r="AH97" i="28"/>
  <c r="AG98" i="28"/>
  <c r="S156" i="28"/>
  <c r="S157" i="28" s="1"/>
  <c r="S158" i="28"/>
  <c r="T151" i="28"/>
  <c r="T8" i="28"/>
  <c r="U9" i="28"/>
  <c r="S25" i="28"/>
  <c r="S26" i="28" s="1"/>
  <c r="T20" i="28"/>
  <c r="V113" i="28"/>
  <c r="V114" i="28" s="1"/>
  <c r="U114" i="28"/>
  <c r="S142" i="28"/>
  <c r="S140" i="28"/>
  <c r="S141" i="28" s="1"/>
  <c r="T135" i="28"/>
  <c r="AG82" i="28"/>
  <c r="AH81" i="28"/>
  <c r="W30" i="28"/>
  <c r="V29" i="28"/>
  <c r="U122" i="28"/>
  <c r="V121" i="28"/>
  <c r="V122" i="28" s="1"/>
  <c r="V36" i="28"/>
  <c r="V37" i="28" s="1"/>
  <c r="U37" i="28"/>
  <c r="V97" i="28"/>
  <c r="V98" i="28" s="1"/>
  <c r="U98" i="28"/>
  <c r="Q172" i="28"/>
  <c r="R160" i="28"/>
  <c r="R165" i="28" s="1"/>
  <c r="R166" i="28" s="1"/>
  <c r="R12" i="28"/>
  <c r="R162" i="28" s="1"/>
  <c r="R170" i="28" s="1"/>
  <c r="AI138" i="27"/>
  <c r="AJ137" i="27"/>
  <c r="AJ138" i="27" s="1"/>
  <c r="U97" i="27"/>
  <c r="T98" i="27"/>
  <c r="AF98" i="27"/>
  <c r="AG97" i="27"/>
  <c r="S101" i="27"/>
  <c r="S163" i="27" s="1"/>
  <c r="T24" i="27"/>
  <c r="T25" i="27" s="1"/>
  <c r="T26" i="27" s="1"/>
  <c r="U17" i="27"/>
  <c r="T126" i="27"/>
  <c r="T124" i="27"/>
  <c r="T125" i="27" s="1"/>
  <c r="U119" i="27"/>
  <c r="T18" i="27"/>
  <c r="T19" i="27" s="1"/>
  <c r="U13" i="27"/>
  <c r="T134" i="27"/>
  <c r="T132" i="27"/>
  <c r="T133" i="27" s="1"/>
  <c r="U127" i="27"/>
  <c r="U15" i="27"/>
  <c r="V16" i="27"/>
  <c r="T108" i="27"/>
  <c r="T109" i="27" s="1"/>
  <c r="T110" i="27"/>
  <c r="U103" i="27"/>
  <c r="U47" i="27"/>
  <c r="T54" i="27"/>
  <c r="T52" i="27"/>
  <c r="T53" i="27" s="1"/>
  <c r="AH58" i="27"/>
  <c r="AI57" i="27"/>
  <c r="T62" i="27"/>
  <c r="U55" i="27"/>
  <c r="T60" i="27"/>
  <c r="T61" i="27" s="1"/>
  <c r="T70" i="27"/>
  <c r="T68" i="27"/>
  <c r="T69" i="27" s="1"/>
  <c r="U63" i="27"/>
  <c r="T76" i="27"/>
  <c r="T77" i="27" s="1"/>
  <c r="T78" i="27"/>
  <c r="U71" i="27"/>
  <c r="U122" i="27"/>
  <c r="V121" i="27"/>
  <c r="V122" i="27" s="1"/>
  <c r="U34" i="27"/>
  <c r="T39" i="27"/>
  <c r="U79" i="27"/>
  <c r="T84" i="27"/>
  <c r="T85" i="27" s="1"/>
  <c r="T86" i="27"/>
  <c r="AG50" i="27"/>
  <c r="AH49" i="27"/>
  <c r="AH130" i="27"/>
  <c r="AI129" i="27"/>
  <c r="U8" i="27"/>
  <c r="V9" i="27"/>
  <c r="U151" i="27"/>
  <c r="T156" i="27"/>
  <c r="T157" i="27" s="1"/>
  <c r="T158" i="27"/>
  <c r="AG154" i="27"/>
  <c r="AH153" i="27"/>
  <c r="U6" i="27"/>
  <c r="T11" i="27"/>
  <c r="V30" i="27"/>
  <c r="U29" i="27"/>
  <c r="T46" i="27"/>
  <c r="T45" i="27"/>
  <c r="U41" i="27"/>
  <c r="AG122" i="27"/>
  <c r="AH121" i="27"/>
  <c r="AH146" i="27"/>
  <c r="AI145" i="27"/>
  <c r="AI74" i="27"/>
  <c r="AJ73" i="27"/>
  <c r="AJ74" i="27" s="1"/>
  <c r="AH90" i="27"/>
  <c r="AI89" i="27"/>
  <c r="S160" i="27"/>
  <c r="S165" i="27" s="1"/>
  <c r="S166" i="27" s="1"/>
  <c r="S12" i="27"/>
  <c r="T94" i="27"/>
  <c r="T92" i="27"/>
  <c r="T93" i="27" s="1"/>
  <c r="U87" i="27"/>
  <c r="U50" i="27"/>
  <c r="V49" i="27"/>
  <c r="V50" i="27" s="1"/>
  <c r="U20" i="27"/>
  <c r="U111" i="27"/>
  <c r="T118" i="27"/>
  <c r="T116" i="27"/>
  <c r="T117" i="27" s="1"/>
  <c r="AG106" i="27"/>
  <c r="AH105" i="27"/>
  <c r="V22" i="27"/>
  <c r="W23" i="27"/>
  <c r="T100" i="27"/>
  <c r="T101" i="27" s="1"/>
  <c r="U95" i="27"/>
  <c r="T102" i="27"/>
  <c r="U154" i="27"/>
  <c r="V153" i="27"/>
  <c r="V154" i="27" s="1"/>
  <c r="T150" i="27"/>
  <c r="U143" i="27"/>
  <c r="T148" i="27"/>
  <c r="T149" i="27" s="1"/>
  <c r="AH82" i="27"/>
  <c r="AI81" i="27"/>
  <c r="AI65" i="27"/>
  <c r="AH66" i="27"/>
  <c r="T140" i="27"/>
  <c r="T141" i="27" s="1"/>
  <c r="U135" i="27"/>
  <c r="T142" i="27"/>
  <c r="S161" i="27"/>
  <c r="S173" i="27" s="1"/>
  <c r="U106" i="27"/>
  <c r="V105" i="27"/>
  <c r="V106" i="27" s="1"/>
  <c r="U27" i="27"/>
  <c r="T32" i="27"/>
  <c r="T33" i="27" s="1"/>
  <c r="AI112" i="27"/>
  <c r="AH114" i="27"/>
  <c r="V9" i="17"/>
  <c r="AF23" i="17"/>
  <c r="AG23" i="17" s="1"/>
  <c r="AH23" i="17" s="1"/>
  <c r="AI23" i="17" s="1"/>
  <c r="U155" i="17"/>
  <c r="X147" i="17"/>
  <c r="W139" i="17"/>
  <c r="W131" i="17"/>
  <c r="W123" i="17"/>
  <c r="V115" i="17"/>
  <c r="X107" i="17"/>
  <c r="W99" i="17"/>
  <c r="W91" i="17"/>
  <c r="W83" i="17"/>
  <c r="X75" i="17"/>
  <c r="W67" i="17"/>
  <c r="W59" i="17"/>
  <c r="AA51" i="17"/>
  <c r="W24" i="17"/>
  <c r="X17" i="17"/>
  <c r="V21" i="17"/>
  <c r="V28" i="17"/>
  <c r="Z10" i="17"/>
  <c r="Y15" i="17" l="1"/>
  <c r="Z16" i="17"/>
  <c r="U24" i="32"/>
  <c r="V17" i="32"/>
  <c r="V17" i="30"/>
  <c r="U24" i="30"/>
  <c r="U24" i="28"/>
  <c r="V17" i="28"/>
  <c r="X6" i="29"/>
  <c r="W11" i="29"/>
  <c r="W12" i="29" s="1"/>
  <c r="W78" i="29"/>
  <c r="W76" i="29"/>
  <c r="W77" i="29" s="1"/>
  <c r="X71" i="29"/>
  <c r="W156" i="30"/>
  <c r="W157" i="30" s="1"/>
  <c r="W158" i="30"/>
  <c r="X151" i="30"/>
  <c r="W150" i="30"/>
  <c r="W148" i="30"/>
  <c r="W149" i="30" s="1"/>
  <c r="X143" i="30"/>
  <c r="W102" i="27"/>
  <c r="X95" i="27"/>
  <c r="W100" i="27"/>
  <c r="W101" i="27" s="1"/>
  <c r="W124" i="27"/>
  <c r="W125" i="27" s="1"/>
  <c r="X119" i="27"/>
  <c r="W126" i="27"/>
  <c r="W142" i="27"/>
  <c r="X135" i="27"/>
  <c r="W140" i="27"/>
  <c r="W141" i="27" s="1"/>
  <c r="X63" i="28"/>
  <c r="W68" i="28"/>
  <c r="W69" i="28" s="1"/>
  <c r="W70" i="28"/>
  <c r="X55" i="28"/>
  <c r="W62" i="28"/>
  <c r="W60" i="28"/>
  <c r="W61" i="28" s="1"/>
  <c r="W134" i="29"/>
  <c r="X127" i="29"/>
  <c r="W132" i="29"/>
  <c r="W133" i="29" s="1"/>
  <c r="W108" i="29"/>
  <c r="W109" i="29" s="1"/>
  <c r="X103" i="29"/>
  <c r="W110" i="29"/>
  <c r="X135" i="29"/>
  <c r="W142" i="29"/>
  <c r="W140" i="29"/>
  <c r="W141" i="29" s="1"/>
  <c r="W132" i="30"/>
  <c r="W133" i="30" s="1"/>
  <c r="X127" i="30"/>
  <c r="W134" i="30"/>
  <c r="W70" i="30"/>
  <c r="X63" i="30"/>
  <c r="W68" i="30"/>
  <c r="W69" i="30" s="1"/>
  <c r="W156" i="27"/>
  <c r="W157" i="27" s="1"/>
  <c r="W158" i="27"/>
  <c r="X151" i="27"/>
  <c r="X143" i="27"/>
  <c r="W148" i="27"/>
  <c r="W149" i="27" s="1"/>
  <c r="W150" i="27"/>
  <c r="W86" i="27"/>
  <c r="W84" i="27"/>
  <c r="W85" i="27" s="1"/>
  <c r="X79" i="27"/>
  <c r="W110" i="28"/>
  <c r="W108" i="28"/>
  <c r="W109" i="28" s="1"/>
  <c r="X103" i="28"/>
  <c r="W100" i="28"/>
  <c r="W101" i="28" s="1"/>
  <c r="X95" i="28"/>
  <c r="W102" i="28"/>
  <c r="W92" i="29"/>
  <c r="W93" i="29" s="1"/>
  <c r="W94" i="29"/>
  <c r="X87" i="29"/>
  <c r="X151" i="29"/>
  <c r="W156" i="29"/>
  <c r="W157" i="29" s="1"/>
  <c r="W158" i="29"/>
  <c r="W86" i="29"/>
  <c r="X79" i="29"/>
  <c r="W84" i="29"/>
  <c r="W85" i="29" s="1"/>
  <c r="X6" i="30"/>
  <c r="W11" i="30"/>
  <c r="W108" i="30"/>
  <c r="W109" i="30" s="1"/>
  <c r="X103" i="30"/>
  <c r="W110" i="30"/>
  <c r="X127" i="27"/>
  <c r="W132" i="27"/>
  <c r="W133" i="27" s="1"/>
  <c r="W134" i="27"/>
  <c r="X87" i="27"/>
  <c r="W94" i="27"/>
  <c r="W92" i="27"/>
  <c r="W93" i="27" s="1"/>
  <c r="X111" i="28"/>
  <c r="W116" i="28"/>
  <c r="W117" i="28" s="1"/>
  <c r="W118" i="28"/>
  <c r="W86" i="28"/>
  <c r="W84" i="28"/>
  <c r="W85" i="28" s="1"/>
  <c r="X79" i="28"/>
  <c r="W78" i="28"/>
  <c r="X71" i="28"/>
  <c r="W76" i="28"/>
  <c r="W77" i="28" s="1"/>
  <c r="X119" i="29"/>
  <c r="W124" i="29"/>
  <c r="W125" i="29" s="1"/>
  <c r="W126" i="29"/>
  <c r="W62" i="29"/>
  <c r="X55" i="29"/>
  <c r="W60" i="29"/>
  <c r="W61" i="29" s="1"/>
  <c r="W94" i="30"/>
  <c r="W92" i="30"/>
  <c r="W93" i="30" s="1"/>
  <c r="X87" i="30"/>
  <c r="W102" i="30"/>
  <c r="W100" i="30"/>
  <c r="W101" i="30" s="1"/>
  <c r="X95" i="30"/>
  <c r="W60" i="27"/>
  <c r="W61" i="27" s="1"/>
  <c r="X55" i="27"/>
  <c r="W62" i="27"/>
  <c r="W70" i="27"/>
  <c r="W68" i="27"/>
  <c r="W69" i="27" s="1"/>
  <c r="X63" i="27"/>
  <c r="W126" i="28"/>
  <c r="W124" i="28"/>
  <c r="W125" i="28" s="1"/>
  <c r="X119" i="28"/>
  <c r="W142" i="28"/>
  <c r="X135" i="28"/>
  <c r="W140" i="28"/>
  <c r="W141" i="28" s="1"/>
  <c r="W11" i="28"/>
  <c r="X6" i="28"/>
  <c r="Y164" i="30"/>
  <c r="X41" i="13"/>
  <c r="X53" i="13" s="1"/>
  <c r="X54" i="13" s="1"/>
  <c r="Y43" i="13"/>
  <c r="Y164" i="28"/>
  <c r="Y164" i="27"/>
  <c r="Y164" i="29"/>
  <c r="Z167" i="28"/>
  <c r="Z44" i="13"/>
  <c r="Z167" i="29"/>
  <c r="Z167" i="30"/>
  <c r="Z167" i="27"/>
  <c r="W118" i="29"/>
  <c r="X111" i="29"/>
  <c r="W116" i="29"/>
  <c r="W117" i="29" s="1"/>
  <c r="X143" i="29"/>
  <c r="W150" i="29"/>
  <c r="W148" i="29"/>
  <c r="W149" i="29" s="1"/>
  <c r="W140" i="30"/>
  <c r="W141" i="30" s="1"/>
  <c r="X135" i="30"/>
  <c r="W142" i="30"/>
  <c r="W78" i="30"/>
  <c r="W76" i="30"/>
  <c r="W77" i="30" s="1"/>
  <c r="X71" i="30"/>
  <c r="W86" i="30"/>
  <c r="X79" i="30"/>
  <c r="W84" i="30"/>
  <c r="W85" i="30" s="1"/>
  <c r="W11" i="27"/>
  <c r="X6" i="27"/>
  <c r="W116" i="27"/>
  <c r="W117" i="27" s="1"/>
  <c r="W118" i="27"/>
  <c r="X111" i="27"/>
  <c r="W94" i="28"/>
  <c r="X87" i="28"/>
  <c r="W92" i="28"/>
  <c r="W93" i="28" s="1"/>
  <c r="W158" i="28"/>
  <c r="X151" i="28"/>
  <c r="W156" i="28"/>
  <c r="W157" i="28" s="1"/>
  <c r="X63" i="29"/>
  <c r="W70" i="29"/>
  <c r="W68" i="29"/>
  <c r="W69" i="29" s="1"/>
  <c r="W100" i="29"/>
  <c r="W101" i="29" s="1"/>
  <c r="W102" i="29"/>
  <c r="X95" i="29"/>
  <c r="W60" i="30"/>
  <c r="W61" i="30" s="1"/>
  <c r="W62" i="30"/>
  <c r="X55" i="30"/>
  <c r="W124" i="30"/>
  <c r="W125" i="30" s="1"/>
  <c r="W126" i="30"/>
  <c r="X119" i="30"/>
  <c r="W118" i="30"/>
  <c r="X111" i="30"/>
  <c r="W116" i="30"/>
  <c r="W117" i="30" s="1"/>
  <c r="X71" i="27"/>
  <c r="W78" i="27"/>
  <c r="W76" i="27"/>
  <c r="W77" i="27" s="1"/>
  <c r="W108" i="27"/>
  <c r="W109" i="27" s="1"/>
  <c r="W110" i="27"/>
  <c r="X103" i="27"/>
  <c r="W148" i="28"/>
  <c r="W149" i="28" s="1"/>
  <c r="X143" i="28"/>
  <c r="W150" i="28"/>
  <c r="W132" i="28"/>
  <c r="W133" i="28" s="1"/>
  <c r="W134" i="28"/>
  <c r="X127" i="28"/>
  <c r="W42" i="13"/>
  <c r="AG44" i="27"/>
  <c r="AH43" i="27"/>
  <c r="AH43" i="28"/>
  <c r="AG44" i="28"/>
  <c r="AH35" i="30"/>
  <c r="AG37" i="30"/>
  <c r="AH43" i="31"/>
  <c r="AG44" i="31"/>
  <c r="V35" i="30"/>
  <c r="V37" i="30" s="1"/>
  <c r="U37" i="30"/>
  <c r="X30" i="32"/>
  <c r="W29" i="32"/>
  <c r="AJ105" i="32"/>
  <c r="AJ106" i="32" s="1"/>
  <c r="AI106" i="32"/>
  <c r="U74" i="32"/>
  <c r="V73" i="32"/>
  <c r="V74" i="32" s="1"/>
  <c r="AG82" i="32"/>
  <c r="AH81" i="32"/>
  <c r="AI138" i="32"/>
  <c r="AJ137" i="32"/>
  <c r="AJ138" i="32" s="1"/>
  <c r="AJ49" i="32"/>
  <c r="AJ50" i="32" s="1"/>
  <c r="AI50" i="32"/>
  <c r="U130" i="32"/>
  <c r="V129" i="32"/>
  <c r="V130" i="32" s="1"/>
  <c r="AG90" i="32"/>
  <c r="AH89" i="32"/>
  <c r="V22" i="32"/>
  <c r="W23" i="32"/>
  <c r="AJ65" i="32"/>
  <c r="AJ66" i="32" s="1"/>
  <c r="AI66" i="32"/>
  <c r="AH152" i="32"/>
  <c r="AG154" i="32"/>
  <c r="V57" i="32"/>
  <c r="V58" i="32" s="1"/>
  <c r="U58" i="32"/>
  <c r="V152" i="32"/>
  <c r="V154" i="32" s="1"/>
  <c r="U154" i="32"/>
  <c r="X16" i="32"/>
  <c r="W15" i="32"/>
  <c r="AH97" i="32"/>
  <c r="AG98" i="32"/>
  <c r="AH114" i="32"/>
  <c r="AI113" i="32"/>
  <c r="AG74" i="32"/>
  <c r="AH73" i="32"/>
  <c r="V97" i="32"/>
  <c r="V98" i="32" s="1"/>
  <c r="U98" i="32"/>
  <c r="AH122" i="32"/>
  <c r="AI121" i="32"/>
  <c r="AG44" i="32"/>
  <c r="AH43" i="32"/>
  <c r="V9" i="32"/>
  <c r="U8" i="32"/>
  <c r="U90" i="32"/>
  <c r="V89" i="32"/>
  <c r="V90" i="32" s="1"/>
  <c r="AI146" i="32"/>
  <c r="AJ145" i="32"/>
  <c r="AJ146" i="32" s="1"/>
  <c r="AH57" i="32"/>
  <c r="AG58" i="32"/>
  <c r="AG130" i="32"/>
  <c r="AH129" i="32"/>
  <c r="U82" i="32"/>
  <c r="V81" i="32"/>
  <c r="V82" i="32" s="1"/>
  <c r="AH74" i="31"/>
  <c r="AI73" i="31"/>
  <c r="AF116" i="31"/>
  <c r="AF117" i="31" s="1"/>
  <c r="AG111" i="31"/>
  <c r="AF118" i="31"/>
  <c r="AF68" i="31"/>
  <c r="AF69" i="31" s="1"/>
  <c r="AG63" i="31"/>
  <c r="AF70" i="31"/>
  <c r="U20" i="31"/>
  <c r="T25" i="31"/>
  <c r="T26" i="31" s="1"/>
  <c r="T39" i="31"/>
  <c r="T40" i="31" s="1"/>
  <c r="U34" i="31"/>
  <c r="AG6" i="31"/>
  <c r="AF11" i="31"/>
  <c r="V105" i="31"/>
  <c r="V106" i="31" s="1"/>
  <c r="U106" i="31"/>
  <c r="V30" i="31"/>
  <c r="U29" i="31"/>
  <c r="U111" i="31"/>
  <c r="T116" i="31"/>
  <c r="T117" i="31" s="1"/>
  <c r="T118" i="31"/>
  <c r="AI113" i="31"/>
  <c r="AH114" i="31"/>
  <c r="AF86" i="31"/>
  <c r="AF84" i="31"/>
  <c r="AF85" i="31" s="1"/>
  <c r="AG79" i="31"/>
  <c r="U13" i="31"/>
  <c r="T18" i="31"/>
  <c r="T19" i="31" s="1"/>
  <c r="T158" i="31"/>
  <c r="U151" i="31"/>
  <c r="T156" i="31"/>
  <c r="T157" i="31" s="1"/>
  <c r="AH65" i="31"/>
  <c r="AG66" i="31"/>
  <c r="AH82" i="31"/>
  <c r="AI81" i="31"/>
  <c r="T68" i="31"/>
  <c r="T69" i="31" s="1"/>
  <c r="T70" i="31"/>
  <c r="U63" i="31"/>
  <c r="AF102" i="31"/>
  <c r="AF100" i="31"/>
  <c r="AF101" i="31" s="1"/>
  <c r="AG95" i="31"/>
  <c r="U154" i="31"/>
  <c r="V153" i="31"/>
  <c r="V154" i="31" s="1"/>
  <c r="AH105" i="31"/>
  <c r="AG106" i="31"/>
  <c r="AH153" i="31"/>
  <c r="AG154" i="31"/>
  <c r="T142" i="31"/>
  <c r="T140" i="31"/>
  <c r="T141" i="31" s="1"/>
  <c r="U135" i="31"/>
  <c r="AI58" i="31"/>
  <c r="AJ57" i="31"/>
  <c r="AJ58" i="31" s="1"/>
  <c r="AF126" i="31"/>
  <c r="AG119" i="31"/>
  <c r="AF124" i="31"/>
  <c r="AF125" i="31" s="1"/>
  <c r="T126" i="31"/>
  <c r="T124" i="31"/>
  <c r="T125" i="31" s="1"/>
  <c r="U119" i="31"/>
  <c r="AH122" i="31"/>
  <c r="AI121" i="31"/>
  <c r="T60" i="31"/>
  <c r="T61" i="31" s="1"/>
  <c r="U55" i="31"/>
  <c r="T62" i="31"/>
  <c r="T92" i="31"/>
  <c r="T93" i="31" s="1"/>
  <c r="T94" i="31"/>
  <c r="U87" i="31"/>
  <c r="X12" i="31"/>
  <c r="Y9" i="31"/>
  <c r="X8" i="31"/>
  <c r="U66" i="31"/>
  <c r="V65" i="31"/>
  <c r="V66" i="31" s="1"/>
  <c r="U41" i="31"/>
  <c r="T46" i="31"/>
  <c r="T45" i="31"/>
  <c r="AG87" i="31"/>
  <c r="AF92" i="31"/>
  <c r="AF93" i="31" s="1"/>
  <c r="AF94" i="31"/>
  <c r="AF148" i="31"/>
  <c r="AF149" i="31" s="1"/>
  <c r="AG143" i="31"/>
  <c r="AF150" i="31"/>
  <c r="X16" i="31"/>
  <c r="W15" i="31"/>
  <c r="AI98" i="31"/>
  <c r="AJ97" i="31"/>
  <c r="AJ98" i="31" s="1"/>
  <c r="X17" i="31"/>
  <c r="W24" i="31"/>
  <c r="AF110" i="31"/>
  <c r="AF108" i="31"/>
  <c r="AF109" i="31" s="1"/>
  <c r="AG103" i="31"/>
  <c r="T84" i="31"/>
  <c r="T85" i="31" s="1"/>
  <c r="T86" i="31"/>
  <c r="U79" i="31"/>
  <c r="S163" i="31"/>
  <c r="AG146" i="31"/>
  <c r="AH145" i="31"/>
  <c r="T134" i="31"/>
  <c r="T132" i="31"/>
  <c r="T133" i="31" s="1"/>
  <c r="U127" i="31"/>
  <c r="AI89" i="31"/>
  <c r="AH90" i="31"/>
  <c r="U95" i="31"/>
  <c r="T102" i="31"/>
  <c r="T100" i="31"/>
  <c r="T101" i="31" s="1"/>
  <c r="T32" i="31"/>
  <c r="T33" i="31" s="1"/>
  <c r="U27" i="31"/>
  <c r="U146" i="31"/>
  <c r="V145" i="31"/>
  <c r="V146" i="31" s="1"/>
  <c r="AF134" i="31"/>
  <c r="AG127" i="31"/>
  <c r="AF132" i="31"/>
  <c r="AF133" i="31" s="1"/>
  <c r="T76" i="31"/>
  <c r="T77" i="31" s="1"/>
  <c r="U71" i="31"/>
  <c r="T78" i="31"/>
  <c r="AF76" i="31"/>
  <c r="AF77" i="31" s="1"/>
  <c r="AG71" i="31"/>
  <c r="AF78" i="31"/>
  <c r="U47" i="31"/>
  <c r="T54" i="31"/>
  <c r="T52" i="31"/>
  <c r="T53" i="31" s="1"/>
  <c r="U6" i="31"/>
  <c r="T11" i="31"/>
  <c r="AF156" i="31"/>
  <c r="AF157" i="31" s="1"/>
  <c r="AG151" i="31"/>
  <c r="AF158" i="31"/>
  <c r="T110" i="31"/>
  <c r="T108" i="31"/>
  <c r="T109" i="31" s="1"/>
  <c r="U103" i="31"/>
  <c r="AG135" i="31"/>
  <c r="AF142" i="31"/>
  <c r="AF140" i="31"/>
  <c r="AF141" i="31" s="1"/>
  <c r="T148" i="31"/>
  <c r="T149" i="31" s="1"/>
  <c r="U143" i="31"/>
  <c r="T150" i="31"/>
  <c r="AH50" i="31"/>
  <c r="AI49" i="31"/>
  <c r="AF60" i="31"/>
  <c r="AF61" i="31" s="1"/>
  <c r="AG55" i="31"/>
  <c r="AF62" i="31"/>
  <c r="S161" i="31"/>
  <c r="S160" i="31"/>
  <c r="S165" i="31" s="1"/>
  <c r="S12" i="31"/>
  <c r="S162" i="31" s="1"/>
  <c r="S170" i="31" s="1"/>
  <c r="U22" i="31"/>
  <c r="V23" i="31"/>
  <c r="AH106" i="30"/>
  <c r="AI105" i="30"/>
  <c r="T116" i="30"/>
  <c r="T117" i="30" s="1"/>
  <c r="U111" i="30"/>
  <c r="T118" i="30"/>
  <c r="AI73" i="30"/>
  <c r="AH74" i="30"/>
  <c r="U71" i="30"/>
  <c r="T76" i="30"/>
  <c r="T77" i="30" s="1"/>
  <c r="T78" i="30"/>
  <c r="T142" i="30"/>
  <c r="U135" i="30"/>
  <c r="T140" i="30"/>
  <c r="T141" i="30" s="1"/>
  <c r="V9" i="30"/>
  <c r="U8" i="30"/>
  <c r="T62" i="30"/>
  <c r="U55" i="30"/>
  <c r="T60" i="30"/>
  <c r="T61" i="30" s="1"/>
  <c r="T68" i="30"/>
  <c r="T69" i="30" s="1"/>
  <c r="T70" i="30"/>
  <c r="U63" i="30"/>
  <c r="T52" i="30"/>
  <c r="T53" i="30" s="1"/>
  <c r="U47" i="30"/>
  <c r="T54" i="30"/>
  <c r="T46" i="30"/>
  <c r="U41" i="30"/>
  <c r="T45" i="30"/>
  <c r="V57" i="30"/>
  <c r="V58" i="30" s="1"/>
  <c r="U58" i="30"/>
  <c r="R172" i="30"/>
  <c r="S163" i="30"/>
  <c r="U20" i="30"/>
  <c r="T25" i="30"/>
  <c r="T26" i="30" s="1"/>
  <c r="V22" i="30"/>
  <c r="W23" i="30"/>
  <c r="U79" i="30"/>
  <c r="T84" i="30"/>
  <c r="T85" i="30" s="1"/>
  <c r="T86" i="30"/>
  <c r="AH44" i="30"/>
  <c r="AI43" i="30"/>
  <c r="U66" i="30"/>
  <c r="V65" i="30"/>
  <c r="V66" i="30" s="1"/>
  <c r="S161" i="30"/>
  <c r="S173" i="30" s="1"/>
  <c r="V29" i="30"/>
  <c r="W30" i="30"/>
  <c r="AI82" i="30"/>
  <c r="AJ81" i="30"/>
  <c r="AJ82" i="30" s="1"/>
  <c r="T148" i="30"/>
  <c r="T149" i="30" s="1"/>
  <c r="U143" i="30"/>
  <c r="T150" i="30"/>
  <c r="AH57" i="30"/>
  <c r="AG58" i="30"/>
  <c r="T134" i="30"/>
  <c r="U127" i="30"/>
  <c r="T132" i="30"/>
  <c r="T133" i="30" s="1"/>
  <c r="X16" i="30"/>
  <c r="W15" i="30"/>
  <c r="T110" i="30"/>
  <c r="T108" i="30"/>
  <c r="T109" i="30" s="1"/>
  <c r="U103" i="30"/>
  <c r="AJ137" i="30"/>
  <c r="AJ138" i="30" s="1"/>
  <c r="AI138" i="30"/>
  <c r="T11" i="30"/>
  <c r="U6" i="30"/>
  <c r="T32" i="30"/>
  <c r="T33" i="30" s="1"/>
  <c r="U27" i="30"/>
  <c r="AI153" i="30"/>
  <c r="AH154" i="30"/>
  <c r="AG66" i="30"/>
  <c r="AH65" i="30"/>
  <c r="AG90" i="30"/>
  <c r="AH89" i="30"/>
  <c r="U146" i="30"/>
  <c r="V145" i="30"/>
  <c r="V146" i="30" s="1"/>
  <c r="T102" i="30"/>
  <c r="T100" i="30"/>
  <c r="T101" i="30" s="1"/>
  <c r="U95" i="30"/>
  <c r="AH122" i="30"/>
  <c r="AI121" i="30"/>
  <c r="S160" i="30"/>
  <c r="S165" i="30" s="1"/>
  <c r="S166" i="30" s="1"/>
  <c r="S12" i="30"/>
  <c r="S162" i="30" s="1"/>
  <c r="S170" i="30" s="1"/>
  <c r="AG146" i="30"/>
  <c r="AH145" i="30"/>
  <c r="U90" i="30"/>
  <c r="V89" i="30"/>
  <c r="V90" i="30" s="1"/>
  <c r="T18" i="30"/>
  <c r="T19" i="30" s="1"/>
  <c r="U13" i="30"/>
  <c r="T39" i="30"/>
  <c r="T40" i="30" s="1"/>
  <c r="U34" i="30"/>
  <c r="AJ129" i="30"/>
  <c r="AJ130" i="30" s="1"/>
  <c r="AI130" i="30"/>
  <c r="U151" i="30"/>
  <c r="T158" i="30"/>
  <c r="T156" i="30"/>
  <c r="T157" i="30" s="1"/>
  <c r="AI113" i="30"/>
  <c r="AH114" i="30"/>
  <c r="T94" i="30"/>
  <c r="T92" i="30"/>
  <c r="T93" i="30" s="1"/>
  <c r="U87" i="30"/>
  <c r="T126" i="30"/>
  <c r="U119" i="30"/>
  <c r="T124" i="30"/>
  <c r="T125" i="30" s="1"/>
  <c r="AG44" i="29"/>
  <c r="AH43" i="29"/>
  <c r="U151" i="29"/>
  <c r="T156" i="29"/>
  <c r="T157" i="29" s="1"/>
  <c r="T158" i="29"/>
  <c r="AH154" i="29"/>
  <c r="AI153" i="29"/>
  <c r="T70" i="29"/>
  <c r="U63" i="29"/>
  <c r="T68" i="29"/>
  <c r="T69" i="29" s="1"/>
  <c r="AJ48" i="29"/>
  <c r="AJ50" i="29" s="1"/>
  <c r="AI50" i="29"/>
  <c r="AI89" i="29"/>
  <c r="AH90" i="29"/>
  <c r="T25" i="29"/>
  <c r="T26" i="29" s="1"/>
  <c r="U20" i="29"/>
  <c r="T45" i="29"/>
  <c r="T46" i="29"/>
  <c r="U41" i="29"/>
  <c r="W16" i="29"/>
  <c r="V15" i="29"/>
  <c r="AH106" i="29"/>
  <c r="AI105" i="29"/>
  <c r="U71" i="29"/>
  <c r="T78" i="29"/>
  <c r="T76" i="29"/>
  <c r="T77" i="29" s="1"/>
  <c r="S163" i="29"/>
  <c r="T60" i="29"/>
  <c r="T61" i="29" s="1"/>
  <c r="T62" i="29"/>
  <c r="U55" i="29"/>
  <c r="T132" i="29"/>
  <c r="T133" i="29" s="1"/>
  <c r="T134" i="29"/>
  <c r="U127" i="29"/>
  <c r="S161" i="29"/>
  <c r="S173" i="29" s="1"/>
  <c r="X17" i="29"/>
  <c r="W24" i="29"/>
  <c r="R172" i="29"/>
  <c r="AG58" i="29"/>
  <c r="AH57" i="29"/>
  <c r="AI73" i="29"/>
  <c r="AH74" i="29"/>
  <c r="Y9" i="29"/>
  <c r="X8" i="29"/>
  <c r="T94" i="29"/>
  <c r="U87" i="29"/>
  <c r="T92" i="29"/>
  <c r="T93" i="29" s="1"/>
  <c r="T142" i="29"/>
  <c r="U135" i="29"/>
  <c r="T140" i="29"/>
  <c r="T141" i="29" s="1"/>
  <c r="T32" i="29"/>
  <c r="T33" i="29" s="1"/>
  <c r="U27" i="29"/>
  <c r="U34" i="29"/>
  <c r="T39" i="29"/>
  <c r="T40" i="29" s="1"/>
  <c r="AH66" i="29"/>
  <c r="AI65" i="29"/>
  <c r="U6" i="29"/>
  <c r="T11" i="29"/>
  <c r="T148" i="29"/>
  <c r="T149" i="29" s="1"/>
  <c r="U143" i="29"/>
  <c r="T150" i="29"/>
  <c r="T116" i="29"/>
  <c r="T117" i="29" s="1"/>
  <c r="U111" i="29"/>
  <c r="T118" i="29"/>
  <c r="U58" i="29"/>
  <c r="V57" i="29"/>
  <c r="V58" i="29" s="1"/>
  <c r="T110" i="29"/>
  <c r="T108" i="29"/>
  <c r="T109" i="29" s="1"/>
  <c r="U103" i="29"/>
  <c r="AG146" i="29"/>
  <c r="AH145" i="29"/>
  <c r="S160" i="29"/>
  <c r="S165" i="29" s="1"/>
  <c r="S166" i="29" s="1"/>
  <c r="S12" i="29"/>
  <c r="S162" i="29" s="1"/>
  <c r="S170" i="29" s="1"/>
  <c r="U22" i="29"/>
  <c r="V23" i="29"/>
  <c r="U146" i="29"/>
  <c r="V145" i="29"/>
  <c r="V146" i="29" s="1"/>
  <c r="T102" i="29"/>
  <c r="U95" i="29"/>
  <c r="T100" i="29"/>
  <c r="T101" i="29" s="1"/>
  <c r="AJ129" i="29"/>
  <c r="AJ130" i="29" s="1"/>
  <c r="AI130" i="29"/>
  <c r="V30" i="29"/>
  <c r="U29" i="29"/>
  <c r="T54" i="29"/>
  <c r="T52" i="29"/>
  <c r="T53" i="29" s="1"/>
  <c r="U47" i="29"/>
  <c r="AH122" i="29"/>
  <c r="AI121" i="29"/>
  <c r="U79" i="29"/>
  <c r="T84" i="29"/>
  <c r="T85" i="29" s="1"/>
  <c r="T86" i="29"/>
  <c r="U13" i="29"/>
  <c r="T18" i="29"/>
  <c r="T19" i="29" s="1"/>
  <c r="AJ137" i="29"/>
  <c r="AJ138" i="29" s="1"/>
  <c r="AI138" i="29"/>
  <c r="T126" i="29"/>
  <c r="U119" i="29"/>
  <c r="T124" i="29"/>
  <c r="T125" i="29" s="1"/>
  <c r="AH82" i="28"/>
  <c r="AI81" i="28"/>
  <c r="T18" i="28"/>
  <c r="T19" i="28" s="1"/>
  <c r="U13" i="28"/>
  <c r="T68" i="28"/>
  <c r="T69" i="28" s="1"/>
  <c r="U63" i="28"/>
  <c r="T70" i="28"/>
  <c r="AI138" i="28"/>
  <c r="AJ137" i="28"/>
  <c r="AJ138" i="28" s="1"/>
  <c r="S161" i="28"/>
  <c r="S173" i="28" s="1"/>
  <c r="AG154" i="28"/>
  <c r="AH153" i="28"/>
  <c r="R172" i="28"/>
  <c r="U151" i="28"/>
  <c r="T156" i="28"/>
  <c r="T157" i="28" s="1"/>
  <c r="T158" i="28"/>
  <c r="AH98" i="28"/>
  <c r="AI97" i="28"/>
  <c r="T52" i="28"/>
  <c r="T53" i="28" s="1"/>
  <c r="T54" i="28"/>
  <c r="U47" i="28"/>
  <c r="V129" i="28"/>
  <c r="V130" i="28" s="1"/>
  <c r="U130" i="28"/>
  <c r="U20" i="28"/>
  <c r="T25" i="28"/>
  <c r="T26" i="28" s="1"/>
  <c r="AI57" i="28"/>
  <c r="AH58" i="28"/>
  <c r="AI106" i="28"/>
  <c r="AJ105" i="28"/>
  <c r="AJ106" i="28" s="1"/>
  <c r="V22" i="28"/>
  <c r="W23" i="28"/>
  <c r="W16" i="28"/>
  <c r="V15" i="28"/>
  <c r="AH37" i="28"/>
  <c r="AI36" i="28"/>
  <c r="T110" i="28"/>
  <c r="U103" i="28"/>
  <c r="T108" i="28"/>
  <c r="T109" i="28" s="1"/>
  <c r="S160" i="28"/>
  <c r="S165" i="28" s="1"/>
  <c r="S166" i="28" s="1"/>
  <c r="S12" i="28"/>
  <c r="S162" i="28" s="1"/>
  <c r="S170" i="28" s="1"/>
  <c r="T150" i="28"/>
  <c r="U143" i="28"/>
  <c r="T148" i="28"/>
  <c r="T149" i="28" s="1"/>
  <c r="AH146" i="28"/>
  <c r="AI145" i="28"/>
  <c r="T134" i="28"/>
  <c r="U127" i="28"/>
  <c r="T132" i="28"/>
  <c r="T133" i="28" s="1"/>
  <c r="AH114" i="28"/>
  <c r="AI113" i="28"/>
  <c r="U34" i="28"/>
  <c r="T39" i="28"/>
  <c r="T40" i="28" s="1"/>
  <c r="T45" i="28"/>
  <c r="U41" i="28"/>
  <c r="T46" i="28"/>
  <c r="T92" i="28"/>
  <c r="T93" i="28" s="1"/>
  <c r="U87" i="28"/>
  <c r="T94" i="28"/>
  <c r="T86" i="28"/>
  <c r="T84" i="28"/>
  <c r="T85" i="28" s="1"/>
  <c r="U79" i="28"/>
  <c r="T102" i="28"/>
  <c r="U95" i="28"/>
  <c r="T100" i="28"/>
  <c r="T101" i="28" s="1"/>
  <c r="T11" i="28"/>
  <c r="U6" i="28"/>
  <c r="X30" i="28"/>
  <c r="W29" i="28"/>
  <c r="T140" i="28"/>
  <c r="T141" i="28" s="1"/>
  <c r="U135" i="28"/>
  <c r="T142" i="28"/>
  <c r="U8" i="28"/>
  <c r="V9" i="28"/>
  <c r="U27" i="28"/>
  <c r="T32" i="28"/>
  <c r="T33" i="28" s="1"/>
  <c r="U154" i="28"/>
  <c r="V153" i="28"/>
  <c r="V154" i="28" s="1"/>
  <c r="AI49" i="28"/>
  <c r="AH50" i="28"/>
  <c r="AH129" i="28"/>
  <c r="AG130" i="28"/>
  <c r="AH74" i="28"/>
  <c r="AI73" i="28"/>
  <c r="T62" i="28"/>
  <c r="T60" i="28"/>
  <c r="T61" i="28" s="1"/>
  <c r="U55" i="28"/>
  <c r="AH122" i="28"/>
  <c r="AI121" i="28"/>
  <c r="T78" i="28"/>
  <c r="U71" i="28"/>
  <c r="T76" i="28"/>
  <c r="T77" i="28" s="1"/>
  <c r="T126" i="28"/>
  <c r="T124" i="28"/>
  <c r="T125" i="28" s="1"/>
  <c r="U119" i="28"/>
  <c r="T118" i="28"/>
  <c r="T116" i="28"/>
  <c r="T117" i="28" s="1"/>
  <c r="U111" i="28"/>
  <c r="S163" i="28"/>
  <c r="U98" i="27"/>
  <c r="V97" i="27"/>
  <c r="V98" i="27" s="1"/>
  <c r="AG98" i="27"/>
  <c r="AH97" i="27"/>
  <c r="V17" i="27"/>
  <c r="U24" i="27"/>
  <c r="U25" i="27" s="1"/>
  <c r="U26" i="27" s="1"/>
  <c r="T163" i="27"/>
  <c r="V41" i="27"/>
  <c r="U45" i="27"/>
  <c r="U46" i="27"/>
  <c r="V79" i="27"/>
  <c r="U84" i="27"/>
  <c r="U85" i="27" s="1"/>
  <c r="U86" i="27"/>
  <c r="V34" i="27"/>
  <c r="U39" i="27"/>
  <c r="U70" i="27"/>
  <c r="U68" i="27"/>
  <c r="U69" i="27" s="1"/>
  <c r="V63" i="27"/>
  <c r="U52" i="27"/>
  <c r="U53" i="27" s="1"/>
  <c r="V47" i="27"/>
  <c r="U54" i="27"/>
  <c r="U142" i="27"/>
  <c r="U140" i="27"/>
  <c r="U141" i="27" s="1"/>
  <c r="V135" i="27"/>
  <c r="W22" i="27"/>
  <c r="X23" i="27"/>
  <c r="V20" i="27"/>
  <c r="T160" i="27"/>
  <c r="T165" i="27" s="1"/>
  <c r="T166" i="27" s="1"/>
  <c r="T12" i="27"/>
  <c r="U156" i="27"/>
  <c r="U157" i="27" s="1"/>
  <c r="U158" i="27"/>
  <c r="V151" i="27"/>
  <c r="V103" i="27"/>
  <c r="U110" i="27"/>
  <c r="U108" i="27"/>
  <c r="U109" i="27" s="1"/>
  <c r="AJ112" i="27"/>
  <c r="AJ114" i="27" s="1"/>
  <c r="AI114" i="27"/>
  <c r="AI66" i="27"/>
  <c r="AJ65" i="27"/>
  <c r="AJ66" i="27" s="1"/>
  <c r="AJ81" i="27"/>
  <c r="AJ82" i="27" s="1"/>
  <c r="AI82" i="27"/>
  <c r="AI146" i="27"/>
  <c r="AJ145" i="27"/>
  <c r="AJ146" i="27" s="1"/>
  <c r="V6" i="27"/>
  <c r="V11" i="27" s="1"/>
  <c r="V12" i="27" s="1"/>
  <c r="U11" i="27"/>
  <c r="V8" i="27"/>
  <c r="W9" i="27"/>
  <c r="AI49" i="27"/>
  <c r="AH50" i="27"/>
  <c r="U60" i="27"/>
  <c r="U61" i="27" s="1"/>
  <c r="U62" i="27"/>
  <c r="V55" i="27"/>
  <c r="AJ57" i="27"/>
  <c r="AJ58" i="27" s="1"/>
  <c r="AI58" i="27"/>
  <c r="V127" i="27"/>
  <c r="U132" i="27"/>
  <c r="U133" i="27" s="1"/>
  <c r="U134" i="27"/>
  <c r="V119" i="27"/>
  <c r="U126" i="27"/>
  <c r="U124" i="27"/>
  <c r="U125" i="27" s="1"/>
  <c r="U32" i="27"/>
  <c r="U33" i="27" s="1"/>
  <c r="V27" i="27"/>
  <c r="V111" i="27"/>
  <c r="U118" i="27"/>
  <c r="U116" i="27"/>
  <c r="U117" i="27" s="1"/>
  <c r="AI153" i="27"/>
  <c r="AH154" i="27"/>
  <c r="U78" i="27"/>
  <c r="U76" i="27"/>
  <c r="U77" i="27" s="1"/>
  <c r="V71" i="27"/>
  <c r="AJ89" i="27"/>
  <c r="AJ90" i="27" s="1"/>
  <c r="AI90" i="27"/>
  <c r="AH122" i="27"/>
  <c r="AI121" i="27"/>
  <c r="AH106" i="27"/>
  <c r="AI105" i="27"/>
  <c r="U150" i="27"/>
  <c r="U148" i="27"/>
  <c r="U149" i="27" s="1"/>
  <c r="V143" i="27"/>
  <c r="V95" i="27"/>
  <c r="U100" i="27"/>
  <c r="U101" i="27" s="1"/>
  <c r="U102" i="27"/>
  <c r="V87" i="27"/>
  <c r="U94" i="27"/>
  <c r="U92" i="27"/>
  <c r="U93" i="27" s="1"/>
  <c r="V29" i="27"/>
  <c r="W30" i="27"/>
  <c r="AI130" i="27"/>
  <c r="AJ129" i="27"/>
  <c r="AJ130" i="27" s="1"/>
  <c r="T161" i="27"/>
  <c r="T173" i="27" s="1"/>
  <c r="V15" i="27"/>
  <c r="W16" i="27"/>
  <c r="V13" i="27"/>
  <c r="U18" i="27"/>
  <c r="U19" i="27" s="1"/>
  <c r="AJ23" i="17"/>
  <c r="W9" i="17"/>
  <c r="V155" i="17"/>
  <c r="Y147" i="17"/>
  <c r="X139" i="17"/>
  <c r="X131" i="17"/>
  <c r="X123" i="17"/>
  <c r="W115" i="17"/>
  <c r="Y107" i="17"/>
  <c r="X99" i="17"/>
  <c r="X91" i="17"/>
  <c r="X83" i="17"/>
  <c r="Y75" i="17"/>
  <c r="X67" i="17"/>
  <c r="X59" i="17"/>
  <c r="AB51" i="17"/>
  <c r="X24" i="17"/>
  <c r="Y17" i="17"/>
  <c r="W21" i="17"/>
  <c r="W28" i="17"/>
  <c r="AA10" i="17"/>
  <c r="Z15" i="17" l="1"/>
  <c r="AA16" i="17"/>
  <c r="W17" i="28"/>
  <c r="V24" i="28"/>
  <c r="V24" i="30"/>
  <c r="W17" i="30"/>
  <c r="V24" i="32"/>
  <c r="W17" i="32"/>
  <c r="X42" i="13"/>
  <c r="X76" i="27"/>
  <c r="X77" i="27" s="1"/>
  <c r="X78" i="27"/>
  <c r="Y71" i="27"/>
  <c r="X156" i="28"/>
  <c r="X157" i="28" s="1"/>
  <c r="X158" i="28"/>
  <c r="Y151" i="28"/>
  <c r="X126" i="28"/>
  <c r="X124" i="28"/>
  <c r="X125" i="28" s="1"/>
  <c r="Y119" i="28"/>
  <c r="X94" i="30"/>
  <c r="Y87" i="30"/>
  <c r="X92" i="30"/>
  <c r="X93" i="30" s="1"/>
  <c r="X84" i="28"/>
  <c r="X85" i="28" s="1"/>
  <c r="Y79" i="28"/>
  <c r="X86" i="28"/>
  <c r="X86" i="29"/>
  <c r="Y79" i="29"/>
  <c r="X84" i="29"/>
  <c r="X85" i="29" s="1"/>
  <c r="X110" i="28"/>
  <c r="X108" i="28"/>
  <c r="X109" i="28" s="1"/>
  <c r="Y103" i="28"/>
  <c r="X60" i="28"/>
  <c r="X61" i="28" s="1"/>
  <c r="X62" i="28"/>
  <c r="Y55" i="28"/>
  <c r="Y127" i="28"/>
  <c r="X132" i="28"/>
  <c r="X133" i="28" s="1"/>
  <c r="X134" i="28"/>
  <c r="X110" i="27"/>
  <c r="Y103" i="27"/>
  <c r="X108" i="27"/>
  <c r="X109" i="27" s="1"/>
  <c r="X60" i="30"/>
  <c r="X61" i="30" s="1"/>
  <c r="Y55" i="30"/>
  <c r="X62" i="30"/>
  <c r="X78" i="30"/>
  <c r="X76" i="30"/>
  <c r="X77" i="30" s="1"/>
  <c r="Y71" i="30"/>
  <c r="X11" i="28"/>
  <c r="Y6" i="28"/>
  <c r="X60" i="27"/>
  <c r="X61" i="27" s="1"/>
  <c r="X62" i="27"/>
  <c r="Y55" i="27"/>
  <c r="X108" i="30"/>
  <c r="X109" i="30" s="1"/>
  <c r="Y103" i="30"/>
  <c r="X110" i="30"/>
  <c r="X70" i="30"/>
  <c r="Y63" i="30"/>
  <c r="X68" i="30"/>
  <c r="X69" i="30" s="1"/>
  <c r="X132" i="29"/>
  <c r="X133" i="29" s="1"/>
  <c r="Y127" i="29"/>
  <c r="X134" i="29"/>
  <c r="X150" i="30"/>
  <c r="Y143" i="30"/>
  <c r="X148" i="30"/>
  <c r="X149" i="30" s="1"/>
  <c r="X78" i="29"/>
  <c r="Y71" i="29"/>
  <c r="X76" i="29"/>
  <c r="X77" i="29" s="1"/>
  <c r="X116" i="30"/>
  <c r="X117" i="30" s="1"/>
  <c r="Y111" i="30"/>
  <c r="X118" i="30"/>
  <c r="X11" i="27"/>
  <c r="Y6" i="27"/>
  <c r="Y119" i="29"/>
  <c r="X124" i="29"/>
  <c r="X125" i="29" s="1"/>
  <c r="X126" i="29"/>
  <c r="Y87" i="27"/>
  <c r="X92" i="27"/>
  <c r="X93" i="27" s="1"/>
  <c r="X94" i="27"/>
  <c r="X150" i="27"/>
  <c r="X148" i="27"/>
  <c r="X149" i="27" s="1"/>
  <c r="Y143" i="27"/>
  <c r="X140" i="29"/>
  <c r="X141" i="29" s="1"/>
  <c r="X142" i="29"/>
  <c r="Y135" i="29"/>
  <c r="X126" i="27"/>
  <c r="X124" i="27"/>
  <c r="X125" i="27" s="1"/>
  <c r="Y119" i="27"/>
  <c r="X70" i="29"/>
  <c r="Y63" i="29"/>
  <c r="X68" i="29"/>
  <c r="X69" i="29" s="1"/>
  <c r="X92" i="28"/>
  <c r="X93" i="28" s="1"/>
  <c r="Y87" i="28"/>
  <c r="X94" i="28"/>
  <c r="X150" i="29"/>
  <c r="Y143" i="29"/>
  <c r="X148" i="29"/>
  <c r="X149" i="29" s="1"/>
  <c r="X68" i="27"/>
  <c r="X69" i="27" s="1"/>
  <c r="Y63" i="27"/>
  <c r="X70" i="27"/>
  <c r="X100" i="30"/>
  <c r="X101" i="30" s="1"/>
  <c r="Y95" i="30"/>
  <c r="X102" i="30"/>
  <c r="X86" i="27"/>
  <c r="X84" i="27"/>
  <c r="X85" i="27" s="1"/>
  <c r="Y79" i="27"/>
  <c r="X158" i="27"/>
  <c r="Y151" i="27"/>
  <c r="X156" i="27"/>
  <c r="X157" i="27" s="1"/>
  <c r="X68" i="28"/>
  <c r="X69" i="28" s="1"/>
  <c r="Y63" i="28"/>
  <c r="X70" i="28"/>
  <c r="X126" i="30"/>
  <c r="X124" i="30"/>
  <c r="X125" i="30" s="1"/>
  <c r="Y119" i="30"/>
  <c r="X100" i="29"/>
  <c r="X101" i="29" s="1"/>
  <c r="Y95" i="29"/>
  <c r="X102" i="29"/>
  <c r="AA44" i="13"/>
  <c r="AA167" i="29"/>
  <c r="AA167" i="30"/>
  <c r="AA167" i="28"/>
  <c r="AA167" i="27"/>
  <c r="Y41" i="13"/>
  <c r="Y53" i="13" s="1"/>
  <c r="Y54" i="13" s="1"/>
  <c r="Z43" i="13"/>
  <c r="Z164" i="28"/>
  <c r="Z164" i="27"/>
  <c r="Z164" i="29"/>
  <c r="Z164" i="30"/>
  <c r="X140" i="28"/>
  <c r="X141" i="28" s="1"/>
  <c r="Y135" i="28"/>
  <c r="X142" i="28"/>
  <c r="Y55" i="29"/>
  <c r="X62" i="29"/>
  <c r="X60" i="29"/>
  <c r="X61" i="29" s="1"/>
  <c r="X76" i="28"/>
  <c r="X77" i="28" s="1"/>
  <c r="X78" i="28"/>
  <c r="Y71" i="28"/>
  <c r="Y6" i="30"/>
  <c r="X11" i="30"/>
  <c r="X156" i="29"/>
  <c r="X157" i="29" s="1"/>
  <c r="X158" i="29"/>
  <c r="Y151" i="29"/>
  <c r="X102" i="28"/>
  <c r="Y95" i="28"/>
  <c r="X100" i="28"/>
  <c r="X101" i="28" s="1"/>
  <c r="X132" i="30"/>
  <c r="X133" i="30" s="1"/>
  <c r="Y127" i="30"/>
  <c r="X134" i="30"/>
  <c r="X110" i="29"/>
  <c r="Y103" i="29"/>
  <c r="X108" i="29"/>
  <c r="X109" i="29" s="1"/>
  <c r="X156" i="30"/>
  <c r="X157" i="30" s="1"/>
  <c r="Y151" i="30"/>
  <c r="X158" i="30"/>
  <c r="X148" i="28"/>
  <c r="X149" i="28" s="1"/>
  <c r="X150" i="28"/>
  <c r="Y143" i="28"/>
  <c r="X116" i="27"/>
  <c r="X117" i="27" s="1"/>
  <c r="X118" i="27"/>
  <c r="Y111" i="27"/>
  <c r="X86" i="30"/>
  <c r="X84" i="30"/>
  <c r="X85" i="30" s="1"/>
  <c r="Y79" i="30"/>
  <c r="X142" i="30"/>
  <c r="Y135" i="30"/>
  <c r="X140" i="30"/>
  <c r="X141" i="30" s="1"/>
  <c r="X116" i="29"/>
  <c r="X117" i="29" s="1"/>
  <c r="Y111" i="29"/>
  <c r="X118" i="29"/>
  <c r="X116" i="28"/>
  <c r="X117" i="28" s="1"/>
  <c r="X118" i="28"/>
  <c r="Y111" i="28"/>
  <c r="X134" i="27"/>
  <c r="Y127" i="27"/>
  <c r="X132" i="27"/>
  <c r="X133" i="27" s="1"/>
  <c r="Y87" i="29"/>
  <c r="X94" i="29"/>
  <c r="X92" i="29"/>
  <c r="X93" i="29" s="1"/>
  <c r="X142" i="27"/>
  <c r="Y135" i="27"/>
  <c r="X140" i="27"/>
  <c r="X141" i="27" s="1"/>
  <c r="X102" i="27"/>
  <c r="Y95" i="27"/>
  <c r="X100" i="27"/>
  <c r="X101" i="27" s="1"/>
  <c r="Y6" i="29"/>
  <c r="X11" i="29"/>
  <c r="X12" i="29" s="1"/>
  <c r="AI43" i="27"/>
  <c r="AH44" i="27"/>
  <c r="AI35" i="30"/>
  <c r="AH37" i="30"/>
  <c r="AI43" i="31"/>
  <c r="AH44" i="31"/>
  <c r="AH44" i="28"/>
  <c r="AI43" i="28"/>
  <c r="V8" i="32"/>
  <c r="W9" i="32"/>
  <c r="AI43" i="32"/>
  <c r="AH44" i="32"/>
  <c r="AI114" i="32"/>
  <c r="AJ113" i="32"/>
  <c r="AJ114" i="32" s="1"/>
  <c r="AH98" i="32"/>
  <c r="AI97" i="32"/>
  <c r="Y16" i="32"/>
  <c r="X15" i="32"/>
  <c r="AH130" i="32"/>
  <c r="AI129" i="32"/>
  <c r="AH58" i="32"/>
  <c r="AI57" i="32"/>
  <c r="AI152" i="32"/>
  <c r="AH154" i="32"/>
  <c r="AH82" i="32"/>
  <c r="AI81" i="32"/>
  <c r="AH74" i="32"/>
  <c r="AI73" i="32"/>
  <c r="AI89" i="32"/>
  <c r="AH90" i="32"/>
  <c r="AI122" i="32"/>
  <c r="AJ121" i="32"/>
  <c r="AJ122" i="32" s="1"/>
  <c r="X23" i="32"/>
  <c r="W22" i="32"/>
  <c r="X29" i="32"/>
  <c r="Y30" i="32"/>
  <c r="T161" i="31"/>
  <c r="U150" i="31"/>
  <c r="U148" i="31"/>
  <c r="U149" i="31" s="1"/>
  <c r="V143" i="31"/>
  <c r="T160" i="31"/>
  <c r="T165" i="31" s="1"/>
  <c r="T12" i="31"/>
  <c r="T162" i="31" s="1"/>
  <c r="T170" i="31" s="1"/>
  <c r="AG148" i="31"/>
  <c r="AG149" i="31" s="1"/>
  <c r="AG150" i="31"/>
  <c r="AH143" i="31"/>
  <c r="Y8" i="31"/>
  <c r="Z9" i="31"/>
  <c r="Y12" i="31"/>
  <c r="AI122" i="31"/>
  <c r="AJ121" i="31"/>
  <c r="AJ122" i="31" s="1"/>
  <c r="AG124" i="31"/>
  <c r="AG125" i="31" s="1"/>
  <c r="AH119" i="31"/>
  <c r="AG126" i="31"/>
  <c r="V22" i="31"/>
  <c r="W23" i="31"/>
  <c r="V6" i="31"/>
  <c r="V11" i="31" s="1"/>
  <c r="U11" i="31"/>
  <c r="AG78" i="31"/>
  <c r="AH71" i="31"/>
  <c r="AG76" i="31"/>
  <c r="AG77" i="31" s="1"/>
  <c r="AG134" i="31"/>
  <c r="AH127" i="31"/>
  <c r="AG132" i="31"/>
  <c r="AG133" i="31" s="1"/>
  <c r="AI90" i="31"/>
  <c r="AJ89" i="31"/>
  <c r="AJ90" i="31" s="1"/>
  <c r="AH146" i="31"/>
  <c r="AI145" i="31"/>
  <c r="U62" i="31"/>
  <c r="U60" i="31"/>
  <c r="U61" i="31" s="1"/>
  <c r="V55" i="31"/>
  <c r="AG102" i="31"/>
  <c r="AH95" i="31"/>
  <c r="AG100" i="31"/>
  <c r="AG101" i="31" s="1"/>
  <c r="U18" i="31"/>
  <c r="U19" i="31" s="1"/>
  <c r="V13" i="31"/>
  <c r="AJ113" i="31"/>
  <c r="AJ114" i="31" s="1"/>
  <c r="AI114" i="31"/>
  <c r="AG108" i="31"/>
  <c r="AG109" i="31" s="1"/>
  <c r="AG110" i="31"/>
  <c r="AH103" i="31"/>
  <c r="U45" i="31"/>
  <c r="U46" i="31"/>
  <c r="V41" i="31"/>
  <c r="U94" i="31"/>
  <c r="U92" i="31"/>
  <c r="U93" i="31" s="1"/>
  <c r="V87" i="31"/>
  <c r="U124" i="31"/>
  <c r="U125" i="31" s="1"/>
  <c r="V119" i="31"/>
  <c r="U126" i="31"/>
  <c r="AH154" i="31"/>
  <c r="AI153" i="31"/>
  <c r="AI82" i="31"/>
  <c r="AJ81" i="31"/>
  <c r="AJ82" i="31" s="1"/>
  <c r="U158" i="31"/>
  <c r="V151" i="31"/>
  <c r="U156" i="31"/>
  <c r="U157" i="31" s="1"/>
  <c r="AH79" i="31"/>
  <c r="AG84" i="31"/>
  <c r="AG85" i="31" s="1"/>
  <c r="AG86" i="31"/>
  <c r="V29" i="31"/>
  <c r="W30" i="31"/>
  <c r="AG118" i="31"/>
  <c r="AG116" i="31"/>
  <c r="AG117" i="31" s="1"/>
  <c r="AH111" i="31"/>
  <c r="AI50" i="31"/>
  <c r="AJ49" i="31"/>
  <c r="AJ50" i="31" s="1"/>
  <c r="AG158" i="31"/>
  <c r="AH151" i="31"/>
  <c r="AG156" i="31"/>
  <c r="AG157" i="31" s="1"/>
  <c r="T163" i="31"/>
  <c r="U132" i="31"/>
  <c r="U133" i="31" s="1"/>
  <c r="V127" i="31"/>
  <c r="U134" i="31"/>
  <c r="AG11" i="31"/>
  <c r="AH6" i="31"/>
  <c r="U25" i="31"/>
  <c r="U26" i="31" s="1"/>
  <c r="V20" i="31"/>
  <c r="AH55" i="31"/>
  <c r="AG62" i="31"/>
  <c r="AG60" i="31"/>
  <c r="AG61" i="31" s="1"/>
  <c r="AH135" i="31"/>
  <c r="AG142" i="31"/>
  <c r="AG140" i="31"/>
  <c r="AG141" i="31" s="1"/>
  <c r="U78" i="31"/>
  <c r="V71" i="31"/>
  <c r="U76" i="31"/>
  <c r="U77" i="31" s="1"/>
  <c r="V79" i="31"/>
  <c r="U84" i="31"/>
  <c r="U85" i="31" s="1"/>
  <c r="U86" i="31"/>
  <c r="X24" i="31"/>
  <c r="Y17" i="31"/>
  <c r="X15" i="31"/>
  <c r="Y16" i="31"/>
  <c r="U142" i="31"/>
  <c r="U140" i="31"/>
  <c r="U141" i="31" s="1"/>
  <c r="V135" i="31"/>
  <c r="AH106" i="31"/>
  <c r="AI105" i="31"/>
  <c r="U70" i="31"/>
  <c r="V63" i="31"/>
  <c r="U68" i="31"/>
  <c r="U69" i="31" s="1"/>
  <c r="U118" i="31"/>
  <c r="U116" i="31"/>
  <c r="U117" i="31" s="1"/>
  <c r="V111" i="31"/>
  <c r="AI74" i="31"/>
  <c r="AJ73" i="31"/>
  <c r="AJ74" i="31" s="1"/>
  <c r="U108" i="31"/>
  <c r="U109" i="31" s="1"/>
  <c r="V103" i="31"/>
  <c r="U110" i="31"/>
  <c r="V47" i="31"/>
  <c r="U54" i="31"/>
  <c r="U52" i="31"/>
  <c r="U53" i="31" s="1"/>
  <c r="U32" i="31"/>
  <c r="U33" i="31" s="1"/>
  <c r="V27" i="31"/>
  <c r="V95" i="31"/>
  <c r="U102" i="31"/>
  <c r="U100" i="31"/>
  <c r="U101" i="31" s="1"/>
  <c r="AG94" i="31"/>
  <c r="AH87" i="31"/>
  <c r="AG92" i="31"/>
  <c r="AG93" i="31" s="1"/>
  <c r="AH66" i="31"/>
  <c r="AI65" i="31"/>
  <c r="V34" i="31"/>
  <c r="U39" i="31"/>
  <c r="U40" i="31" s="1"/>
  <c r="AG70" i="31"/>
  <c r="AG68" i="31"/>
  <c r="AG69" i="31" s="1"/>
  <c r="AH63" i="31"/>
  <c r="U18" i="30"/>
  <c r="U19" i="30" s="1"/>
  <c r="V13" i="30"/>
  <c r="S172" i="30"/>
  <c r="AI65" i="30"/>
  <c r="AH66" i="30"/>
  <c r="U52" i="30"/>
  <c r="U53" i="30" s="1"/>
  <c r="U54" i="30"/>
  <c r="V47" i="30"/>
  <c r="U158" i="30"/>
  <c r="U156" i="30"/>
  <c r="U157" i="30" s="1"/>
  <c r="V151" i="30"/>
  <c r="V127" i="30"/>
  <c r="U132" i="30"/>
  <c r="U133" i="30" s="1"/>
  <c r="U134" i="30"/>
  <c r="U150" i="30"/>
  <c r="V143" i="30"/>
  <c r="U148" i="30"/>
  <c r="U149" i="30" s="1"/>
  <c r="X23" i="30"/>
  <c r="W22" i="30"/>
  <c r="U45" i="30"/>
  <c r="U46" i="30"/>
  <c r="V41" i="30"/>
  <c r="T163" i="30"/>
  <c r="U118" i="30"/>
  <c r="U116" i="30"/>
  <c r="U117" i="30" s="1"/>
  <c r="V111" i="30"/>
  <c r="AI122" i="30"/>
  <c r="AJ121" i="30"/>
  <c r="AJ122" i="30" s="1"/>
  <c r="V27" i="30"/>
  <c r="U32" i="30"/>
  <c r="U33" i="30" s="1"/>
  <c r="U108" i="30"/>
  <c r="U109" i="30" s="1"/>
  <c r="V103" i="30"/>
  <c r="U110" i="30"/>
  <c r="V8" i="30"/>
  <c r="W9" i="30"/>
  <c r="U94" i="30"/>
  <c r="U92" i="30"/>
  <c r="U93" i="30" s="1"/>
  <c r="V87" i="30"/>
  <c r="AI89" i="30"/>
  <c r="AH90" i="30"/>
  <c r="Y16" i="30"/>
  <c r="X15" i="30"/>
  <c r="AI44" i="30"/>
  <c r="AJ43" i="30"/>
  <c r="AJ44" i="30" s="1"/>
  <c r="U78" i="30"/>
  <c r="U76" i="30"/>
  <c r="U77" i="30" s="1"/>
  <c r="V71" i="30"/>
  <c r="AJ105" i="30"/>
  <c r="AJ106" i="30" s="1"/>
  <c r="AI106" i="30"/>
  <c r="U124" i="30"/>
  <c r="U125" i="30" s="1"/>
  <c r="V119" i="30"/>
  <c r="U126" i="30"/>
  <c r="AI114" i="30"/>
  <c r="AJ113" i="30"/>
  <c r="AJ114" i="30" s="1"/>
  <c r="V34" i="30"/>
  <c r="U39" i="30"/>
  <c r="U40" i="30" s="1"/>
  <c r="AI145" i="30"/>
  <c r="AH146" i="30"/>
  <c r="U100" i="30"/>
  <c r="U101" i="30" s="1"/>
  <c r="U102" i="30"/>
  <c r="V95" i="30"/>
  <c r="V6" i="30"/>
  <c r="V11" i="30" s="1"/>
  <c r="V12" i="30" s="1"/>
  <c r="U11" i="30"/>
  <c r="U25" i="30"/>
  <c r="U26" i="30" s="1"/>
  <c r="V20" i="30"/>
  <c r="U70" i="30"/>
  <c r="U68" i="30"/>
  <c r="U69" i="30" s="1"/>
  <c r="V63" i="30"/>
  <c r="U60" i="30"/>
  <c r="U61" i="30" s="1"/>
  <c r="V55" i="30"/>
  <c r="U62" i="30"/>
  <c r="AJ153" i="30"/>
  <c r="AJ154" i="30" s="1"/>
  <c r="AI154" i="30"/>
  <c r="T160" i="30"/>
  <c r="T165" i="30" s="1"/>
  <c r="T166" i="30" s="1"/>
  <c r="T12" i="30"/>
  <c r="T162" i="30" s="1"/>
  <c r="T170" i="30" s="1"/>
  <c r="AH58" i="30"/>
  <c r="AI57" i="30"/>
  <c r="X30" i="30"/>
  <c r="W29" i="30"/>
  <c r="U84" i="30"/>
  <c r="U85" i="30" s="1"/>
  <c r="V79" i="30"/>
  <c r="U86" i="30"/>
  <c r="T161" i="30"/>
  <c r="T173" i="30" s="1"/>
  <c r="U140" i="30"/>
  <c r="U141" i="30" s="1"/>
  <c r="U142" i="30"/>
  <c r="V135" i="30"/>
  <c r="AI74" i="30"/>
  <c r="AJ73" i="30"/>
  <c r="AJ74" i="30" s="1"/>
  <c r="AI145" i="29"/>
  <c r="AH146" i="29"/>
  <c r="T160" i="29"/>
  <c r="T165" i="29" s="1"/>
  <c r="T166" i="29" s="1"/>
  <c r="T12" i="29"/>
  <c r="T162" i="29" s="1"/>
  <c r="T170" i="29" s="1"/>
  <c r="U32" i="29"/>
  <c r="U33" i="29" s="1"/>
  <c r="V27" i="29"/>
  <c r="AH58" i="29"/>
  <c r="AI57" i="29"/>
  <c r="U25" i="29"/>
  <c r="U26" i="29" s="1"/>
  <c r="V20" i="29"/>
  <c r="U84" i="29"/>
  <c r="U85" i="29" s="1"/>
  <c r="V79" i="29"/>
  <c r="U86" i="29"/>
  <c r="U54" i="29"/>
  <c r="U52" i="29"/>
  <c r="U53" i="29" s="1"/>
  <c r="V47" i="29"/>
  <c r="V6" i="29"/>
  <c r="V11" i="29" s="1"/>
  <c r="U11" i="29"/>
  <c r="U39" i="29"/>
  <c r="U40" i="29" s="1"/>
  <c r="V34" i="29"/>
  <c r="U94" i="29"/>
  <c r="U92" i="29"/>
  <c r="U93" i="29" s="1"/>
  <c r="V87" i="29"/>
  <c r="X16" i="29"/>
  <c r="W15" i="29"/>
  <c r="U70" i="29"/>
  <c r="U68" i="29"/>
  <c r="U69" i="29" s="1"/>
  <c r="V63" i="29"/>
  <c r="AI122" i="29"/>
  <c r="AJ121" i="29"/>
  <c r="AJ122" i="29" s="1"/>
  <c r="T163" i="29"/>
  <c r="S172" i="29"/>
  <c r="U108" i="29"/>
  <c r="U109" i="29" s="1"/>
  <c r="V103" i="29"/>
  <c r="U110" i="29"/>
  <c r="AJ65" i="29"/>
  <c r="AJ66" i="29" s="1"/>
  <c r="AI66" i="29"/>
  <c r="U158" i="29"/>
  <c r="U156" i="29"/>
  <c r="U157" i="29" s="1"/>
  <c r="V151" i="29"/>
  <c r="T161" i="29"/>
  <c r="T173" i="29" s="1"/>
  <c r="V22" i="29"/>
  <c r="W23" i="29"/>
  <c r="U150" i="29"/>
  <c r="U148" i="29"/>
  <c r="U149" i="29" s="1"/>
  <c r="V143" i="29"/>
  <c r="U142" i="29"/>
  <c r="U140" i="29"/>
  <c r="U141" i="29" s="1"/>
  <c r="V135" i="29"/>
  <c r="V127" i="29"/>
  <c r="U134" i="29"/>
  <c r="U132" i="29"/>
  <c r="U133" i="29" s="1"/>
  <c r="U60" i="29"/>
  <c r="U61" i="29" s="1"/>
  <c r="U62" i="29"/>
  <c r="V55" i="29"/>
  <c r="U78" i="29"/>
  <c r="V71" i="29"/>
  <c r="U76" i="29"/>
  <c r="U77" i="29" s="1"/>
  <c r="U45" i="29"/>
  <c r="V41" i="29"/>
  <c r="U46" i="29"/>
  <c r="AI90" i="29"/>
  <c r="AJ89" i="29"/>
  <c r="AJ90" i="29" s="1"/>
  <c r="AJ153" i="29"/>
  <c r="AJ154" i="29" s="1"/>
  <c r="AI154" i="29"/>
  <c r="U124" i="29"/>
  <c r="U125" i="29" s="1"/>
  <c r="V119" i="29"/>
  <c r="U126" i="29"/>
  <c r="U18" i="29"/>
  <c r="U19" i="29" s="1"/>
  <c r="V13" i="29"/>
  <c r="AI74" i="29"/>
  <c r="AJ73" i="29"/>
  <c r="AJ74" i="29" s="1"/>
  <c r="Y17" i="29"/>
  <c r="X24" i="29"/>
  <c r="AJ105" i="29"/>
  <c r="AJ106" i="29" s="1"/>
  <c r="AI106" i="29"/>
  <c r="AI43" i="29"/>
  <c r="AH44" i="29"/>
  <c r="W30" i="29"/>
  <c r="V29" i="29"/>
  <c r="U100" i="29"/>
  <c r="U101" i="29" s="1"/>
  <c r="U102" i="29"/>
  <c r="V95" i="29"/>
  <c r="U116" i="29"/>
  <c r="U117" i="29" s="1"/>
  <c r="V111" i="29"/>
  <c r="U118" i="29"/>
  <c r="Y8" i="29"/>
  <c r="Z9" i="29"/>
  <c r="U142" i="28"/>
  <c r="U140" i="28"/>
  <c r="U141" i="28" s="1"/>
  <c r="V135" i="28"/>
  <c r="U100" i="28"/>
  <c r="U101" i="28" s="1"/>
  <c r="V95" i="28"/>
  <c r="U102" i="28"/>
  <c r="AJ36" i="28"/>
  <c r="AJ37" i="28" s="1"/>
  <c r="AI37" i="28"/>
  <c r="U25" i="28"/>
  <c r="U26" i="28" s="1"/>
  <c r="V20" i="28"/>
  <c r="T163" i="28"/>
  <c r="U156" i="28"/>
  <c r="U157" i="28" s="1"/>
  <c r="U158" i="28"/>
  <c r="V151" i="28"/>
  <c r="AI153" i="28"/>
  <c r="AH154" i="28"/>
  <c r="U126" i="28"/>
  <c r="U124" i="28"/>
  <c r="U125" i="28" s="1"/>
  <c r="V119" i="28"/>
  <c r="AJ121" i="28"/>
  <c r="AJ122" i="28" s="1"/>
  <c r="AI122" i="28"/>
  <c r="U132" i="28"/>
  <c r="U133" i="28" s="1"/>
  <c r="V127" i="28"/>
  <c r="U134" i="28"/>
  <c r="AJ145" i="28"/>
  <c r="AJ146" i="28" s="1"/>
  <c r="AI146" i="28"/>
  <c r="U70" i="28"/>
  <c r="V63" i="28"/>
  <c r="U68" i="28"/>
  <c r="U69" i="28" s="1"/>
  <c r="AJ81" i="28"/>
  <c r="AJ82" i="28" s="1"/>
  <c r="AI82" i="28"/>
  <c r="AJ73" i="28"/>
  <c r="AJ74" i="28" s="1"/>
  <c r="AI74" i="28"/>
  <c r="AH130" i="28"/>
  <c r="AI129" i="28"/>
  <c r="U86" i="28"/>
  <c r="V79" i="28"/>
  <c r="U84" i="28"/>
  <c r="U85" i="28" s="1"/>
  <c r="V87" i="28"/>
  <c r="U94" i="28"/>
  <c r="U92" i="28"/>
  <c r="U93" i="28" s="1"/>
  <c r="U39" i="28"/>
  <c r="U40" i="28" s="1"/>
  <c r="V34" i="28"/>
  <c r="U148" i="28"/>
  <c r="U149" i="28" s="1"/>
  <c r="U150" i="28"/>
  <c r="V143" i="28"/>
  <c r="AI98" i="28"/>
  <c r="AJ97" i="28"/>
  <c r="AJ98" i="28" s="1"/>
  <c r="V13" i="28"/>
  <c r="U18" i="28"/>
  <c r="U19" i="28" s="1"/>
  <c r="V27" i="28"/>
  <c r="U32" i="28"/>
  <c r="U33" i="28" s="1"/>
  <c r="U11" i="28"/>
  <c r="V6" i="28"/>
  <c r="V11" i="28" s="1"/>
  <c r="V12" i="28" s="1"/>
  <c r="AJ113" i="28"/>
  <c r="AJ114" i="28" s="1"/>
  <c r="AI114" i="28"/>
  <c r="U116" i="28"/>
  <c r="U117" i="28" s="1"/>
  <c r="V111" i="28"/>
  <c r="U118" i="28"/>
  <c r="AJ49" i="28"/>
  <c r="AJ50" i="28" s="1"/>
  <c r="AI50" i="28"/>
  <c r="W9" i="28"/>
  <c r="V8" i="28"/>
  <c r="Y30" i="28"/>
  <c r="X29" i="28"/>
  <c r="T160" i="28"/>
  <c r="T165" i="28" s="1"/>
  <c r="T166" i="28" s="1"/>
  <c r="T12" i="28"/>
  <c r="T162" i="28" s="1"/>
  <c r="T170" i="28" s="1"/>
  <c r="S172" i="28"/>
  <c r="V103" i="28"/>
  <c r="U108" i="28"/>
  <c r="U109" i="28" s="1"/>
  <c r="U110" i="28"/>
  <c r="W15" i="28"/>
  <c r="X16" i="28"/>
  <c r="AI58" i="28"/>
  <c r="AJ57" i="28"/>
  <c r="AJ58" i="28" s="1"/>
  <c r="U54" i="28"/>
  <c r="U52" i="28"/>
  <c r="U53" i="28" s="1"/>
  <c r="V47" i="28"/>
  <c r="U76" i="28"/>
  <c r="U77" i="28" s="1"/>
  <c r="V71" i="28"/>
  <c r="U78" i="28"/>
  <c r="U60" i="28"/>
  <c r="U61" i="28" s="1"/>
  <c r="V55" i="28"/>
  <c r="U62" i="28"/>
  <c r="U45" i="28"/>
  <c r="V41" i="28"/>
  <c r="U46" i="28"/>
  <c r="X23" i="28"/>
  <c r="W22" i="28"/>
  <c r="T161" i="28"/>
  <c r="T173" i="28" s="1"/>
  <c r="AI97" i="27"/>
  <c r="AH98" i="27"/>
  <c r="V24" i="27"/>
  <c r="W17" i="27"/>
  <c r="AI50" i="27"/>
  <c r="AJ49" i="27"/>
  <c r="AJ50" i="27" s="1"/>
  <c r="V158" i="27"/>
  <c r="V156" i="27"/>
  <c r="V157" i="27" s="1"/>
  <c r="V70" i="27"/>
  <c r="V68" i="27"/>
  <c r="V69" i="27" s="1"/>
  <c r="V18" i="27"/>
  <c r="V19" i="27" s="1"/>
  <c r="W13" i="27"/>
  <c r="AI154" i="27"/>
  <c r="AJ153" i="27"/>
  <c r="AJ154" i="27" s="1"/>
  <c r="V126" i="27"/>
  <c r="V124" i="27"/>
  <c r="V125" i="27" s="1"/>
  <c r="X9" i="27"/>
  <c r="W8" i="27"/>
  <c r="W12" i="27"/>
  <c r="W20" i="27"/>
  <c r="V25" i="27"/>
  <c r="V26" i="27" s="1"/>
  <c r="V84" i="27"/>
  <c r="V85" i="27" s="1"/>
  <c r="V86" i="27"/>
  <c r="W41" i="27"/>
  <c r="V46" i="27"/>
  <c r="V45" i="27"/>
  <c r="X30" i="27"/>
  <c r="W29" i="27"/>
  <c r="AJ105" i="27"/>
  <c r="AJ106" i="27" s="1"/>
  <c r="AI106" i="27"/>
  <c r="V102" i="27"/>
  <c r="V100" i="27"/>
  <c r="V101" i="27" s="1"/>
  <c r="AJ121" i="27"/>
  <c r="AJ122" i="27" s="1"/>
  <c r="AI122" i="27"/>
  <c r="W15" i="27"/>
  <c r="X16" i="27"/>
  <c r="W27" i="27"/>
  <c r="V32" i="27"/>
  <c r="V33" i="27" s="1"/>
  <c r="Y23" i="27"/>
  <c r="X22" i="27"/>
  <c r="U161" i="27"/>
  <c r="U173" i="27" s="1"/>
  <c r="V94" i="27"/>
  <c r="V92" i="27"/>
  <c r="V93" i="27" s="1"/>
  <c r="V148" i="27"/>
  <c r="V149" i="27" s="1"/>
  <c r="V150" i="27"/>
  <c r="V118" i="27"/>
  <c r="V116" i="27"/>
  <c r="V117" i="27" s="1"/>
  <c r="V134" i="27"/>
  <c r="V132" i="27"/>
  <c r="V133" i="27" s="1"/>
  <c r="V60" i="27"/>
  <c r="V61" i="27" s="1"/>
  <c r="V62" i="27"/>
  <c r="U160" i="27"/>
  <c r="U165" i="27" s="1"/>
  <c r="U166" i="27" s="1"/>
  <c r="U12" i="27"/>
  <c r="V110" i="27"/>
  <c r="V108" i="27"/>
  <c r="V109" i="27" s="1"/>
  <c r="W47" i="27"/>
  <c r="V54" i="27"/>
  <c r="V52" i="27"/>
  <c r="V53" i="27" s="1"/>
  <c r="W34" i="27"/>
  <c r="V39" i="27"/>
  <c r="U163" i="27"/>
  <c r="V78" i="27"/>
  <c r="V76" i="27"/>
  <c r="V77" i="27" s="1"/>
  <c r="V140" i="27"/>
  <c r="V141" i="27" s="1"/>
  <c r="V142" i="27"/>
  <c r="X9" i="17"/>
  <c r="W155" i="17"/>
  <c r="Z147" i="17"/>
  <c r="Y139" i="17"/>
  <c r="Y131" i="17"/>
  <c r="Y123" i="17"/>
  <c r="X115" i="17"/>
  <c r="Z107" i="17"/>
  <c r="Y99" i="17"/>
  <c r="Y91" i="17"/>
  <c r="Y83" i="17"/>
  <c r="Z75" i="17"/>
  <c r="Y67" i="17"/>
  <c r="Y59" i="17"/>
  <c r="AC51" i="17"/>
  <c r="Z17" i="17"/>
  <c r="Y24" i="17"/>
  <c r="X21" i="17"/>
  <c r="X28" i="17"/>
  <c r="AB10" i="17"/>
  <c r="AA15" i="17" l="1"/>
  <c r="AB16" i="17"/>
  <c r="W24" i="32"/>
  <c r="X17" i="32"/>
  <c r="X17" i="30"/>
  <c r="W24" i="30"/>
  <c r="W24" i="28"/>
  <c r="X17" i="28"/>
  <c r="Z79" i="27"/>
  <c r="Y84" i="27"/>
  <c r="Y85" i="27" s="1"/>
  <c r="Y86" i="27"/>
  <c r="Y94" i="27"/>
  <c r="Y92" i="27"/>
  <c r="Y93" i="27" s="1"/>
  <c r="Z87" i="27"/>
  <c r="Z71" i="30"/>
  <c r="Y78" i="30"/>
  <c r="Y76" i="30"/>
  <c r="Y77" i="30" s="1"/>
  <c r="Y62" i="28"/>
  <c r="Y60" i="28"/>
  <c r="Y61" i="28" s="1"/>
  <c r="Z55" i="28"/>
  <c r="Y158" i="28"/>
  <c r="Y156" i="28"/>
  <c r="Y157" i="28" s="1"/>
  <c r="Z151" i="28"/>
  <c r="Y142" i="27"/>
  <c r="Y140" i="27"/>
  <c r="Y141" i="27" s="1"/>
  <c r="Z135" i="27"/>
  <c r="Y134" i="27"/>
  <c r="Z127" i="27"/>
  <c r="Y132" i="27"/>
  <c r="Y133" i="27" s="1"/>
  <c r="Y84" i="30"/>
  <c r="Y85" i="30" s="1"/>
  <c r="Z79" i="30"/>
  <c r="Y86" i="30"/>
  <c r="Y148" i="28"/>
  <c r="Y149" i="28" s="1"/>
  <c r="Z143" i="28"/>
  <c r="Y150" i="28"/>
  <c r="Y100" i="29"/>
  <c r="Y101" i="29" s="1"/>
  <c r="Z95" i="29"/>
  <c r="Y102" i="29"/>
  <c r="Z63" i="28"/>
  <c r="Y68" i="28"/>
  <c r="Y69" i="28" s="1"/>
  <c r="Y70" i="28"/>
  <c r="Z63" i="27"/>
  <c r="Y70" i="27"/>
  <c r="Y68" i="27"/>
  <c r="Y69" i="27" s="1"/>
  <c r="Y124" i="27"/>
  <c r="Y125" i="27" s="1"/>
  <c r="Z119" i="27"/>
  <c r="Y126" i="27"/>
  <c r="Y150" i="27"/>
  <c r="Y148" i="27"/>
  <c r="Y149" i="27" s="1"/>
  <c r="Z143" i="27"/>
  <c r="Z55" i="27"/>
  <c r="Y62" i="27"/>
  <c r="Y60" i="27"/>
  <c r="Y61" i="27" s="1"/>
  <c r="Y108" i="27"/>
  <c r="Y109" i="27" s="1"/>
  <c r="Y110" i="27"/>
  <c r="Z103" i="27"/>
  <c r="Y84" i="29"/>
  <c r="Y85" i="29" s="1"/>
  <c r="Z79" i="29"/>
  <c r="Y86" i="29"/>
  <c r="Z87" i="30"/>
  <c r="Y94" i="30"/>
  <c r="Y92" i="30"/>
  <c r="Y93" i="30" s="1"/>
  <c r="Y11" i="29"/>
  <c r="Y12" i="29" s="1"/>
  <c r="Z6" i="29"/>
  <c r="Z111" i="29"/>
  <c r="Y116" i="29"/>
  <c r="Y117" i="29" s="1"/>
  <c r="Y118" i="29"/>
  <c r="Z103" i="29"/>
  <c r="Y108" i="29"/>
  <c r="Y109" i="29" s="1"/>
  <c r="Y110" i="29"/>
  <c r="Y100" i="28"/>
  <c r="Y101" i="28" s="1"/>
  <c r="Z95" i="28"/>
  <c r="Y102" i="28"/>
  <c r="Z6" i="30"/>
  <c r="Y11" i="30"/>
  <c r="Y62" i="29"/>
  <c r="Y60" i="29"/>
  <c r="Y61" i="29" s="1"/>
  <c r="Z55" i="29"/>
  <c r="Z87" i="28"/>
  <c r="Y92" i="28"/>
  <c r="Y93" i="28" s="1"/>
  <c r="Y94" i="28"/>
  <c r="Y118" i="30"/>
  <c r="Y116" i="30"/>
  <c r="Y117" i="30" s="1"/>
  <c r="Z111" i="30"/>
  <c r="Y150" i="30"/>
  <c r="Y148" i="30"/>
  <c r="Y149" i="30" s="1"/>
  <c r="Z143" i="30"/>
  <c r="Y68" i="30"/>
  <c r="Y69" i="30" s="1"/>
  <c r="Y70" i="30"/>
  <c r="Z63" i="30"/>
  <c r="Y118" i="28"/>
  <c r="Y116" i="28"/>
  <c r="Y117" i="28" s="1"/>
  <c r="Z111" i="28"/>
  <c r="Y78" i="28"/>
  <c r="Y76" i="28"/>
  <c r="Y77" i="28" s="1"/>
  <c r="Z71" i="28"/>
  <c r="Y126" i="30"/>
  <c r="Y124" i="30"/>
  <c r="Y125" i="30" s="1"/>
  <c r="Z119" i="30"/>
  <c r="Y126" i="29"/>
  <c r="Y124" i="29"/>
  <c r="Y125" i="29" s="1"/>
  <c r="Z119" i="29"/>
  <c r="Y110" i="28"/>
  <c r="Y108" i="28"/>
  <c r="Y109" i="28" s="1"/>
  <c r="Z103" i="28"/>
  <c r="Y124" i="28"/>
  <c r="Y125" i="28" s="1"/>
  <c r="Y126" i="28"/>
  <c r="Z119" i="28"/>
  <c r="Y76" i="27"/>
  <c r="Y77" i="27" s="1"/>
  <c r="Y78" i="27"/>
  <c r="Z71" i="27"/>
  <c r="Y102" i="27"/>
  <c r="Y100" i="27"/>
  <c r="Y101" i="27" s="1"/>
  <c r="Z95" i="27"/>
  <c r="Y116" i="27"/>
  <c r="Y117" i="27" s="1"/>
  <c r="Y118" i="27"/>
  <c r="Z111" i="27"/>
  <c r="Z151" i="29"/>
  <c r="Y158" i="29"/>
  <c r="Y156" i="29"/>
  <c r="Y157" i="29" s="1"/>
  <c r="Y142" i="28"/>
  <c r="Z135" i="28"/>
  <c r="Y140" i="28"/>
  <c r="Y141" i="28" s="1"/>
  <c r="Y42" i="13"/>
  <c r="Z151" i="27"/>
  <c r="Y156" i="27"/>
  <c r="Y157" i="27" s="1"/>
  <c r="Y158" i="27"/>
  <c r="Y102" i="30"/>
  <c r="Z95" i="30"/>
  <c r="Y100" i="30"/>
  <c r="Y101" i="30" s="1"/>
  <c r="Y140" i="29"/>
  <c r="Y141" i="29" s="1"/>
  <c r="Z135" i="29"/>
  <c r="Y142" i="29"/>
  <c r="Z6" i="28"/>
  <c r="Y11" i="28"/>
  <c r="Y60" i="30"/>
  <c r="Y61" i="30" s="1"/>
  <c r="Z55" i="30"/>
  <c r="Y62" i="30"/>
  <c r="Y84" i="28"/>
  <c r="Y85" i="28" s="1"/>
  <c r="Z79" i="28"/>
  <c r="Y86" i="28"/>
  <c r="Y92" i="29"/>
  <c r="Y93" i="29" s="1"/>
  <c r="Z87" i="29"/>
  <c r="Y94" i="29"/>
  <c r="Z135" i="30"/>
  <c r="Y140" i="30"/>
  <c r="Y141" i="30" s="1"/>
  <c r="Y142" i="30"/>
  <c r="Y156" i="30"/>
  <c r="Y157" i="30" s="1"/>
  <c r="Z151" i="30"/>
  <c r="Y158" i="30"/>
  <c r="Y134" i="30"/>
  <c r="Y132" i="30"/>
  <c r="Y133" i="30" s="1"/>
  <c r="Z127" i="30"/>
  <c r="AA43" i="13"/>
  <c r="Z41" i="13"/>
  <c r="Z53" i="13" s="1"/>
  <c r="Z54" i="13" s="1"/>
  <c r="AA164" i="27"/>
  <c r="AA164" i="30"/>
  <c r="AA164" i="28"/>
  <c r="AA164" i="29"/>
  <c r="AB167" i="27"/>
  <c r="AB44" i="13"/>
  <c r="AB167" i="30"/>
  <c r="AB167" i="28"/>
  <c r="AB167" i="29"/>
  <c r="Z143" i="29"/>
  <c r="Y150" i="29"/>
  <c r="Y148" i="29"/>
  <c r="Y149" i="29" s="1"/>
  <c r="Y68" i="29"/>
  <c r="Y69" i="29" s="1"/>
  <c r="Y70" i="29"/>
  <c r="Z63" i="29"/>
  <c r="Y11" i="27"/>
  <c r="Z6" i="27"/>
  <c r="Y78" i="29"/>
  <c r="Z71" i="29"/>
  <c r="Y76" i="29"/>
  <c r="Y77" i="29" s="1"/>
  <c r="Z127" i="29"/>
  <c r="Y132" i="29"/>
  <c r="Y133" i="29" s="1"/>
  <c r="Y134" i="29"/>
  <c r="Z103" i="30"/>
  <c r="Y110" i="30"/>
  <c r="Y108" i="30"/>
  <c r="Y109" i="30" s="1"/>
  <c r="Y132" i="28"/>
  <c r="Y133" i="28" s="1"/>
  <c r="Y134" i="28"/>
  <c r="Z127" i="28"/>
  <c r="AI44" i="27"/>
  <c r="AJ43" i="27"/>
  <c r="AJ44" i="27" s="1"/>
  <c r="AI44" i="31"/>
  <c r="AJ43" i="31"/>
  <c r="AJ44" i="31" s="1"/>
  <c r="AI44" i="28"/>
  <c r="AJ43" i="28"/>
  <c r="AJ44" i="28" s="1"/>
  <c r="AJ35" i="30"/>
  <c r="AJ37" i="30" s="1"/>
  <c r="AI37" i="30"/>
  <c r="Y29" i="32"/>
  <c r="Z30" i="32"/>
  <c r="AJ73" i="32"/>
  <c r="AJ74" i="32" s="1"/>
  <c r="AI74" i="32"/>
  <c r="AJ152" i="32"/>
  <c r="AJ154" i="32" s="1"/>
  <c r="AI154" i="32"/>
  <c r="AJ129" i="32"/>
  <c r="AJ130" i="32" s="1"/>
  <c r="AI130" i="32"/>
  <c r="AI98" i="32"/>
  <c r="AJ97" i="32"/>
  <c r="AJ98" i="32" s="1"/>
  <c r="AI90" i="32"/>
  <c r="AJ89" i="32"/>
  <c r="AJ90" i="32" s="1"/>
  <c r="AI82" i="32"/>
  <c r="AJ81" i="32"/>
  <c r="AJ82" i="32" s="1"/>
  <c r="Y23" i="32"/>
  <c r="X22" i="32"/>
  <c r="AI58" i="32"/>
  <c r="AJ57" i="32"/>
  <c r="AJ58" i="32" s="1"/>
  <c r="AJ43" i="32"/>
  <c r="AJ44" i="32" s="1"/>
  <c r="AI44" i="32"/>
  <c r="Z16" i="32"/>
  <c r="Y15" i="32"/>
  <c r="X9" i="32"/>
  <c r="W8" i="32"/>
  <c r="V54" i="31"/>
  <c r="V52" i="31"/>
  <c r="V53" i="31" s="1"/>
  <c r="W47" i="31"/>
  <c r="V118" i="31"/>
  <c r="V116" i="31"/>
  <c r="V117" i="31" s="1"/>
  <c r="AI6" i="31"/>
  <c r="AH11" i="31"/>
  <c r="AH156" i="31"/>
  <c r="AH157" i="31" s="1"/>
  <c r="AH158" i="31"/>
  <c r="AI151" i="31"/>
  <c r="AI146" i="31"/>
  <c r="AJ145" i="31"/>
  <c r="AJ146" i="31" s="1"/>
  <c r="W22" i="31"/>
  <c r="X23" i="31"/>
  <c r="AA9" i="31"/>
  <c r="Z8" i="31"/>
  <c r="Z12" i="31"/>
  <c r="V100" i="31"/>
  <c r="V101" i="31" s="1"/>
  <c r="V102" i="31"/>
  <c r="AJ105" i="31"/>
  <c r="AJ106" i="31" s="1"/>
  <c r="AI106" i="31"/>
  <c r="AI55" i="31"/>
  <c r="AH62" i="31"/>
  <c r="AH60" i="31"/>
  <c r="AH61" i="31" s="1"/>
  <c r="V134" i="31"/>
  <c r="V132" i="31"/>
  <c r="V133" i="31" s="1"/>
  <c r="AH84" i="31"/>
  <c r="AH85" i="31" s="1"/>
  <c r="AH86" i="31"/>
  <c r="AI79" i="31"/>
  <c r="AJ153" i="31"/>
  <c r="AJ154" i="31" s="1"/>
  <c r="AI154" i="31"/>
  <c r="V92" i="31"/>
  <c r="V93" i="31" s="1"/>
  <c r="V94" i="31"/>
  <c r="AI103" i="31"/>
  <c r="AH108" i="31"/>
  <c r="AH109" i="31" s="1"/>
  <c r="AH110" i="31"/>
  <c r="V18" i="31"/>
  <c r="V19" i="31" s="1"/>
  <c r="W13" i="31"/>
  <c r="AH124" i="31"/>
  <c r="AH125" i="31" s="1"/>
  <c r="AI119" i="31"/>
  <c r="AH126" i="31"/>
  <c r="V39" i="31"/>
  <c r="V40" i="31" s="1"/>
  <c r="W34" i="31"/>
  <c r="AH92" i="31"/>
  <c r="AH93" i="31" s="1"/>
  <c r="AI87" i="31"/>
  <c r="AH94" i="31"/>
  <c r="V110" i="31"/>
  <c r="V108" i="31"/>
  <c r="V109" i="31" s="1"/>
  <c r="Y15" i="31"/>
  <c r="Z16" i="31"/>
  <c r="V86" i="31"/>
  <c r="V84" i="31"/>
  <c r="V85" i="31" s="1"/>
  <c r="X30" i="31"/>
  <c r="W29" i="31"/>
  <c r="V62" i="31"/>
  <c r="V60" i="31"/>
  <c r="V61" i="31" s="1"/>
  <c r="AH76" i="31"/>
  <c r="AH77" i="31" s="1"/>
  <c r="AI71" i="31"/>
  <c r="AH78" i="31"/>
  <c r="AI143" i="31"/>
  <c r="AH148" i="31"/>
  <c r="AH149" i="31" s="1"/>
  <c r="AH150" i="31"/>
  <c r="V32" i="31"/>
  <c r="V33" i="31" s="1"/>
  <c r="W27" i="31"/>
  <c r="V142" i="31"/>
  <c r="V140" i="31"/>
  <c r="V141" i="31" s="1"/>
  <c r="AH142" i="31"/>
  <c r="AI135" i="31"/>
  <c r="AH140" i="31"/>
  <c r="AH141" i="31" s="1"/>
  <c r="V156" i="31"/>
  <c r="V157" i="31" s="1"/>
  <c r="V158" i="31"/>
  <c r="V150" i="31"/>
  <c r="V148" i="31"/>
  <c r="V149" i="31" s="1"/>
  <c r="AH70" i="31"/>
  <c r="AH68" i="31"/>
  <c r="AH69" i="31" s="1"/>
  <c r="AI63" i="31"/>
  <c r="AJ65" i="31"/>
  <c r="AJ66" i="31" s="1"/>
  <c r="AI66" i="31"/>
  <c r="U163" i="31"/>
  <c r="Y24" i="31"/>
  <c r="Z17" i="31"/>
  <c r="V25" i="31"/>
  <c r="V26" i="31" s="1"/>
  <c r="W20" i="31"/>
  <c r="AI111" i="31"/>
  <c r="AH118" i="31"/>
  <c r="AH116" i="31"/>
  <c r="AH117" i="31" s="1"/>
  <c r="V45" i="31"/>
  <c r="V46" i="31"/>
  <c r="W41" i="31"/>
  <c r="AH100" i="31"/>
  <c r="AH101" i="31" s="1"/>
  <c r="AH102" i="31"/>
  <c r="AI95" i="31"/>
  <c r="U160" i="31"/>
  <c r="U165" i="31" s="1"/>
  <c r="U12" i="31"/>
  <c r="U162" i="31" s="1"/>
  <c r="U170" i="31" s="1"/>
  <c r="U161" i="31"/>
  <c r="V70" i="31"/>
  <c r="V68" i="31"/>
  <c r="V69" i="31" s="1"/>
  <c r="V78" i="31"/>
  <c r="V76" i="31"/>
  <c r="V77" i="31" s="1"/>
  <c r="V124" i="31"/>
  <c r="V125" i="31" s="1"/>
  <c r="V126" i="31"/>
  <c r="AH134" i="31"/>
  <c r="AH132" i="31"/>
  <c r="AH133" i="31" s="1"/>
  <c r="AI127" i="31"/>
  <c r="V12" i="31"/>
  <c r="AI58" i="30"/>
  <c r="AJ57" i="30"/>
  <c r="AJ58" i="30" s="1"/>
  <c r="V68" i="30"/>
  <c r="V69" i="30" s="1"/>
  <c r="V70" i="30"/>
  <c r="V102" i="30"/>
  <c r="V100" i="30"/>
  <c r="V101" i="30" s="1"/>
  <c r="V39" i="30"/>
  <c r="V40" i="30" s="1"/>
  <c r="W34" i="30"/>
  <c r="W27" i="30"/>
  <c r="V32" i="30"/>
  <c r="V33" i="30" s="1"/>
  <c r="V150" i="30"/>
  <c r="V148" i="30"/>
  <c r="V149" i="30" s="1"/>
  <c r="V158" i="30"/>
  <c r="V156" i="30"/>
  <c r="V157" i="30" s="1"/>
  <c r="U161" i="30"/>
  <c r="U173" i="30" s="1"/>
  <c r="V124" i="30"/>
  <c r="V125" i="30" s="1"/>
  <c r="V126" i="30"/>
  <c r="Y15" i="30"/>
  <c r="Z16" i="30"/>
  <c r="V92" i="30"/>
  <c r="V93" i="30" s="1"/>
  <c r="V94" i="30"/>
  <c r="V46" i="30"/>
  <c r="W41" i="30"/>
  <c r="V45" i="30"/>
  <c r="U163" i="30"/>
  <c r="AJ65" i="30"/>
  <c r="AJ66" i="30" s="1"/>
  <c r="AI66" i="30"/>
  <c r="W13" i="30"/>
  <c r="V18" i="30"/>
  <c r="V19" i="30" s="1"/>
  <c r="T172" i="30"/>
  <c r="U160" i="30"/>
  <c r="U165" i="30" s="1"/>
  <c r="U166" i="30" s="1"/>
  <c r="U12" i="30"/>
  <c r="U162" i="30" s="1"/>
  <c r="U170" i="30" s="1"/>
  <c r="W12" i="30"/>
  <c r="W8" i="30"/>
  <c r="X9" i="30"/>
  <c r="V110" i="30"/>
  <c r="V108" i="30"/>
  <c r="V109" i="30" s="1"/>
  <c r="AI90" i="30"/>
  <c r="AJ89" i="30"/>
  <c r="AJ90" i="30" s="1"/>
  <c r="V142" i="30"/>
  <c r="V140" i="30"/>
  <c r="V141" i="30" s="1"/>
  <c r="V86" i="30"/>
  <c r="V84" i="30"/>
  <c r="V85" i="30" s="1"/>
  <c r="Y30" i="30"/>
  <c r="X29" i="30"/>
  <c r="V62" i="30"/>
  <c r="V60" i="30"/>
  <c r="V61" i="30" s="1"/>
  <c r="V25" i="30"/>
  <c r="V26" i="30" s="1"/>
  <c r="W20" i="30"/>
  <c r="AJ145" i="30"/>
  <c r="AJ146" i="30" s="1"/>
  <c r="AI146" i="30"/>
  <c r="V116" i="30"/>
  <c r="V117" i="30" s="1"/>
  <c r="V118" i="30"/>
  <c r="V134" i="30"/>
  <c r="V132" i="30"/>
  <c r="V133" i="30" s="1"/>
  <c r="V76" i="30"/>
  <c r="V77" i="30" s="1"/>
  <c r="V78" i="30"/>
  <c r="Y23" i="30"/>
  <c r="X22" i="30"/>
  <c r="V52" i="30"/>
  <c r="V53" i="30" s="1"/>
  <c r="W47" i="30"/>
  <c r="V54" i="30"/>
  <c r="V18" i="29"/>
  <c r="V19" i="29" s="1"/>
  <c r="W13" i="29"/>
  <c r="V108" i="29"/>
  <c r="V109" i="29" s="1"/>
  <c r="V110" i="29"/>
  <c r="U161" i="29"/>
  <c r="U173" i="29" s="1"/>
  <c r="AA9" i="29"/>
  <c r="Z8" i="29"/>
  <c r="V76" i="29"/>
  <c r="V77" i="29" s="1"/>
  <c r="V78" i="29"/>
  <c r="X15" i="29"/>
  <c r="Y16" i="29"/>
  <c r="U160" i="29"/>
  <c r="U165" i="29" s="1"/>
  <c r="U166" i="29" s="1"/>
  <c r="U12" i="29"/>
  <c r="U162" i="29" s="1"/>
  <c r="U170" i="29" s="1"/>
  <c r="V134" i="29"/>
  <c r="V132" i="29"/>
  <c r="V133" i="29" s="1"/>
  <c r="V150" i="29"/>
  <c r="V148" i="29"/>
  <c r="V149" i="29" s="1"/>
  <c r="V68" i="29"/>
  <c r="V69" i="29" s="1"/>
  <c r="V70" i="29"/>
  <c r="V39" i="29"/>
  <c r="V40" i="29" s="1"/>
  <c r="W34" i="29"/>
  <c r="V12" i="29"/>
  <c r="V86" i="29"/>
  <c r="V84" i="29"/>
  <c r="V85" i="29" s="1"/>
  <c r="AI58" i="29"/>
  <c r="AJ57" i="29"/>
  <c r="AJ58" i="29" s="1"/>
  <c r="AJ145" i="29"/>
  <c r="AJ146" i="29" s="1"/>
  <c r="AI146" i="29"/>
  <c r="V124" i="29"/>
  <c r="V125" i="29" s="1"/>
  <c r="V126" i="29"/>
  <c r="V60" i="29"/>
  <c r="V61" i="29" s="1"/>
  <c r="V62" i="29"/>
  <c r="AI44" i="29"/>
  <c r="AJ43" i="29"/>
  <c r="AJ44" i="29" s="1"/>
  <c r="Y24" i="29"/>
  <c r="Z17" i="29"/>
  <c r="V45" i="29"/>
  <c r="W41" i="29"/>
  <c r="V46" i="29"/>
  <c r="V142" i="29"/>
  <c r="V140" i="29"/>
  <c r="V141" i="29" s="1"/>
  <c r="V54" i="29"/>
  <c r="W47" i="29"/>
  <c r="V52" i="29"/>
  <c r="V53" i="29" s="1"/>
  <c r="T172" i="29"/>
  <c r="X30" i="29"/>
  <c r="W29" i="29"/>
  <c r="V118" i="29"/>
  <c r="V116" i="29"/>
  <c r="V117" i="29" s="1"/>
  <c r="V102" i="29"/>
  <c r="V100" i="29"/>
  <c r="V101" i="29" s="1"/>
  <c r="X23" i="29"/>
  <c r="W22" i="29"/>
  <c r="V156" i="29"/>
  <c r="V157" i="29" s="1"/>
  <c r="V158" i="29"/>
  <c r="V92" i="29"/>
  <c r="V93" i="29" s="1"/>
  <c r="V94" i="29"/>
  <c r="U163" i="29"/>
  <c r="V25" i="29"/>
  <c r="V26" i="29" s="1"/>
  <c r="W20" i="29"/>
  <c r="W27" i="29"/>
  <c r="V32" i="29"/>
  <c r="V33" i="29" s="1"/>
  <c r="Y23" i="28"/>
  <c r="X22" i="28"/>
  <c r="U161" i="28"/>
  <c r="U173" i="28" s="1"/>
  <c r="V158" i="28"/>
  <c r="V156" i="28"/>
  <c r="V157" i="28" s="1"/>
  <c r="T172" i="28"/>
  <c r="V32" i="28"/>
  <c r="V33" i="28" s="1"/>
  <c r="W27" i="28"/>
  <c r="V94" i="28"/>
  <c r="V92" i="28"/>
  <c r="V93" i="28" s="1"/>
  <c r="V68" i="28"/>
  <c r="V69" i="28" s="1"/>
  <c r="V70" i="28"/>
  <c r="V126" i="28"/>
  <c r="V124" i="28"/>
  <c r="V125" i="28" s="1"/>
  <c r="X9" i="28"/>
  <c r="W12" i="28"/>
  <c r="W8" i="28"/>
  <c r="V134" i="28"/>
  <c r="V132" i="28"/>
  <c r="V133" i="28" s="1"/>
  <c r="V142" i="28"/>
  <c r="V140" i="28"/>
  <c r="V141" i="28" s="1"/>
  <c r="V76" i="28"/>
  <c r="V77" i="28" s="1"/>
  <c r="V78" i="28"/>
  <c r="W41" i="28"/>
  <c r="V45" i="28"/>
  <c r="V46" i="28"/>
  <c r="V110" i="28"/>
  <c r="V108" i="28"/>
  <c r="V109" i="28" s="1"/>
  <c r="V39" i="28"/>
  <c r="V40" i="28" s="1"/>
  <c r="W34" i="28"/>
  <c r="V86" i="28"/>
  <c r="V84" i="28"/>
  <c r="V85" i="28" s="1"/>
  <c r="V100" i="28"/>
  <c r="V101" i="28" s="1"/>
  <c r="V102" i="28"/>
  <c r="V62" i="28"/>
  <c r="V60" i="28"/>
  <c r="V61" i="28" s="1"/>
  <c r="V54" i="28"/>
  <c r="V52" i="28"/>
  <c r="V53" i="28" s="1"/>
  <c r="W47" i="28"/>
  <c r="Y16" i="28"/>
  <c r="X15" i="28"/>
  <c r="V118" i="28"/>
  <c r="V116" i="28"/>
  <c r="V117" i="28" s="1"/>
  <c r="V18" i="28"/>
  <c r="V19" i="28" s="1"/>
  <c r="W13" i="28"/>
  <c r="V25" i="28"/>
  <c r="V26" i="28" s="1"/>
  <c r="W20" i="28"/>
  <c r="U163" i="28"/>
  <c r="Y29" i="28"/>
  <c r="Z30" i="28"/>
  <c r="U160" i="28"/>
  <c r="U165" i="28" s="1"/>
  <c r="U166" i="28" s="1"/>
  <c r="U12" i="28"/>
  <c r="U162" i="28" s="1"/>
  <c r="U170" i="28" s="1"/>
  <c r="V150" i="28"/>
  <c r="V148" i="28"/>
  <c r="V149" i="28" s="1"/>
  <c r="AI130" i="28"/>
  <c r="AJ129" i="28"/>
  <c r="AJ130" i="28" s="1"/>
  <c r="AI154" i="28"/>
  <c r="AJ153" i="28"/>
  <c r="AJ154" i="28" s="1"/>
  <c r="AJ97" i="27"/>
  <c r="AJ98" i="27" s="1"/>
  <c r="AI98" i="27"/>
  <c r="X17" i="27"/>
  <c r="W24" i="27"/>
  <c r="W25" i="27" s="1"/>
  <c r="W26" i="27" s="1"/>
  <c r="V160" i="27"/>
  <c r="V165" i="27" s="1"/>
  <c r="V166" i="27" s="1"/>
  <c r="W54" i="27"/>
  <c r="W161" i="27" s="1"/>
  <c r="W173" i="27" s="1"/>
  <c r="X47" i="27"/>
  <c r="W52" i="27"/>
  <c r="W53" i="27" s="1"/>
  <c r="W163" i="27" s="1"/>
  <c r="Y30" i="27"/>
  <c r="X29" i="27"/>
  <c r="X20" i="27"/>
  <c r="Y22" i="27"/>
  <c r="Z23" i="27"/>
  <c r="W32" i="27"/>
  <c r="W33" i="27" s="1"/>
  <c r="X27" i="27"/>
  <c r="W18" i="27"/>
  <c r="X13" i="27"/>
  <c r="X34" i="27"/>
  <c r="W39" i="27"/>
  <c r="V163" i="27"/>
  <c r="W46" i="27"/>
  <c r="W45" i="27"/>
  <c r="X41" i="27"/>
  <c r="V161" i="27"/>
  <c r="V173" i="27" s="1"/>
  <c r="Y16" i="27"/>
  <c r="X15" i="27"/>
  <c r="X12" i="27"/>
  <c r="X8" i="27"/>
  <c r="Y9" i="27"/>
  <c r="Y9" i="17"/>
  <c r="X155" i="17"/>
  <c r="AA147" i="17"/>
  <c r="Z139" i="17"/>
  <c r="Z131" i="17"/>
  <c r="Z123" i="17"/>
  <c r="Y115" i="17"/>
  <c r="AA107" i="17"/>
  <c r="Z99" i="17"/>
  <c r="Z91" i="17"/>
  <c r="Z83" i="17"/>
  <c r="AA75" i="17"/>
  <c r="Z67" i="17"/>
  <c r="Z59" i="17"/>
  <c r="AD51" i="17"/>
  <c r="AA17" i="17"/>
  <c r="Z24" i="17"/>
  <c r="Y21" i="17"/>
  <c r="Y28" i="17"/>
  <c r="AC10" i="17"/>
  <c r="AB15" i="17" l="1"/>
  <c r="AC16" i="17"/>
  <c r="Y17" i="28"/>
  <c r="X24" i="28"/>
  <c r="Y17" i="30"/>
  <c r="X24" i="30"/>
  <c r="Y17" i="32"/>
  <c r="X24" i="32"/>
  <c r="Z134" i="28"/>
  <c r="AA127" i="28"/>
  <c r="Z132" i="28"/>
  <c r="Z133" i="28" s="1"/>
  <c r="Z11" i="27"/>
  <c r="AA6" i="27"/>
  <c r="Z158" i="30"/>
  <c r="Z156" i="30"/>
  <c r="Z157" i="30" s="1"/>
  <c r="AA151" i="30"/>
  <c r="Z92" i="29"/>
  <c r="Z93" i="29" s="1"/>
  <c r="Z94" i="29"/>
  <c r="AA87" i="29"/>
  <c r="AA55" i="30"/>
  <c r="Z62" i="30"/>
  <c r="Z60" i="30"/>
  <c r="Z61" i="30" s="1"/>
  <c r="Z158" i="27"/>
  <c r="AA151" i="27"/>
  <c r="Z156" i="27"/>
  <c r="Z157" i="27" s="1"/>
  <c r="Z100" i="27"/>
  <c r="Z101" i="27" s="1"/>
  <c r="AA95" i="27"/>
  <c r="Z102" i="27"/>
  <c r="AA119" i="28"/>
  <c r="Z126" i="28"/>
  <c r="Z124" i="28"/>
  <c r="Z125" i="28" s="1"/>
  <c r="Z126" i="29"/>
  <c r="Z124" i="29"/>
  <c r="Z125" i="29" s="1"/>
  <c r="AA119" i="29"/>
  <c r="Z92" i="28"/>
  <c r="Z93" i="28" s="1"/>
  <c r="AA87" i="28"/>
  <c r="Z94" i="28"/>
  <c r="Z11" i="30"/>
  <c r="AA6" i="30"/>
  <c r="Z108" i="29"/>
  <c r="Z109" i="29" s="1"/>
  <c r="Z110" i="29"/>
  <c r="AA103" i="29"/>
  <c r="Z108" i="27"/>
  <c r="Z109" i="27" s="1"/>
  <c r="Z110" i="27"/>
  <c r="AA103" i="27"/>
  <c r="Z148" i="27"/>
  <c r="Z149" i="27" s="1"/>
  <c r="Z150" i="27"/>
  <c r="AA143" i="27"/>
  <c r="AA135" i="27"/>
  <c r="Z140" i="27"/>
  <c r="Z141" i="27" s="1"/>
  <c r="Z142" i="27"/>
  <c r="Z62" i="28"/>
  <c r="AA55" i="28"/>
  <c r="Z60" i="28"/>
  <c r="Z61" i="28" s="1"/>
  <c r="Z94" i="27"/>
  <c r="Z92" i="27"/>
  <c r="Z93" i="27" s="1"/>
  <c r="AA87" i="27"/>
  <c r="Z148" i="29"/>
  <c r="Z149" i="29" s="1"/>
  <c r="AA143" i="29"/>
  <c r="Z150" i="29"/>
  <c r="AA41" i="13"/>
  <c r="AA53" i="13" s="1"/>
  <c r="AA54" i="13" s="1"/>
  <c r="AB43" i="13"/>
  <c r="AB164" i="29"/>
  <c r="AB164" i="30"/>
  <c r="AB164" i="27"/>
  <c r="AB164" i="28"/>
  <c r="Z76" i="28"/>
  <c r="Z77" i="28" s="1"/>
  <c r="Z78" i="28"/>
  <c r="AA71" i="28"/>
  <c r="Z68" i="30"/>
  <c r="Z69" i="30" s="1"/>
  <c r="Z70" i="30"/>
  <c r="AA63" i="30"/>
  <c r="Z116" i="30"/>
  <c r="Z117" i="30" s="1"/>
  <c r="AA111" i="30"/>
  <c r="Z118" i="30"/>
  <c r="AA95" i="29"/>
  <c r="Z100" i="29"/>
  <c r="Z101" i="29" s="1"/>
  <c r="Z102" i="29"/>
  <c r="Z84" i="30"/>
  <c r="Z85" i="30" s="1"/>
  <c r="AA79" i="30"/>
  <c r="Z86" i="30"/>
  <c r="Z132" i="29"/>
  <c r="Z133" i="29" s="1"/>
  <c r="Z134" i="29"/>
  <c r="AA127" i="29"/>
  <c r="Z68" i="29"/>
  <c r="Z69" i="29" s="1"/>
  <c r="Z70" i="29"/>
  <c r="AA63" i="29"/>
  <c r="Z132" i="30"/>
  <c r="Z133" i="30" s="1"/>
  <c r="Z134" i="30"/>
  <c r="AA127" i="30"/>
  <c r="Z100" i="30"/>
  <c r="Z101" i="30" s="1"/>
  <c r="AA95" i="30"/>
  <c r="Z102" i="30"/>
  <c r="Z156" i="29"/>
  <c r="Z157" i="29" s="1"/>
  <c r="AA151" i="29"/>
  <c r="Z158" i="29"/>
  <c r="Z60" i="29"/>
  <c r="Z61" i="29" s="1"/>
  <c r="AA55" i="29"/>
  <c r="Z62" i="29"/>
  <c r="Z102" i="28"/>
  <c r="AA95" i="28"/>
  <c r="Z100" i="28"/>
  <c r="Z101" i="28" s="1"/>
  <c r="Z94" i="30"/>
  <c r="AA87" i="30"/>
  <c r="Z92" i="30"/>
  <c r="Z93" i="30" s="1"/>
  <c r="AA63" i="27"/>
  <c r="Z68" i="27"/>
  <c r="Z69" i="27" s="1"/>
  <c r="Z70" i="27"/>
  <c r="AA79" i="28"/>
  <c r="Z84" i="28"/>
  <c r="Z85" i="28" s="1"/>
  <c r="Z86" i="28"/>
  <c r="AA6" i="28"/>
  <c r="Z11" i="28"/>
  <c r="Z118" i="27"/>
  <c r="Z116" i="27"/>
  <c r="Z117" i="27" s="1"/>
  <c r="AA111" i="27"/>
  <c r="Z76" i="27"/>
  <c r="Z77" i="27" s="1"/>
  <c r="AA71" i="27"/>
  <c r="Z78" i="27"/>
  <c r="Z110" i="28"/>
  <c r="Z108" i="28"/>
  <c r="Z109" i="28" s="1"/>
  <c r="AA103" i="28"/>
  <c r="AA119" i="30"/>
  <c r="Z124" i="30"/>
  <c r="Z125" i="30" s="1"/>
  <c r="Z126" i="30"/>
  <c r="Z116" i="29"/>
  <c r="Z117" i="29" s="1"/>
  <c r="Z118" i="29"/>
  <c r="AA111" i="29"/>
  <c r="AA151" i="28"/>
  <c r="Z158" i="28"/>
  <c r="Z156" i="28"/>
  <c r="Z157" i="28" s="1"/>
  <c r="Z76" i="29"/>
  <c r="Z77" i="29" s="1"/>
  <c r="Z78" i="29"/>
  <c r="AA71" i="29"/>
  <c r="Z42" i="13"/>
  <c r="AA135" i="30"/>
  <c r="Z142" i="30"/>
  <c r="Z140" i="30"/>
  <c r="Z141" i="30" s="1"/>
  <c r="Z142" i="28"/>
  <c r="Z140" i="28"/>
  <c r="Z141" i="28" s="1"/>
  <c r="AA135" i="28"/>
  <c r="AA111" i="28"/>
  <c r="Z118" i="28"/>
  <c r="Z116" i="28"/>
  <c r="Z117" i="28" s="1"/>
  <c r="Z150" i="30"/>
  <c r="Z148" i="30"/>
  <c r="Z149" i="30" s="1"/>
  <c r="AA143" i="30"/>
  <c r="Z11" i="29"/>
  <c r="Z12" i="29" s="1"/>
  <c r="AA6" i="29"/>
  <c r="Z86" i="29"/>
  <c r="Z84" i="29"/>
  <c r="Z85" i="29" s="1"/>
  <c r="AA79" i="29"/>
  <c r="Z124" i="27"/>
  <c r="Z125" i="27" s="1"/>
  <c r="Z126" i="27"/>
  <c r="AA119" i="27"/>
  <c r="Z148" i="28"/>
  <c r="Z149" i="28" s="1"/>
  <c r="Z150" i="28"/>
  <c r="AA143" i="28"/>
  <c r="Z134" i="27"/>
  <c r="Z132" i="27"/>
  <c r="Z133" i="27" s="1"/>
  <c r="AA127" i="27"/>
  <c r="Z110" i="30"/>
  <c r="AA103" i="30"/>
  <c r="Z108" i="30"/>
  <c r="Z109" i="30" s="1"/>
  <c r="AC167" i="28"/>
  <c r="AC44" i="13"/>
  <c r="AC167" i="30"/>
  <c r="AC167" i="29"/>
  <c r="AC167" i="27"/>
  <c r="Z142" i="29"/>
  <c r="Z140" i="29"/>
  <c r="Z141" i="29" s="1"/>
  <c r="AA135" i="29"/>
  <c r="Z62" i="27"/>
  <c r="AA55" i="27"/>
  <c r="Z60" i="27"/>
  <c r="Z61" i="27" s="1"/>
  <c r="Z70" i="28"/>
  <c r="AA63" i="28"/>
  <c r="Z68" i="28"/>
  <c r="Z69" i="28" s="1"/>
  <c r="Z76" i="30"/>
  <c r="Z77" i="30" s="1"/>
  <c r="Z78" i="30"/>
  <c r="AA71" i="30"/>
  <c r="Z86" i="27"/>
  <c r="AA79" i="27"/>
  <c r="Z84" i="27"/>
  <c r="Z85" i="27" s="1"/>
  <c r="V161" i="29"/>
  <c r="V173" i="29" s="1"/>
  <c r="V162" i="28"/>
  <c r="V170" i="28" s="1"/>
  <c r="V172" i="28" s="1"/>
  <c r="V162" i="31"/>
  <c r="V170" i="31" s="1"/>
  <c r="V162" i="30"/>
  <c r="V170" i="30" s="1"/>
  <c r="Y22" i="32"/>
  <c r="Z23" i="32"/>
  <c r="AA30" i="32"/>
  <c r="Z29" i="32"/>
  <c r="Y9" i="32"/>
  <c r="X8" i="32"/>
  <c r="AA16" i="32"/>
  <c r="Z15" i="32"/>
  <c r="V160" i="31"/>
  <c r="V165" i="31" s="1"/>
  <c r="AI134" i="31"/>
  <c r="AI132" i="31"/>
  <c r="AI133" i="31" s="1"/>
  <c r="AJ127" i="31"/>
  <c r="W18" i="31"/>
  <c r="X13" i="31"/>
  <c r="AA12" i="31"/>
  <c r="AB9" i="31"/>
  <c r="AA8" i="31"/>
  <c r="AJ6" i="31"/>
  <c r="AJ11" i="31" s="1"/>
  <c r="AI11" i="31"/>
  <c r="AI118" i="31"/>
  <c r="AJ111" i="31"/>
  <c r="AI116" i="31"/>
  <c r="AI117" i="31" s="1"/>
  <c r="X27" i="31"/>
  <c r="W32" i="31"/>
  <c r="W33" i="31" s="1"/>
  <c r="AI78" i="31"/>
  <c r="AI76" i="31"/>
  <c r="AI77" i="31" s="1"/>
  <c r="AJ71" i="31"/>
  <c r="Z15" i="31"/>
  <c r="AA16" i="31"/>
  <c r="Y23" i="31"/>
  <c r="X22" i="31"/>
  <c r="W46" i="31"/>
  <c r="X41" i="31"/>
  <c r="W45" i="31"/>
  <c r="X20" i="31"/>
  <c r="W25" i="31"/>
  <c r="W26" i="31" s="1"/>
  <c r="Y30" i="31"/>
  <c r="X29" i="31"/>
  <c r="AI92" i="31"/>
  <c r="AI93" i="31" s="1"/>
  <c r="AI94" i="31"/>
  <c r="AJ87" i="31"/>
  <c r="AI158" i="31"/>
  <c r="AJ151" i="31"/>
  <c r="AI156" i="31"/>
  <c r="AI157" i="31" s="1"/>
  <c r="AI140" i="31"/>
  <c r="AI141" i="31" s="1"/>
  <c r="AJ135" i="31"/>
  <c r="AI142" i="31"/>
  <c r="AI124" i="31"/>
  <c r="AI125" i="31" s="1"/>
  <c r="AJ119" i="31"/>
  <c r="AI126" i="31"/>
  <c r="AI84" i="31"/>
  <c r="AI85" i="31" s="1"/>
  <c r="AI86" i="31"/>
  <c r="AJ79" i="31"/>
  <c r="W52" i="31"/>
  <c r="W53" i="31" s="1"/>
  <c r="W163" i="31" s="1"/>
  <c r="X47" i="31"/>
  <c r="W54" i="31"/>
  <c r="W161" i="31" s="1"/>
  <c r="Z24" i="31"/>
  <c r="AA17" i="31"/>
  <c r="AI68" i="31"/>
  <c r="AI69" i="31" s="1"/>
  <c r="AJ63" i="31"/>
  <c r="AI70" i="31"/>
  <c r="W39" i="31"/>
  <c r="W40" i="31" s="1"/>
  <c r="X34" i="31"/>
  <c r="AI108" i="31"/>
  <c r="AI109" i="31" s="1"/>
  <c r="AI110" i="31"/>
  <c r="AJ103" i="31"/>
  <c r="V163" i="31"/>
  <c r="AJ95" i="31"/>
  <c r="AI100" i="31"/>
  <c r="AI101" i="31" s="1"/>
  <c r="AI102" i="31"/>
  <c r="AI150" i="31"/>
  <c r="AI148" i="31"/>
  <c r="AI149" i="31" s="1"/>
  <c r="AJ143" i="31"/>
  <c r="AI62" i="31"/>
  <c r="AJ55" i="31"/>
  <c r="AI60" i="31"/>
  <c r="AI61" i="31" s="1"/>
  <c r="V161" i="31"/>
  <c r="V161" i="30"/>
  <c r="V173" i="30" s="1"/>
  <c r="W25" i="30"/>
  <c r="W26" i="30" s="1"/>
  <c r="X20" i="30"/>
  <c r="X12" i="30"/>
  <c r="X8" i="30"/>
  <c r="Y9" i="30"/>
  <c r="W54" i="30"/>
  <c r="W161" i="30" s="1"/>
  <c r="W173" i="30" s="1"/>
  <c r="X47" i="30"/>
  <c r="W52" i="30"/>
  <c r="W53" i="30" s="1"/>
  <c r="W163" i="30" s="1"/>
  <c r="Y29" i="30"/>
  <c r="Z30" i="30"/>
  <c r="AA16" i="30"/>
  <c r="Z15" i="30"/>
  <c r="V163" i="30"/>
  <c r="Y22" i="30"/>
  <c r="Z23" i="30"/>
  <c r="W32" i="30"/>
  <c r="W33" i="30" s="1"/>
  <c r="X27" i="30"/>
  <c r="V160" i="30"/>
  <c r="V165" i="30" s="1"/>
  <c r="V166" i="30" s="1"/>
  <c r="W45" i="30"/>
  <c r="W46" i="30"/>
  <c r="X41" i="30"/>
  <c r="X34" i="30"/>
  <c r="W39" i="30"/>
  <c r="W40" i="30" s="1"/>
  <c r="U172" i="30"/>
  <c r="X13" i="30"/>
  <c r="W18" i="30"/>
  <c r="AB9" i="29"/>
  <c r="AA8" i="29"/>
  <c r="W46" i="29"/>
  <c r="X41" i="29"/>
  <c r="W45" i="29"/>
  <c r="Y23" i="29"/>
  <c r="X22" i="29"/>
  <c r="W32" i="29"/>
  <c r="W33" i="29" s="1"/>
  <c r="X27" i="29"/>
  <c r="Z16" i="29"/>
  <c r="Y15" i="29"/>
  <c r="X29" i="29"/>
  <c r="Y30" i="29"/>
  <c r="X20" i="29"/>
  <c r="W25" i="29"/>
  <c r="W26" i="29" s="1"/>
  <c r="V163" i="29"/>
  <c r="Z24" i="29"/>
  <c r="AA17" i="29"/>
  <c r="V162" i="29"/>
  <c r="V170" i="29" s="1"/>
  <c r="W52" i="29"/>
  <c r="W53" i="29" s="1"/>
  <c r="W163" i="29" s="1"/>
  <c r="X47" i="29"/>
  <c r="W54" i="29"/>
  <c r="W161" i="29" s="1"/>
  <c r="W173" i="29" s="1"/>
  <c r="V160" i="29"/>
  <c r="V165" i="29" s="1"/>
  <c r="V166" i="29" s="1"/>
  <c r="W18" i="29"/>
  <c r="X13" i="29"/>
  <c r="W39" i="29"/>
  <c r="W40" i="29" s="1"/>
  <c r="X34" i="29"/>
  <c r="U172" i="29"/>
  <c r="W32" i="28"/>
  <c r="W33" i="28" s="1"/>
  <c r="X27" i="28"/>
  <c r="V160" i="28"/>
  <c r="V165" i="28" s="1"/>
  <c r="V166" i="28" s="1"/>
  <c r="Y15" i="28"/>
  <c r="Z16" i="28"/>
  <c r="X12" i="28"/>
  <c r="X8" i="28"/>
  <c r="Y9" i="28"/>
  <c r="W52" i="28"/>
  <c r="W53" i="28" s="1"/>
  <c r="W163" i="28" s="1"/>
  <c r="X47" i="28"/>
  <c r="W54" i="28"/>
  <c r="W161" i="28" s="1"/>
  <c r="W173" i="28" s="1"/>
  <c r="V163" i="28"/>
  <c r="W39" i="28"/>
  <c r="W40" i="28" s="1"/>
  <c r="X34" i="28"/>
  <c r="U172" i="28"/>
  <c r="AA30" i="28"/>
  <c r="Z29" i="28"/>
  <c r="W25" i="28"/>
  <c r="W26" i="28" s="1"/>
  <c r="X20" i="28"/>
  <c r="V161" i="28"/>
  <c r="V173" i="28" s="1"/>
  <c r="X13" i="28"/>
  <c r="W18" i="28"/>
  <c r="W46" i="28"/>
  <c r="W45" i="28"/>
  <c r="X41" i="28"/>
  <c r="Z23" i="28"/>
  <c r="Y22" i="28"/>
  <c r="X24" i="27"/>
  <c r="X25" i="27" s="1"/>
  <c r="X26" i="27" s="1"/>
  <c r="Y17" i="27"/>
  <c r="W160" i="27"/>
  <c r="W165" i="27" s="1"/>
  <c r="W166" i="27" s="1"/>
  <c r="W19" i="27"/>
  <c r="X32" i="27"/>
  <c r="X33" i="27" s="1"/>
  <c r="Y27" i="27"/>
  <c r="Y20" i="27"/>
  <c r="X39" i="27"/>
  <c r="Y34" i="27"/>
  <c r="AA23" i="27"/>
  <c r="Z22" i="27"/>
  <c r="X45" i="27"/>
  <c r="Y41" i="27"/>
  <c r="X46" i="27"/>
  <c r="X18" i="27"/>
  <c r="Y13" i="27"/>
  <c r="Z9" i="27"/>
  <c r="Y12" i="27"/>
  <c r="Y8" i="27"/>
  <c r="Z16" i="27"/>
  <c r="Y15" i="27"/>
  <c r="Y29" i="27"/>
  <c r="Z30" i="27"/>
  <c r="X52" i="27"/>
  <c r="X53" i="27" s="1"/>
  <c r="X163" i="27" s="1"/>
  <c r="X54" i="27"/>
  <c r="X161" i="27" s="1"/>
  <c r="X173" i="27" s="1"/>
  <c r="Y47" i="27"/>
  <c r="Z9" i="17"/>
  <c r="Y155" i="17"/>
  <c r="AB147" i="17"/>
  <c r="AA139" i="17"/>
  <c r="AA131" i="17"/>
  <c r="AA123" i="17"/>
  <c r="Z115" i="17"/>
  <c r="AB107" i="17"/>
  <c r="AA99" i="17"/>
  <c r="AA91" i="17"/>
  <c r="AA83" i="17"/>
  <c r="AB75" i="17"/>
  <c r="AA67" i="17"/>
  <c r="AA59" i="17"/>
  <c r="AE51" i="17"/>
  <c r="AB17" i="17"/>
  <c r="AA24" i="17"/>
  <c r="Z21" i="17"/>
  <c r="Z28" i="17"/>
  <c r="AD10" i="17"/>
  <c r="AC15" i="17" l="1"/>
  <c r="AD16" i="17"/>
  <c r="Z17" i="32"/>
  <c r="Y24" i="32"/>
  <c r="Z17" i="30"/>
  <c r="Y24" i="30"/>
  <c r="Y24" i="28"/>
  <c r="Z17" i="28"/>
  <c r="AA142" i="29"/>
  <c r="AB135" i="29"/>
  <c r="AA140" i="29"/>
  <c r="AA141" i="29" s="1"/>
  <c r="AD167" i="28"/>
  <c r="AD44" i="13"/>
  <c r="AD167" i="29"/>
  <c r="AD167" i="27"/>
  <c r="AD167" i="30"/>
  <c r="AA116" i="28"/>
  <c r="AA117" i="28" s="1"/>
  <c r="AB111" i="28"/>
  <c r="AA118" i="28"/>
  <c r="AA140" i="30"/>
  <c r="AA141" i="30" s="1"/>
  <c r="AB135" i="30"/>
  <c r="AA142" i="30"/>
  <c r="AA134" i="30"/>
  <c r="AB127" i="30"/>
  <c r="AA132" i="30"/>
  <c r="AA133" i="30" s="1"/>
  <c r="AB41" i="13"/>
  <c r="AB53" i="13" s="1"/>
  <c r="AB54" i="13" s="1"/>
  <c r="AC43" i="13"/>
  <c r="AC164" i="30"/>
  <c r="AC164" i="28"/>
  <c r="AC164" i="27"/>
  <c r="AC164" i="29"/>
  <c r="AA60" i="30"/>
  <c r="AA61" i="30" s="1"/>
  <c r="AB55" i="30"/>
  <c r="AA62" i="30"/>
  <c r="AA84" i="27"/>
  <c r="AA85" i="27" s="1"/>
  <c r="AA86" i="27"/>
  <c r="AB79" i="27"/>
  <c r="AA68" i="28"/>
  <c r="AA69" i="28" s="1"/>
  <c r="AB63" i="28"/>
  <c r="AA70" i="28"/>
  <c r="AA150" i="30"/>
  <c r="AB143" i="30"/>
  <c r="AA148" i="30"/>
  <c r="AA149" i="30" s="1"/>
  <c r="AA142" i="28"/>
  <c r="AA140" i="28"/>
  <c r="AA141" i="28" s="1"/>
  <c r="AB135" i="28"/>
  <c r="AA78" i="27"/>
  <c r="AB71" i="27"/>
  <c r="AA76" i="27"/>
  <c r="AA77" i="27" s="1"/>
  <c r="AA11" i="28"/>
  <c r="AB6" i="28"/>
  <c r="AB11" i="28" s="1"/>
  <c r="AA102" i="28"/>
  <c r="AA100" i="28"/>
  <c r="AA101" i="28" s="1"/>
  <c r="AB95" i="28"/>
  <c r="AA158" i="29"/>
  <c r="AB151" i="29"/>
  <c r="AA156" i="29"/>
  <c r="AA157" i="29" s="1"/>
  <c r="AA132" i="29"/>
  <c r="AA133" i="29" s="1"/>
  <c r="AA134" i="29"/>
  <c r="AB127" i="29"/>
  <c r="AA70" i="30"/>
  <c r="AA68" i="30"/>
  <c r="AA69" i="30" s="1"/>
  <c r="AB63" i="30"/>
  <c r="AA140" i="27"/>
  <c r="AA141" i="27" s="1"/>
  <c r="AA142" i="27"/>
  <c r="AB135" i="27"/>
  <c r="AB87" i="29"/>
  <c r="AA94" i="29"/>
  <c r="AA92" i="29"/>
  <c r="AA93" i="29" s="1"/>
  <c r="AB6" i="27"/>
  <c r="AB11" i="27" s="1"/>
  <c r="AA11" i="27"/>
  <c r="AA150" i="28"/>
  <c r="AB143" i="28"/>
  <c r="AA148" i="28"/>
  <c r="AA149" i="28" s="1"/>
  <c r="AB79" i="29"/>
  <c r="AA86" i="29"/>
  <c r="AA84" i="29"/>
  <c r="AA85" i="29" s="1"/>
  <c r="AA156" i="28"/>
  <c r="AA157" i="28" s="1"/>
  <c r="AA158" i="28"/>
  <c r="AB151" i="28"/>
  <c r="AA124" i="30"/>
  <c r="AA125" i="30" s="1"/>
  <c r="AB119" i="30"/>
  <c r="AA126" i="30"/>
  <c r="AA70" i="27"/>
  <c r="AB63" i="27"/>
  <c r="AA68" i="27"/>
  <c r="AA69" i="27" s="1"/>
  <c r="AA148" i="27"/>
  <c r="AA149" i="27" s="1"/>
  <c r="AB143" i="27"/>
  <c r="AA150" i="27"/>
  <c r="AA108" i="29"/>
  <c r="AA109" i="29" s="1"/>
  <c r="AB103" i="29"/>
  <c r="AA110" i="29"/>
  <c r="AA92" i="28"/>
  <c r="AA93" i="28" s="1"/>
  <c r="AB87" i="28"/>
  <c r="AA94" i="28"/>
  <c r="AB151" i="27"/>
  <c r="AA158" i="27"/>
  <c r="AA156" i="27"/>
  <c r="AA157" i="27" s="1"/>
  <c r="AA78" i="30"/>
  <c r="AB71" i="30"/>
  <c r="AA76" i="30"/>
  <c r="AA77" i="30" s="1"/>
  <c r="AA110" i="30"/>
  <c r="AA108" i="30"/>
  <c r="AA109" i="30" s="1"/>
  <c r="AB103" i="30"/>
  <c r="AA76" i="29"/>
  <c r="AA77" i="29" s="1"/>
  <c r="AA78" i="29"/>
  <c r="AB71" i="29"/>
  <c r="AA116" i="29"/>
  <c r="AA117" i="29" s="1"/>
  <c r="AA118" i="29"/>
  <c r="AB111" i="29"/>
  <c r="AB103" i="28"/>
  <c r="AA108" i="28"/>
  <c r="AA109" i="28" s="1"/>
  <c r="AA110" i="28"/>
  <c r="AB111" i="27"/>
  <c r="AA116" i="27"/>
  <c r="AA117" i="27" s="1"/>
  <c r="AA118" i="27"/>
  <c r="AA102" i="29"/>
  <c r="AA100" i="29"/>
  <c r="AA101" i="29" s="1"/>
  <c r="AB95" i="29"/>
  <c r="AB143" i="29"/>
  <c r="AA150" i="29"/>
  <c r="AA148" i="29"/>
  <c r="AA149" i="29" s="1"/>
  <c r="AA62" i="28"/>
  <c r="AB55" i="28"/>
  <c r="AA60" i="28"/>
  <c r="AA61" i="28" s="1"/>
  <c r="AA126" i="28"/>
  <c r="AA124" i="28"/>
  <c r="AA125" i="28" s="1"/>
  <c r="AB119" i="28"/>
  <c r="AB55" i="27"/>
  <c r="AA62" i="27"/>
  <c r="AA60" i="27"/>
  <c r="AA61" i="27" s="1"/>
  <c r="AB79" i="28"/>
  <c r="AA86" i="28"/>
  <c r="AA84" i="28"/>
  <c r="AA85" i="28" s="1"/>
  <c r="AA94" i="30"/>
  <c r="AA92" i="30"/>
  <c r="AA93" i="30" s="1"/>
  <c r="AB87" i="30"/>
  <c r="AA62" i="29"/>
  <c r="AA60" i="29"/>
  <c r="AA61" i="29" s="1"/>
  <c r="AB55" i="29"/>
  <c r="AA102" i="30"/>
  <c r="AA100" i="30"/>
  <c r="AA101" i="30" s="1"/>
  <c r="AB95" i="30"/>
  <c r="AA68" i="29"/>
  <c r="AA69" i="29" s="1"/>
  <c r="AA70" i="29"/>
  <c r="AB63" i="29"/>
  <c r="AA76" i="28"/>
  <c r="AA77" i="28" s="1"/>
  <c r="AB71" i="28"/>
  <c r="AA78" i="28"/>
  <c r="AA42" i="13"/>
  <c r="AB119" i="29"/>
  <c r="AA126" i="29"/>
  <c r="AA124" i="29"/>
  <c r="AA125" i="29" s="1"/>
  <c r="AA156" i="30"/>
  <c r="AA157" i="30" s="1"/>
  <c r="AA158" i="30"/>
  <c r="AB151" i="30"/>
  <c r="AA132" i="28"/>
  <c r="AA133" i="28" s="1"/>
  <c r="AB127" i="28"/>
  <c r="AA134" i="28"/>
  <c r="AA132" i="27"/>
  <c r="AA133" i="27" s="1"/>
  <c r="AA134" i="27"/>
  <c r="AB127" i="27"/>
  <c r="AA124" i="27"/>
  <c r="AA125" i="27" s="1"/>
  <c r="AB119" i="27"/>
  <c r="AA126" i="27"/>
  <c r="AB6" i="29"/>
  <c r="AB11" i="29" s="1"/>
  <c r="AB12" i="29" s="1"/>
  <c r="AA11" i="29"/>
  <c r="AA12" i="29" s="1"/>
  <c r="AB79" i="30"/>
  <c r="AA86" i="30"/>
  <c r="AA84" i="30"/>
  <c r="AA85" i="30" s="1"/>
  <c r="AA116" i="30"/>
  <c r="AA117" i="30" s="1"/>
  <c r="AA118" i="30"/>
  <c r="AB111" i="30"/>
  <c r="AA92" i="27"/>
  <c r="AA93" i="27" s="1"/>
  <c r="AB87" i="27"/>
  <c r="AA94" i="27"/>
  <c r="AB103" i="27"/>
  <c r="AA110" i="27"/>
  <c r="AA108" i="27"/>
  <c r="AA109" i="27" s="1"/>
  <c r="AB6" i="30"/>
  <c r="AB11" i="30" s="1"/>
  <c r="AA11" i="30"/>
  <c r="AA100" i="27"/>
  <c r="AA101" i="27" s="1"/>
  <c r="AA102" i="27"/>
  <c r="AB95" i="27"/>
  <c r="V172" i="30"/>
  <c r="Z9" i="32"/>
  <c r="Y8" i="32"/>
  <c r="Z22" i="32"/>
  <c r="AA23" i="32"/>
  <c r="AA15" i="32"/>
  <c r="AB16" i="32"/>
  <c r="AA29" i="32"/>
  <c r="AB30" i="32"/>
  <c r="AJ140" i="31"/>
  <c r="AJ141" i="31" s="1"/>
  <c r="AJ142" i="31"/>
  <c r="AJ156" i="31"/>
  <c r="AJ157" i="31" s="1"/>
  <c r="AJ158" i="31"/>
  <c r="Y29" i="31"/>
  <c r="Z30" i="31"/>
  <c r="X45" i="31"/>
  <c r="Y41" i="31"/>
  <c r="X46" i="31"/>
  <c r="X18" i="31"/>
  <c r="Y13" i="31"/>
  <c r="AJ108" i="31"/>
  <c r="AJ109" i="31" s="1"/>
  <c r="AJ110" i="31"/>
  <c r="AA15" i="31"/>
  <c r="AB16" i="31"/>
  <c r="W160" i="31"/>
  <c r="W165" i="31" s="1"/>
  <c r="W19" i="31"/>
  <c r="W162" i="31" s="1"/>
  <c r="W170" i="31" s="1"/>
  <c r="AJ70" i="31"/>
  <c r="AJ68" i="31"/>
  <c r="AJ69" i="31" s="1"/>
  <c r="AJ60" i="31"/>
  <c r="AJ61" i="31" s="1"/>
  <c r="AJ62" i="31"/>
  <c r="X54" i="31"/>
  <c r="X161" i="31" s="1"/>
  <c r="X52" i="31"/>
  <c r="X53" i="31" s="1"/>
  <c r="X163" i="31" s="1"/>
  <c r="Y47" i="31"/>
  <c r="AJ126" i="31"/>
  <c r="AJ124" i="31"/>
  <c r="AJ125" i="31" s="1"/>
  <c r="AJ94" i="31"/>
  <c r="AJ92" i="31"/>
  <c r="AJ93" i="31" s="1"/>
  <c r="X32" i="31"/>
  <c r="X33" i="31" s="1"/>
  <c r="Y27" i="31"/>
  <c r="AJ132" i="31"/>
  <c r="AJ133" i="31" s="1"/>
  <c r="AJ134" i="31"/>
  <c r="AJ102" i="31"/>
  <c r="AJ100" i="31"/>
  <c r="AJ101" i="31" s="1"/>
  <c r="AA24" i="31"/>
  <c r="AB17" i="31"/>
  <c r="AC9" i="31"/>
  <c r="AB8" i="31"/>
  <c r="AB12" i="31"/>
  <c r="AJ150" i="31"/>
  <c r="AJ148" i="31"/>
  <c r="AJ149" i="31" s="1"/>
  <c r="Y34" i="31"/>
  <c r="X39" i="31"/>
  <c r="X40" i="31" s="1"/>
  <c r="AJ86" i="31"/>
  <c r="AJ84" i="31"/>
  <c r="AJ85" i="31" s="1"/>
  <c r="X25" i="31"/>
  <c r="X26" i="31" s="1"/>
  <c r="Y20" i="31"/>
  <c r="Y22" i="31"/>
  <c r="Z23" i="31"/>
  <c r="AJ78" i="31"/>
  <c r="AJ76" i="31"/>
  <c r="AJ77" i="31" s="1"/>
  <c r="AJ116" i="31"/>
  <c r="AJ117" i="31" s="1"/>
  <c r="AJ118" i="31"/>
  <c r="X32" i="30"/>
  <c r="X33" i="30" s="1"/>
  <c r="Y27" i="30"/>
  <c r="Z22" i="30"/>
  <c r="AA23" i="30"/>
  <c r="W160" i="30"/>
  <c r="W165" i="30" s="1"/>
  <c r="W166" i="30" s="1"/>
  <c r="W19" i="30"/>
  <c r="W162" i="30" s="1"/>
  <c r="W170" i="30" s="1"/>
  <c r="X18" i="30"/>
  <c r="Y13" i="30"/>
  <c r="X39" i="30"/>
  <c r="X40" i="30" s="1"/>
  <c r="Y34" i="30"/>
  <c r="AA15" i="30"/>
  <c r="AB16" i="30"/>
  <c r="X52" i="30"/>
  <c r="X53" i="30" s="1"/>
  <c r="X163" i="30" s="1"/>
  <c r="Y47" i="30"/>
  <c r="X54" i="30"/>
  <c r="X161" i="30" s="1"/>
  <c r="X173" i="30" s="1"/>
  <c r="Y12" i="30"/>
  <c r="Y8" i="30"/>
  <c r="Z9" i="30"/>
  <c r="X45" i="30"/>
  <c r="X46" i="30"/>
  <c r="Y41" i="30"/>
  <c r="X25" i="30"/>
  <c r="X26" i="30" s="1"/>
  <c r="Y20" i="30"/>
  <c r="Z29" i="30"/>
  <c r="AA30" i="30"/>
  <c r="W160" i="29"/>
  <c r="W165" i="29" s="1"/>
  <c r="W166" i="29" s="1"/>
  <c r="W19" i="29"/>
  <c r="W162" i="29" s="1"/>
  <c r="W170" i="29" s="1"/>
  <c r="X52" i="29"/>
  <c r="X53" i="29" s="1"/>
  <c r="X163" i="29" s="1"/>
  <c r="X54" i="29"/>
  <c r="X161" i="29" s="1"/>
  <c r="X173" i="29" s="1"/>
  <c r="Y47" i="29"/>
  <c r="Y27" i="29"/>
  <c r="X32" i="29"/>
  <c r="X33" i="29" s="1"/>
  <c r="V172" i="29"/>
  <c r="X25" i="29"/>
  <c r="X26" i="29" s="1"/>
  <c r="Y20" i="29"/>
  <c r="Y34" i="29"/>
  <c r="X39" i="29"/>
  <c r="X40" i="29" s="1"/>
  <c r="Z30" i="29"/>
  <c r="Y29" i="29"/>
  <c r="Y22" i="29"/>
  <c r="Z23" i="29"/>
  <c r="X45" i="29"/>
  <c r="X46" i="29"/>
  <c r="Y41" i="29"/>
  <c r="AC9" i="29"/>
  <c r="AB8" i="29"/>
  <c r="AA24" i="29"/>
  <c r="AB17" i="29"/>
  <c r="X18" i="29"/>
  <c r="Y13" i="29"/>
  <c r="AA16" i="29"/>
  <c r="Z15" i="29"/>
  <c r="Y12" i="28"/>
  <c r="Z9" i="28"/>
  <c r="Y8" i="28"/>
  <c r="Y27" i="28"/>
  <c r="X32" i="28"/>
  <c r="X33" i="28" s="1"/>
  <c r="X25" i="28"/>
  <c r="X26" i="28" s="1"/>
  <c r="Y20" i="28"/>
  <c r="X46" i="28"/>
  <c r="X45" i="28"/>
  <c r="Y41" i="28"/>
  <c r="W160" i="28"/>
  <c r="W165" i="28" s="1"/>
  <c r="W166" i="28" s="1"/>
  <c r="W19" i="28"/>
  <c r="W162" i="28" s="1"/>
  <c r="W170" i="28" s="1"/>
  <c r="X18" i="28"/>
  <c r="Y13" i="28"/>
  <c r="Z15" i="28"/>
  <c r="AA16" i="28"/>
  <c r="Z22" i="28"/>
  <c r="AA23" i="28"/>
  <c r="AA29" i="28"/>
  <c r="AB30" i="28"/>
  <c r="X54" i="28"/>
  <c r="X161" i="28" s="1"/>
  <c r="X173" i="28" s="1"/>
  <c r="X52" i="28"/>
  <c r="X53" i="28" s="1"/>
  <c r="X163" i="28" s="1"/>
  <c r="Y47" i="28"/>
  <c r="Y34" i="28"/>
  <c r="X39" i="28"/>
  <c r="X40" i="28" s="1"/>
  <c r="Z17" i="27"/>
  <c r="Y24" i="27"/>
  <c r="Y45" i="27"/>
  <c r="Y46" i="27"/>
  <c r="Z41" i="27"/>
  <c r="AA22" i="27"/>
  <c r="AB23" i="27"/>
  <c r="Y54" i="27"/>
  <c r="Y161" i="27" s="1"/>
  <c r="Y173" i="27" s="1"/>
  <c r="Y52" i="27"/>
  <c r="Y53" i="27" s="1"/>
  <c r="Y163" i="27" s="1"/>
  <c r="Z47" i="27"/>
  <c r="Z34" i="27"/>
  <c r="Y39" i="27"/>
  <c r="Y32" i="27"/>
  <c r="Y33" i="27" s="1"/>
  <c r="Z27" i="27"/>
  <c r="AA9" i="27"/>
  <c r="Z8" i="27"/>
  <c r="Z12" i="27"/>
  <c r="AA16" i="27"/>
  <c r="Z15" i="27"/>
  <c r="Z13" i="27"/>
  <c r="Y18" i="27"/>
  <c r="AA30" i="27"/>
  <c r="Z29" i="27"/>
  <c r="X160" i="27"/>
  <c r="X165" i="27" s="1"/>
  <c r="X166" i="27" s="1"/>
  <c r="X19" i="27"/>
  <c r="Y25" i="27"/>
  <c r="Y26" i="27" s="1"/>
  <c r="Z20" i="27"/>
  <c r="AA9" i="17"/>
  <c r="Z155" i="17"/>
  <c r="AC147" i="17"/>
  <c r="AB139" i="17"/>
  <c r="AB131" i="17"/>
  <c r="AB123" i="17"/>
  <c r="AA115" i="17"/>
  <c r="AC107" i="17"/>
  <c r="AB99" i="17"/>
  <c r="AB91" i="17"/>
  <c r="AB83" i="17"/>
  <c r="AC75" i="17"/>
  <c r="AB67" i="17"/>
  <c r="AB59" i="17"/>
  <c r="AF51" i="17"/>
  <c r="AB24" i="17"/>
  <c r="AC17" i="17"/>
  <c r="AA21" i="17"/>
  <c r="AA28" i="17"/>
  <c r="AE10" i="17"/>
  <c r="AD15" i="17" l="1"/>
  <c r="AE16" i="17"/>
  <c r="AA17" i="28"/>
  <c r="Z24" i="28"/>
  <c r="Z24" i="30"/>
  <c r="AA17" i="30"/>
  <c r="AA17" i="32"/>
  <c r="Z24" i="32"/>
  <c r="AB110" i="27"/>
  <c r="AB108" i="27"/>
  <c r="AB109" i="27" s="1"/>
  <c r="AB76" i="28"/>
  <c r="AB77" i="28" s="1"/>
  <c r="AB78" i="28"/>
  <c r="AB100" i="29"/>
  <c r="AB101" i="29" s="1"/>
  <c r="AB102" i="29"/>
  <c r="AB76" i="29"/>
  <c r="AB77" i="29" s="1"/>
  <c r="AB78" i="29"/>
  <c r="AB142" i="27"/>
  <c r="AB140" i="27"/>
  <c r="AB141" i="27" s="1"/>
  <c r="AB132" i="29"/>
  <c r="AB133" i="29" s="1"/>
  <c r="AB134" i="29"/>
  <c r="AB102" i="28"/>
  <c r="AB100" i="28"/>
  <c r="AB101" i="28" s="1"/>
  <c r="AB78" i="27"/>
  <c r="AB76" i="27"/>
  <c r="AB77" i="27" s="1"/>
  <c r="AB148" i="30"/>
  <c r="AB149" i="30" s="1"/>
  <c r="AB150" i="30"/>
  <c r="AB86" i="27"/>
  <c r="AB84" i="27"/>
  <c r="AB85" i="27" s="1"/>
  <c r="AC6" i="29"/>
  <c r="AC151" i="29"/>
  <c r="AC119" i="29"/>
  <c r="AC135" i="29"/>
  <c r="AC95" i="29"/>
  <c r="AC63" i="29"/>
  <c r="AC55" i="29"/>
  <c r="AC103" i="29"/>
  <c r="AC127" i="29"/>
  <c r="AC111" i="29"/>
  <c r="AC87" i="29"/>
  <c r="AC143" i="29"/>
  <c r="AC79" i="29"/>
  <c r="AC71" i="29"/>
  <c r="AB126" i="27"/>
  <c r="AB124" i="27"/>
  <c r="AB125" i="27" s="1"/>
  <c r="AB62" i="28"/>
  <c r="AB60" i="28"/>
  <c r="AB61" i="28" s="1"/>
  <c r="AB76" i="30"/>
  <c r="AB77" i="30" s="1"/>
  <c r="AB78" i="30"/>
  <c r="AB92" i="28"/>
  <c r="AB93" i="28" s="1"/>
  <c r="AB94" i="28"/>
  <c r="AB150" i="27"/>
  <c r="AB148" i="27"/>
  <c r="AB149" i="27" s="1"/>
  <c r="AB126" i="30"/>
  <c r="AB124" i="30"/>
  <c r="AB125" i="30" s="1"/>
  <c r="AC143" i="27"/>
  <c r="AC6" i="27"/>
  <c r="AC55" i="27"/>
  <c r="AC119" i="27"/>
  <c r="AC95" i="27"/>
  <c r="AC135" i="27"/>
  <c r="AC151" i="27"/>
  <c r="AC103" i="27"/>
  <c r="AC127" i="27"/>
  <c r="AC63" i="27"/>
  <c r="AC79" i="27"/>
  <c r="AC71" i="27"/>
  <c r="AC87" i="27"/>
  <c r="AC111" i="27"/>
  <c r="AE167" i="27"/>
  <c r="AE44" i="13"/>
  <c r="AE167" i="30"/>
  <c r="AE167" i="28"/>
  <c r="AE167" i="29"/>
  <c r="AB92" i="27"/>
  <c r="AB93" i="27" s="1"/>
  <c r="AB94" i="27"/>
  <c r="AB134" i="28"/>
  <c r="AB132" i="28"/>
  <c r="AB133" i="28" s="1"/>
  <c r="AB70" i="29"/>
  <c r="AB68" i="29"/>
  <c r="AB69" i="29" s="1"/>
  <c r="AB62" i="29"/>
  <c r="AB60" i="29"/>
  <c r="AB61" i="29" s="1"/>
  <c r="AB60" i="27"/>
  <c r="AB61" i="27" s="1"/>
  <c r="AB62" i="27"/>
  <c r="AB110" i="28"/>
  <c r="AB108" i="28"/>
  <c r="AB109" i="28" s="1"/>
  <c r="AB84" i="29"/>
  <c r="AB85" i="29" s="1"/>
  <c r="AB86" i="29"/>
  <c r="AB142" i="28"/>
  <c r="AB140" i="28"/>
  <c r="AB141" i="28" s="1"/>
  <c r="AC127" i="28"/>
  <c r="AC79" i="28"/>
  <c r="AC119" i="28"/>
  <c r="AC71" i="28"/>
  <c r="AC95" i="28"/>
  <c r="AC55" i="28"/>
  <c r="AC103" i="28"/>
  <c r="AC6" i="28"/>
  <c r="AC143" i="28"/>
  <c r="AC111" i="28"/>
  <c r="AC135" i="28"/>
  <c r="AC151" i="28"/>
  <c r="AC87" i="28"/>
  <c r="AC63" i="28"/>
  <c r="AB134" i="30"/>
  <c r="AB132" i="30"/>
  <c r="AB133" i="30" s="1"/>
  <c r="AB116" i="28"/>
  <c r="AB117" i="28" s="1"/>
  <c r="AB118" i="28"/>
  <c r="AB84" i="30"/>
  <c r="AB85" i="30" s="1"/>
  <c r="AB86" i="30"/>
  <c r="AB134" i="27"/>
  <c r="AB132" i="27"/>
  <c r="AB133" i="27" s="1"/>
  <c r="AB126" i="29"/>
  <c r="AB124" i="29"/>
  <c r="AB125" i="29" s="1"/>
  <c r="AB124" i="28"/>
  <c r="AB125" i="28" s="1"/>
  <c r="AB126" i="28"/>
  <c r="AB116" i="29"/>
  <c r="AB117" i="29" s="1"/>
  <c r="AB118" i="29"/>
  <c r="AB110" i="30"/>
  <c r="AB108" i="30"/>
  <c r="AB109" i="30" s="1"/>
  <c r="AB156" i="28"/>
  <c r="AB157" i="28" s="1"/>
  <c r="AB158" i="28"/>
  <c r="AB70" i="30"/>
  <c r="AB68" i="30"/>
  <c r="AB69" i="30" s="1"/>
  <c r="AC71" i="30"/>
  <c r="AC63" i="30"/>
  <c r="AC87" i="30"/>
  <c r="AC111" i="30"/>
  <c r="AC55" i="30"/>
  <c r="AC95" i="30"/>
  <c r="AC127" i="30"/>
  <c r="AC79" i="30"/>
  <c r="AC143" i="30"/>
  <c r="AC103" i="30"/>
  <c r="AC6" i="30"/>
  <c r="AC151" i="30"/>
  <c r="AC135" i="30"/>
  <c r="AC119" i="30"/>
  <c r="AB116" i="30"/>
  <c r="AB117" i="30" s="1"/>
  <c r="AB118" i="30"/>
  <c r="AB158" i="30"/>
  <c r="AB156" i="30"/>
  <c r="AB157" i="30" s="1"/>
  <c r="AB86" i="28"/>
  <c r="AB84" i="28"/>
  <c r="AB85" i="28" s="1"/>
  <c r="AB110" i="29"/>
  <c r="AB108" i="29"/>
  <c r="AB109" i="29" s="1"/>
  <c r="AB70" i="27"/>
  <c r="AB68" i="27"/>
  <c r="AB69" i="27" s="1"/>
  <c r="AB150" i="28"/>
  <c r="AB148" i="28"/>
  <c r="AB149" i="28" s="1"/>
  <c r="AB158" i="29"/>
  <c r="AB156" i="29"/>
  <c r="AB157" i="29" s="1"/>
  <c r="AB68" i="28"/>
  <c r="AB69" i="28" s="1"/>
  <c r="AB70" i="28"/>
  <c r="AB62" i="30"/>
  <c r="AB60" i="30"/>
  <c r="AB61" i="30" s="1"/>
  <c r="AB42" i="13"/>
  <c r="AB142" i="29"/>
  <c r="AB140" i="29"/>
  <c r="AB141" i="29" s="1"/>
  <c r="AB100" i="27"/>
  <c r="AB101" i="27" s="1"/>
  <c r="AB102" i="27"/>
  <c r="AB102" i="30"/>
  <c r="AB100" i="30"/>
  <c r="AB101" i="30" s="1"/>
  <c r="AB94" i="30"/>
  <c r="AB92" i="30"/>
  <c r="AB93" i="30" s="1"/>
  <c r="AB150" i="29"/>
  <c r="AB148" i="29"/>
  <c r="AB149" i="29" s="1"/>
  <c r="AB118" i="27"/>
  <c r="AB116" i="27"/>
  <c r="AB117" i="27" s="1"/>
  <c r="AB156" i="27"/>
  <c r="AB157" i="27" s="1"/>
  <c r="AB158" i="27"/>
  <c r="AB94" i="29"/>
  <c r="AB92" i="29"/>
  <c r="AB93" i="29" s="1"/>
  <c r="AC41" i="13"/>
  <c r="AC53" i="13" s="1"/>
  <c r="AC54" i="13" s="1"/>
  <c r="AD43" i="13"/>
  <c r="AD164" i="27"/>
  <c r="AD164" i="29"/>
  <c r="AD164" i="28"/>
  <c r="AD164" i="30"/>
  <c r="AB142" i="30"/>
  <c r="AB140" i="30"/>
  <c r="AB141" i="30" s="1"/>
  <c r="AB23" i="32"/>
  <c r="AA22" i="32"/>
  <c r="AB29" i="32"/>
  <c r="AC30" i="32"/>
  <c r="AA9" i="32"/>
  <c r="Z8" i="32"/>
  <c r="AC16" i="32"/>
  <c r="AB15" i="32"/>
  <c r="AB15" i="31"/>
  <c r="AC16" i="31"/>
  <c r="X160" i="31"/>
  <c r="X165" i="31" s="1"/>
  <c r="X19" i="31"/>
  <c r="X162" i="31" s="1"/>
  <c r="X170" i="31" s="1"/>
  <c r="AA30" i="31"/>
  <c r="Z29" i="31"/>
  <c r="AA23" i="31"/>
  <c r="Z22" i="31"/>
  <c r="AC12" i="31"/>
  <c r="AC8" i="31"/>
  <c r="AD9" i="31"/>
  <c r="Y39" i="31"/>
  <c r="Y40" i="31" s="1"/>
  <c r="Z34" i="31"/>
  <c r="AC17" i="31"/>
  <c r="AB24" i="31"/>
  <c r="Y32" i="31"/>
  <c r="Y33" i="31" s="1"/>
  <c r="Z27" i="31"/>
  <c r="Y54" i="31"/>
  <c r="Y161" i="31" s="1"/>
  <c r="Y52" i="31"/>
  <c r="Y53" i="31" s="1"/>
  <c r="Y163" i="31" s="1"/>
  <c r="Z47" i="31"/>
  <c r="Y25" i="31"/>
  <c r="Y26" i="31" s="1"/>
  <c r="Z20" i="31"/>
  <c r="Y46" i="31"/>
  <c r="Z41" i="31"/>
  <c r="Y45" i="31"/>
  <c r="Y18" i="31"/>
  <c r="Z13" i="31"/>
  <c r="Y18" i="30"/>
  <c r="Z13" i="30"/>
  <c r="Y54" i="30"/>
  <c r="Y161" i="30" s="1"/>
  <c r="Y173" i="30" s="1"/>
  <c r="Y52" i="30"/>
  <c r="Y53" i="30" s="1"/>
  <c r="Y163" i="30" s="1"/>
  <c r="Z47" i="30"/>
  <c r="Y32" i="30"/>
  <c r="Y33" i="30" s="1"/>
  <c r="Z27" i="30"/>
  <c r="Z20" i="30"/>
  <c r="Y25" i="30"/>
  <c r="Y26" i="30" s="1"/>
  <c r="AA29" i="30"/>
  <c r="AB30" i="30"/>
  <c r="AA9" i="30"/>
  <c r="Z12" i="30"/>
  <c r="Z8" i="30"/>
  <c r="AC16" i="30"/>
  <c r="AB15" i="30"/>
  <c r="Z34" i="30"/>
  <c r="Y39" i="30"/>
  <c r="Y40" i="30" s="1"/>
  <c r="Y46" i="30"/>
  <c r="Z41" i="30"/>
  <c r="Y45" i="30"/>
  <c r="W172" i="30"/>
  <c r="X160" i="30"/>
  <c r="X165" i="30" s="1"/>
  <c r="X166" i="30" s="1"/>
  <c r="X19" i="30"/>
  <c r="X162" i="30" s="1"/>
  <c r="X170" i="30" s="1"/>
  <c r="AB23" i="30"/>
  <c r="AA22" i="30"/>
  <c r="Z34" i="29"/>
  <c r="Y39" i="29"/>
  <c r="Y40" i="29" s="1"/>
  <c r="Y46" i="29"/>
  <c r="Z41" i="29"/>
  <c r="Y45" i="29"/>
  <c r="Z29" i="29"/>
  <c r="AA30" i="29"/>
  <c r="Y25" i="29"/>
  <c r="Y26" i="29" s="1"/>
  <c r="Z20" i="29"/>
  <c r="Z47" i="29"/>
  <c r="Y52" i="29"/>
  <c r="Y53" i="29" s="1"/>
  <c r="Y163" i="29" s="1"/>
  <c r="Y54" i="29"/>
  <c r="Y161" i="29" s="1"/>
  <c r="Y173" i="29" s="1"/>
  <c r="AA15" i="29"/>
  <c r="AB16" i="29"/>
  <c r="AA23" i="29"/>
  <c r="Z22" i="29"/>
  <c r="Z27" i="29"/>
  <c r="Y32" i="29"/>
  <c r="Y33" i="29" s="1"/>
  <c r="Y18" i="29"/>
  <c r="Z13" i="29"/>
  <c r="W172" i="29"/>
  <c r="X160" i="29"/>
  <c r="X165" i="29" s="1"/>
  <c r="X166" i="29" s="1"/>
  <c r="X19" i="29"/>
  <c r="X162" i="29" s="1"/>
  <c r="X170" i="29" s="1"/>
  <c r="AC17" i="29"/>
  <c r="AB24" i="29"/>
  <c r="AC8" i="29"/>
  <c r="AD9" i="29"/>
  <c r="Y39" i="28"/>
  <c r="Y40" i="28" s="1"/>
  <c r="Z34" i="28"/>
  <c r="Y46" i="28"/>
  <c r="Z41" i="28"/>
  <c r="Y45" i="28"/>
  <c r="X160" i="28"/>
  <c r="X165" i="28" s="1"/>
  <c r="X166" i="28" s="1"/>
  <c r="X19" i="28"/>
  <c r="X162" i="28" s="1"/>
  <c r="X170" i="28" s="1"/>
  <c r="AB23" i="28"/>
  <c r="AA22" i="28"/>
  <c r="AA15" i="28"/>
  <c r="AB16" i="28"/>
  <c r="Z47" i="28"/>
  <c r="Y54" i="28"/>
  <c r="Y161" i="28" s="1"/>
  <c r="Y173" i="28" s="1"/>
  <c r="Y52" i="28"/>
  <c r="Y53" i="28" s="1"/>
  <c r="Y163" i="28" s="1"/>
  <c r="Y32" i="28"/>
  <c r="Y33" i="28" s="1"/>
  <c r="Z27" i="28"/>
  <c r="Z8" i="28"/>
  <c r="Z12" i="28"/>
  <c r="AA9" i="28"/>
  <c r="AB29" i="28"/>
  <c r="AC30" i="28"/>
  <c r="Y18" i="28"/>
  <c r="Z13" i="28"/>
  <c r="Y25" i="28"/>
  <c r="Y26" i="28" s="1"/>
  <c r="Z20" i="28"/>
  <c r="W172" i="28"/>
  <c r="Z24" i="27"/>
  <c r="Z25" i="27" s="1"/>
  <c r="Z26" i="27" s="1"/>
  <c r="AA17" i="27"/>
  <c r="AA20" i="27"/>
  <c r="Y160" i="27"/>
  <c r="Y165" i="27" s="1"/>
  <c r="Y166" i="27" s="1"/>
  <c r="Y19" i="27"/>
  <c r="AA13" i="27"/>
  <c r="Z18" i="27"/>
  <c r="AB9" i="27"/>
  <c r="AA8" i="27"/>
  <c r="AA12" i="27"/>
  <c r="Z39" i="27"/>
  <c r="AA34" i="27"/>
  <c r="AC23" i="27"/>
  <c r="AB22" i="27"/>
  <c r="Z32" i="27"/>
  <c r="Z33" i="27" s="1"/>
  <c r="AA27" i="27"/>
  <c r="Z54" i="27"/>
  <c r="Z161" i="27" s="1"/>
  <c r="Z173" i="27" s="1"/>
  <c r="Z52" i="27"/>
  <c r="Z53" i="27" s="1"/>
  <c r="Z163" i="27" s="1"/>
  <c r="AA47" i="27"/>
  <c r="Z45" i="27"/>
  <c r="Z46" i="27"/>
  <c r="AA41" i="27"/>
  <c r="AA15" i="27"/>
  <c r="AB16" i="27"/>
  <c r="AA29" i="27"/>
  <c r="AB30" i="27"/>
  <c r="AB9" i="17"/>
  <c r="AA155" i="17"/>
  <c r="AD147" i="17"/>
  <c r="AC139" i="17"/>
  <c r="AC131" i="17"/>
  <c r="AC123" i="17"/>
  <c r="AB115" i="17"/>
  <c r="AD107" i="17"/>
  <c r="AC99" i="17"/>
  <c r="AC91" i="17"/>
  <c r="AC83" i="17"/>
  <c r="AD75" i="17"/>
  <c r="AC67" i="17"/>
  <c r="AC59" i="17"/>
  <c r="AG51" i="17"/>
  <c r="AC24" i="17"/>
  <c r="AD17" i="17"/>
  <c r="AB28" i="17"/>
  <c r="AB21" i="17"/>
  <c r="AF10" i="17"/>
  <c r="AE15" i="17" l="1"/>
  <c r="AF16" i="17"/>
  <c r="AB17" i="32"/>
  <c r="AA24" i="32"/>
  <c r="AA24" i="30"/>
  <c r="AB17" i="30"/>
  <c r="AA24" i="28"/>
  <c r="AB17" i="28"/>
  <c r="AC150" i="30"/>
  <c r="AD143" i="30"/>
  <c r="AC148" i="30"/>
  <c r="AC149" i="30" s="1"/>
  <c r="AC94" i="30"/>
  <c r="AD87" i="30"/>
  <c r="AC92" i="30"/>
  <c r="AC93" i="30" s="1"/>
  <c r="AC70" i="28"/>
  <c r="AD63" i="28"/>
  <c r="AC68" i="28"/>
  <c r="AC69" i="28" s="1"/>
  <c r="AC11" i="28"/>
  <c r="AD6" i="28"/>
  <c r="AC86" i="28"/>
  <c r="AC84" i="28"/>
  <c r="AC85" i="28" s="1"/>
  <c r="AD79" i="28"/>
  <c r="AC92" i="27"/>
  <c r="AC93" i="27" s="1"/>
  <c r="AC94" i="27"/>
  <c r="AD87" i="27"/>
  <c r="AC156" i="27"/>
  <c r="AC157" i="27" s="1"/>
  <c r="AC158" i="27"/>
  <c r="AD151" i="27"/>
  <c r="AC148" i="27"/>
  <c r="AC149" i="27" s="1"/>
  <c r="AD143" i="27"/>
  <c r="AC150" i="27"/>
  <c r="AC118" i="29"/>
  <c r="AD111" i="29"/>
  <c r="AC116" i="29"/>
  <c r="AC117" i="29" s="1"/>
  <c r="AC140" i="29"/>
  <c r="AC141" i="29" s="1"/>
  <c r="AD135" i="29"/>
  <c r="AC142" i="29"/>
  <c r="AC42" i="13"/>
  <c r="AC124" i="30"/>
  <c r="AC125" i="30" s="1"/>
  <c r="AD119" i="30"/>
  <c r="AC126" i="30"/>
  <c r="AC84" i="30"/>
  <c r="AC85" i="30" s="1"/>
  <c r="AD79" i="30"/>
  <c r="AC86" i="30"/>
  <c r="AD63" i="30"/>
  <c r="AC70" i="30"/>
  <c r="AC68" i="30"/>
  <c r="AC69" i="30" s="1"/>
  <c r="AC94" i="28"/>
  <c r="AD87" i="28"/>
  <c r="AC92" i="28"/>
  <c r="AC93" i="28" s="1"/>
  <c r="AC108" i="28"/>
  <c r="AC109" i="28" s="1"/>
  <c r="AD103" i="28"/>
  <c r="AC110" i="28"/>
  <c r="AC134" i="28"/>
  <c r="AC132" i="28"/>
  <c r="AC133" i="28" s="1"/>
  <c r="AD127" i="28"/>
  <c r="AC76" i="27"/>
  <c r="AC77" i="27" s="1"/>
  <c r="AC78" i="27"/>
  <c r="AD71" i="27"/>
  <c r="AD135" i="27"/>
  <c r="AC140" i="27"/>
  <c r="AC141" i="27" s="1"/>
  <c r="AC142" i="27"/>
  <c r="AC134" i="29"/>
  <c r="AC132" i="29"/>
  <c r="AC133" i="29" s="1"/>
  <c r="AD127" i="29"/>
  <c r="AC124" i="29"/>
  <c r="AC125" i="29" s="1"/>
  <c r="AD119" i="29"/>
  <c r="AC126" i="29"/>
  <c r="AC140" i="30"/>
  <c r="AC141" i="30" s="1"/>
  <c r="AD135" i="30"/>
  <c r="AC142" i="30"/>
  <c r="AC134" i="30"/>
  <c r="AC132" i="30"/>
  <c r="AC133" i="30" s="1"/>
  <c r="AD127" i="30"/>
  <c r="AC76" i="30"/>
  <c r="AC77" i="30" s="1"/>
  <c r="AD71" i="30"/>
  <c r="AC78" i="30"/>
  <c r="AC156" i="28"/>
  <c r="AC157" i="28" s="1"/>
  <c r="AD151" i="28"/>
  <c r="AC158" i="28"/>
  <c r="AC62" i="28"/>
  <c r="AD55" i="28"/>
  <c r="AC60" i="28"/>
  <c r="AC61" i="28" s="1"/>
  <c r="AC84" i="27"/>
  <c r="AC85" i="27" s="1"/>
  <c r="AC86" i="27"/>
  <c r="AD79" i="27"/>
  <c r="AC102" i="27"/>
  <c r="AC100" i="27"/>
  <c r="AC101" i="27" s="1"/>
  <c r="AD95" i="27"/>
  <c r="AC78" i="29"/>
  <c r="AC76" i="29"/>
  <c r="AC77" i="29" s="1"/>
  <c r="AD71" i="29"/>
  <c r="AD103" i="29"/>
  <c r="AC108" i="29"/>
  <c r="AC109" i="29" s="1"/>
  <c r="AC110" i="29"/>
  <c r="AC158" i="29"/>
  <c r="AD151" i="29"/>
  <c r="AC156" i="29"/>
  <c r="AC157" i="29" s="1"/>
  <c r="AC158" i="30"/>
  <c r="AD151" i="30"/>
  <c r="AC156" i="30"/>
  <c r="AC157" i="30" s="1"/>
  <c r="AC102" i="30"/>
  <c r="AC100" i="30"/>
  <c r="AC101" i="30" s="1"/>
  <c r="AD95" i="30"/>
  <c r="AD135" i="28"/>
  <c r="AC140" i="28"/>
  <c r="AC141" i="28" s="1"/>
  <c r="AC142" i="28"/>
  <c r="AC100" i="28"/>
  <c r="AC101" i="28" s="1"/>
  <c r="AD95" i="28"/>
  <c r="AC102" i="28"/>
  <c r="AF167" i="28"/>
  <c r="AF44" i="13"/>
  <c r="AF167" i="30"/>
  <c r="AF167" i="29"/>
  <c r="AF167" i="27"/>
  <c r="AC68" i="27"/>
  <c r="AC69" i="27" s="1"/>
  <c r="AD63" i="27"/>
  <c r="AC70" i="27"/>
  <c r="AC126" i="27"/>
  <c r="AC124" i="27"/>
  <c r="AC125" i="27" s="1"/>
  <c r="AD119" i="27"/>
  <c r="AC84" i="29"/>
  <c r="AC85" i="29" s="1"/>
  <c r="AD79" i="29"/>
  <c r="AC86" i="29"/>
  <c r="AC60" i="29"/>
  <c r="AC61" i="29" s="1"/>
  <c r="AC62" i="29"/>
  <c r="AD55" i="29"/>
  <c r="AD6" i="29"/>
  <c r="AC11" i="29"/>
  <c r="AC12" i="29" s="1"/>
  <c r="AC11" i="30"/>
  <c r="AD6" i="30"/>
  <c r="AD55" i="30"/>
  <c r="AC62" i="30"/>
  <c r="AC60" i="30"/>
  <c r="AC61" i="30" s="1"/>
  <c r="AC118" i="28"/>
  <c r="AC116" i="28"/>
  <c r="AC117" i="28" s="1"/>
  <c r="AD111" i="28"/>
  <c r="AC78" i="28"/>
  <c r="AD71" i="28"/>
  <c r="AC76" i="28"/>
  <c r="AC77" i="28" s="1"/>
  <c r="AC132" i="27"/>
  <c r="AC133" i="27" s="1"/>
  <c r="AC134" i="27"/>
  <c r="AD127" i="27"/>
  <c r="AC62" i="27"/>
  <c r="AC60" i="27"/>
  <c r="AC61" i="27" s="1"/>
  <c r="AD55" i="27"/>
  <c r="AC148" i="29"/>
  <c r="AC149" i="29" s="1"/>
  <c r="AD143" i="29"/>
  <c r="AC150" i="29"/>
  <c r="AC68" i="29"/>
  <c r="AC69" i="29" s="1"/>
  <c r="AD63" i="29"/>
  <c r="AC70" i="29"/>
  <c r="AD41" i="13"/>
  <c r="AD53" i="13" s="1"/>
  <c r="AD54" i="13" s="1"/>
  <c r="AE43" i="13"/>
  <c r="AE164" i="29"/>
  <c r="AE164" i="30"/>
  <c r="AE164" i="28"/>
  <c r="AE164" i="27"/>
  <c r="AD103" i="30"/>
  <c r="AC108" i="30"/>
  <c r="AC109" i="30" s="1"/>
  <c r="AC110" i="30"/>
  <c r="AD111" i="30"/>
  <c r="AC116" i="30"/>
  <c r="AC117" i="30" s="1"/>
  <c r="AC118" i="30"/>
  <c r="AC148" i="28"/>
  <c r="AC149" i="28" s="1"/>
  <c r="AD143" i="28"/>
  <c r="AC150" i="28"/>
  <c r="AC126" i="28"/>
  <c r="AD119" i="28"/>
  <c r="AC124" i="28"/>
  <c r="AC125" i="28" s="1"/>
  <c r="AC116" i="27"/>
  <c r="AC117" i="27" s="1"/>
  <c r="AC118" i="27"/>
  <c r="AD111" i="27"/>
  <c r="AC108" i="27"/>
  <c r="AC109" i="27" s="1"/>
  <c r="AC110" i="27"/>
  <c r="AD103" i="27"/>
  <c r="AC11" i="27"/>
  <c r="AD6" i="27"/>
  <c r="AC92" i="29"/>
  <c r="AC93" i="29" s="1"/>
  <c r="AD87" i="29"/>
  <c r="AC94" i="29"/>
  <c r="AC102" i="29"/>
  <c r="AD95" i="29"/>
  <c r="AC100" i="29"/>
  <c r="AC101" i="29" s="1"/>
  <c r="AD16" i="32"/>
  <c r="AC15" i="32"/>
  <c r="AB22" i="32"/>
  <c r="AC23" i="32"/>
  <c r="AB9" i="32"/>
  <c r="AA8" i="32"/>
  <c r="AD30" i="32"/>
  <c r="AC29" i="32"/>
  <c r="Z46" i="31"/>
  <c r="AA41" i="31"/>
  <c r="Z45" i="31"/>
  <c r="Z54" i="31"/>
  <c r="Z161" i="31" s="1"/>
  <c r="Z52" i="31"/>
  <c r="Z53" i="31" s="1"/>
  <c r="Z163" i="31" s="1"/>
  <c r="AA47" i="31"/>
  <c r="AD17" i="31"/>
  <c r="AC24" i="31"/>
  <c r="AA34" i="31"/>
  <c r="Z39" i="31"/>
  <c r="Z40" i="31" s="1"/>
  <c r="AA22" i="31"/>
  <c r="AB23" i="31"/>
  <c r="AD16" i="31"/>
  <c r="AC15" i="31"/>
  <c r="AA27" i="31"/>
  <c r="Z32" i="31"/>
  <c r="Z33" i="31" s="1"/>
  <c r="AD12" i="31"/>
  <c r="AE9" i="31"/>
  <c r="AD8" i="31"/>
  <c r="Z18" i="31"/>
  <c r="AA13" i="31"/>
  <c r="Y160" i="31"/>
  <c r="Y165" i="31" s="1"/>
  <c r="Y19" i="31"/>
  <c r="Y162" i="31" s="1"/>
  <c r="Y170" i="31" s="1"/>
  <c r="AA20" i="31"/>
  <c r="Z25" i="31"/>
  <c r="Z26" i="31" s="1"/>
  <c r="AB30" i="31"/>
  <c r="AA29" i="31"/>
  <c r="X172" i="30"/>
  <c r="AD16" i="30"/>
  <c r="AC15" i="30"/>
  <c r="Z54" i="30"/>
  <c r="Z161" i="30" s="1"/>
  <c r="Z173" i="30" s="1"/>
  <c r="Z52" i="30"/>
  <c r="Z53" i="30" s="1"/>
  <c r="Z163" i="30" s="1"/>
  <c r="AA47" i="30"/>
  <c r="AA12" i="30"/>
  <c r="AB9" i="30"/>
  <c r="AA8" i="30"/>
  <c r="Z18" i="30"/>
  <c r="AA13" i="30"/>
  <c r="AA20" i="30"/>
  <c r="Z25" i="30"/>
  <c r="Z26" i="30" s="1"/>
  <c r="AA34" i="30"/>
  <c r="Z39" i="30"/>
  <c r="Z40" i="30" s="1"/>
  <c r="AB22" i="30"/>
  <c r="AC23" i="30"/>
  <c r="Z46" i="30"/>
  <c r="AA41" i="30"/>
  <c r="Z45" i="30"/>
  <c r="AC30" i="30"/>
  <c r="AB29" i="30"/>
  <c r="Z32" i="30"/>
  <c r="Z33" i="30" s="1"/>
  <c r="AA27" i="30"/>
  <c r="Y160" i="30"/>
  <c r="Y165" i="30" s="1"/>
  <c r="Y166" i="30" s="1"/>
  <c r="Y19" i="30"/>
  <c r="Y162" i="30" s="1"/>
  <c r="Y170" i="30" s="1"/>
  <c r="Z18" i="29"/>
  <c r="AA13" i="29"/>
  <c r="AA22" i="29"/>
  <c r="AB23" i="29"/>
  <c r="AD17" i="29"/>
  <c r="AC24" i="29"/>
  <c r="Y160" i="29"/>
  <c r="Y165" i="29" s="1"/>
  <c r="Y166" i="29" s="1"/>
  <c r="Y19" i="29"/>
  <c r="Y162" i="29" s="1"/>
  <c r="Y170" i="29" s="1"/>
  <c r="Z54" i="29"/>
  <c r="Z161" i="29" s="1"/>
  <c r="Z173" i="29" s="1"/>
  <c r="AA47" i="29"/>
  <c r="Z52" i="29"/>
  <c r="Z53" i="29" s="1"/>
  <c r="Z163" i="29" s="1"/>
  <c r="X172" i="29"/>
  <c r="AB15" i="29"/>
  <c r="AC16" i="29"/>
  <c r="Z25" i="29"/>
  <c r="Z26" i="29" s="1"/>
  <c r="AA20" i="29"/>
  <c r="Z45" i="29"/>
  <c r="AA41" i="29"/>
  <c r="Z46" i="29"/>
  <c r="Z32" i="29"/>
  <c r="Z33" i="29" s="1"/>
  <c r="AA27" i="29"/>
  <c r="AE9" i="29"/>
  <c r="AD8" i="29"/>
  <c r="AA29" i="29"/>
  <c r="AB30" i="29"/>
  <c r="AA34" i="29"/>
  <c r="Z39" i="29"/>
  <c r="Z40" i="29" s="1"/>
  <c r="Z25" i="28"/>
  <c r="Z26" i="28" s="1"/>
  <c r="AA20" i="28"/>
  <c r="AA12" i="28"/>
  <c r="AA8" i="28"/>
  <c r="AB9" i="28"/>
  <c r="Z18" i="28"/>
  <c r="AA13" i="28"/>
  <c r="AA47" i="28"/>
  <c r="Z54" i="28"/>
  <c r="Z161" i="28" s="1"/>
  <c r="Z173" i="28" s="1"/>
  <c r="Z52" i="28"/>
  <c r="Z53" i="28" s="1"/>
  <c r="Z163" i="28" s="1"/>
  <c r="AB22" i="28"/>
  <c r="AC23" i="28"/>
  <c r="Z45" i="28"/>
  <c r="Z46" i="28"/>
  <c r="AA41" i="28"/>
  <c r="Y160" i="28"/>
  <c r="Y165" i="28" s="1"/>
  <c r="Y166" i="28" s="1"/>
  <c r="Y19" i="28"/>
  <c r="Y162" i="28" s="1"/>
  <c r="Y170" i="28" s="1"/>
  <c r="AB15" i="28"/>
  <c r="AC16" i="28"/>
  <c r="X172" i="28"/>
  <c r="AD30" i="28"/>
  <c r="AC29" i="28"/>
  <c r="Z32" i="28"/>
  <c r="Z33" i="28" s="1"/>
  <c r="AA27" i="28"/>
  <c r="AA34" i="28"/>
  <c r="Z39" i="28"/>
  <c r="Z40" i="28" s="1"/>
  <c r="AB17" i="27"/>
  <c r="AA24" i="27"/>
  <c r="AA25" i="27" s="1"/>
  <c r="AA26" i="27" s="1"/>
  <c r="AB27" i="27"/>
  <c r="AA32" i="27"/>
  <c r="AA33" i="27" s="1"/>
  <c r="AB47" i="27"/>
  <c r="AA54" i="27"/>
  <c r="AA161" i="27" s="1"/>
  <c r="AA173" i="27" s="1"/>
  <c r="AA52" i="27"/>
  <c r="AA53" i="27" s="1"/>
  <c r="AA163" i="27" s="1"/>
  <c r="AB29" i="27"/>
  <c r="AC30" i="27"/>
  <c r="AC16" i="27"/>
  <c r="AB15" i="27"/>
  <c r="AC22" i="27"/>
  <c r="AD23" i="27"/>
  <c r="Z160" i="27"/>
  <c r="Z165" i="27" s="1"/>
  <c r="Z166" i="27" s="1"/>
  <c r="Z19" i="27"/>
  <c r="AB20" i="27"/>
  <c r="AB12" i="27"/>
  <c r="AB8" i="27"/>
  <c r="AC9" i="27"/>
  <c r="AA46" i="27"/>
  <c r="AA45" i="27"/>
  <c r="AB41" i="27"/>
  <c r="AA39" i="27"/>
  <c r="AB34" i="27"/>
  <c r="AA18" i="27"/>
  <c r="AB13" i="27"/>
  <c r="AC9" i="17"/>
  <c r="AB155" i="17"/>
  <c r="AE147" i="17"/>
  <c r="AD139" i="17"/>
  <c r="AD131" i="17"/>
  <c r="AD123" i="17"/>
  <c r="AC115" i="17"/>
  <c r="AE107" i="17"/>
  <c r="AD99" i="17"/>
  <c r="AD91" i="17"/>
  <c r="AD83" i="17"/>
  <c r="AE75" i="17"/>
  <c r="AD67" i="17"/>
  <c r="AD59" i="17"/>
  <c r="AH51" i="17"/>
  <c r="AD24" i="17"/>
  <c r="AE17" i="17"/>
  <c r="AC28" i="17"/>
  <c r="AC21" i="17"/>
  <c r="AG10" i="17"/>
  <c r="AF15" i="17" l="1"/>
  <c r="AG16" i="17"/>
  <c r="AC17" i="28"/>
  <c r="AB24" i="28"/>
  <c r="AC17" i="30"/>
  <c r="AB24" i="30"/>
  <c r="AB24" i="32"/>
  <c r="AC17" i="32"/>
  <c r="AD42" i="13"/>
  <c r="AE6" i="27"/>
  <c r="AD11" i="27"/>
  <c r="AD150" i="28"/>
  <c r="AD148" i="28"/>
  <c r="AD149" i="28" s="1"/>
  <c r="AE143" i="28"/>
  <c r="AE127" i="27"/>
  <c r="AD134" i="27"/>
  <c r="AD132" i="27"/>
  <c r="AD133" i="27" s="1"/>
  <c r="AE111" i="28"/>
  <c r="AD118" i="28"/>
  <c r="AD116" i="28"/>
  <c r="AD117" i="28" s="1"/>
  <c r="AE6" i="30"/>
  <c r="AD11" i="30"/>
  <c r="AD100" i="27"/>
  <c r="AD101" i="27" s="1"/>
  <c r="AD102" i="27"/>
  <c r="AE95" i="27"/>
  <c r="AD142" i="27"/>
  <c r="AD140" i="27"/>
  <c r="AD141" i="27" s="1"/>
  <c r="AE135" i="27"/>
  <c r="AD92" i="28"/>
  <c r="AD93" i="28" s="1"/>
  <c r="AE87" i="28"/>
  <c r="AD94" i="28"/>
  <c r="AD84" i="30"/>
  <c r="AD85" i="30" s="1"/>
  <c r="AE79" i="30"/>
  <c r="AD86" i="30"/>
  <c r="AE87" i="27"/>
  <c r="AD94" i="27"/>
  <c r="AD92" i="27"/>
  <c r="AD93" i="27" s="1"/>
  <c r="AD102" i="29"/>
  <c r="AD100" i="29"/>
  <c r="AD101" i="29" s="1"/>
  <c r="AE95" i="29"/>
  <c r="AE103" i="30"/>
  <c r="AD108" i="30"/>
  <c r="AD109" i="30" s="1"/>
  <c r="AD110" i="30"/>
  <c r="AF164" i="29"/>
  <c r="AE41" i="13"/>
  <c r="AE53" i="13" s="1"/>
  <c r="AE54" i="13" s="1"/>
  <c r="AF43" i="13"/>
  <c r="AF164" i="30"/>
  <c r="AF164" i="28"/>
  <c r="AF164" i="27"/>
  <c r="AD150" i="29"/>
  <c r="AD148" i="29"/>
  <c r="AD149" i="29" s="1"/>
  <c r="AE143" i="29"/>
  <c r="AG44" i="13"/>
  <c r="AG167" i="30"/>
  <c r="AG167" i="29"/>
  <c r="AG167" i="28"/>
  <c r="AG167" i="27"/>
  <c r="AD156" i="30"/>
  <c r="AD157" i="30" s="1"/>
  <c r="AD158" i="30"/>
  <c r="AE151" i="30"/>
  <c r="AD132" i="29"/>
  <c r="AD133" i="29" s="1"/>
  <c r="AE127" i="29"/>
  <c r="AD134" i="29"/>
  <c r="AD76" i="27"/>
  <c r="AD77" i="27" s="1"/>
  <c r="AE71" i="27"/>
  <c r="AD78" i="27"/>
  <c r="AE135" i="29"/>
  <c r="AD142" i="29"/>
  <c r="AD140" i="29"/>
  <c r="AD141" i="29" s="1"/>
  <c r="AD148" i="27"/>
  <c r="AD149" i="27" s="1"/>
  <c r="AE143" i="27"/>
  <c r="AD150" i="27"/>
  <c r="AE6" i="28"/>
  <c r="AD11" i="28"/>
  <c r="AD94" i="30"/>
  <c r="AE87" i="30"/>
  <c r="AD92" i="30"/>
  <c r="AD93" i="30" s="1"/>
  <c r="AD108" i="27"/>
  <c r="AD109" i="27" s="1"/>
  <c r="AE103" i="27"/>
  <c r="AD110" i="27"/>
  <c r="AD84" i="29"/>
  <c r="AD85" i="29" s="1"/>
  <c r="AD86" i="29"/>
  <c r="AE79" i="29"/>
  <c r="AD68" i="27"/>
  <c r="AD69" i="27" s="1"/>
  <c r="AD70" i="27"/>
  <c r="AE63" i="27"/>
  <c r="AD140" i="28"/>
  <c r="AD141" i="28" s="1"/>
  <c r="AD142" i="28"/>
  <c r="AE135" i="28"/>
  <c r="AE103" i="29"/>
  <c r="AD108" i="29"/>
  <c r="AD109" i="29" s="1"/>
  <c r="AD110" i="29"/>
  <c r="AD62" i="28"/>
  <c r="AD60" i="28"/>
  <c r="AD61" i="28" s="1"/>
  <c r="AE55" i="28"/>
  <c r="AD78" i="30"/>
  <c r="AD76" i="30"/>
  <c r="AD77" i="30" s="1"/>
  <c r="AE71" i="30"/>
  <c r="AD142" i="30"/>
  <c r="AE135" i="30"/>
  <c r="AD140" i="30"/>
  <c r="AD141" i="30" s="1"/>
  <c r="AD124" i="28"/>
  <c r="AD125" i="28" s="1"/>
  <c r="AE119" i="28"/>
  <c r="AD126" i="28"/>
  <c r="AD62" i="27"/>
  <c r="AD60" i="27"/>
  <c r="AD61" i="27" s="1"/>
  <c r="AE55" i="27"/>
  <c r="AE6" i="29"/>
  <c r="AD11" i="29"/>
  <c r="AD12" i="29" s="1"/>
  <c r="AD100" i="30"/>
  <c r="AD101" i="30" s="1"/>
  <c r="AE95" i="30"/>
  <c r="AD102" i="30"/>
  <c r="AD78" i="29"/>
  <c r="AE71" i="29"/>
  <c r="AD76" i="29"/>
  <c r="AD77" i="29" s="1"/>
  <c r="AD84" i="27"/>
  <c r="AD85" i="27" s="1"/>
  <c r="AD86" i="27"/>
  <c r="AE79" i="27"/>
  <c r="AD110" i="28"/>
  <c r="AD108" i="28"/>
  <c r="AD109" i="28" s="1"/>
  <c r="AE103" i="28"/>
  <c r="AD126" i="30"/>
  <c r="AE119" i="30"/>
  <c r="AD124" i="30"/>
  <c r="AD125" i="30" s="1"/>
  <c r="AD156" i="27"/>
  <c r="AD157" i="27" s="1"/>
  <c r="AD158" i="27"/>
  <c r="AE151" i="27"/>
  <c r="AD94" i="29"/>
  <c r="AE87" i="29"/>
  <c r="AD92" i="29"/>
  <c r="AD93" i="29" s="1"/>
  <c r="AD118" i="30"/>
  <c r="AD116" i="30"/>
  <c r="AD117" i="30" s="1"/>
  <c r="AE111" i="30"/>
  <c r="AD70" i="29"/>
  <c r="AE63" i="29"/>
  <c r="AD68" i="29"/>
  <c r="AD69" i="29" s="1"/>
  <c r="AD78" i="28"/>
  <c r="AE71" i="28"/>
  <c r="AD76" i="28"/>
  <c r="AD77" i="28" s="1"/>
  <c r="AD60" i="29"/>
  <c r="AD61" i="29" s="1"/>
  <c r="AD62" i="29"/>
  <c r="AE55" i="29"/>
  <c r="AD124" i="27"/>
  <c r="AD125" i="27" s="1"/>
  <c r="AD126" i="27"/>
  <c r="AE119" i="27"/>
  <c r="AE95" i="28"/>
  <c r="AD100" i="28"/>
  <c r="AD101" i="28" s="1"/>
  <c r="AD102" i="28"/>
  <c r="AD156" i="29"/>
  <c r="AD157" i="29" s="1"/>
  <c r="AE151" i="29"/>
  <c r="AD158" i="29"/>
  <c r="AD132" i="30"/>
  <c r="AD133" i="30" s="1"/>
  <c r="AE127" i="30"/>
  <c r="AD134" i="30"/>
  <c r="AD70" i="30"/>
  <c r="AE63" i="30"/>
  <c r="AD68" i="30"/>
  <c r="AD69" i="30" s="1"/>
  <c r="AD118" i="29"/>
  <c r="AD116" i="29"/>
  <c r="AD117" i="29" s="1"/>
  <c r="AE111" i="29"/>
  <c r="AD84" i="28"/>
  <c r="AD85" i="28" s="1"/>
  <c r="AE79" i="28"/>
  <c r="AD86" i="28"/>
  <c r="AD70" i="28"/>
  <c r="AD68" i="28"/>
  <c r="AD69" i="28" s="1"/>
  <c r="AE63" i="28"/>
  <c r="AD148" i="30"/>
  <c r="AD149" i="30" s="1"/>
  <c r="AE143" i="30"/>
  <c r="AD150" i="30"/>
  <c r="AD118" i="27"/>
  <c r="AD116" i="27"/>
  <c r="AD117" i="27" s="1"/>
  <c r="AE111" i="27"/>
  <c r="AD60" i="30"/>
  <c r="AD61" i="30" s="1"/>
  <c r="AE55" i="30"/>
  <c r="AD62" i="30"/>
  <c r="AE151" i="28"/>
  <c r="AD158" i="28"/>
  <c r="AD156" i="28"/>
  <c r="AD157" i="28" s="1"/>
  <c r="AD124" i="29"/>
  <c r="AD125" i="29" s="1"/>
  <c r="AD126" i="29"/>
  <c r="AE119" i="29"/>
  <c r="AD132" i="28"/>
  <c r="AD133" i="28" s="1"/>
  <c r="AD134" i="28"/>
  <c r="AE127" i="28"/>
  <c r="AE16" i="32"/>
  <c r="AD15" i="32"/>
  <c r="AB8" i="32"/>
  <c r="AC9" i="32"/>
  <c r="AD23" i="32"/>
  <c r="AC22" i="32"/>
  <c r="AD29" i="32"/>
  <c r="AE30" i="32"/>
  <c r="AA39" i="31"/>
  <c r="AA40" i="31" s="1"/>
  <c r="AB34" i="31"/>
  <c r="AB22" i="31"/>
  <c r="AC23" i="31"/>
  <c r="AB13" i="31"/>
  <c r="AA18" i="31"/>
  <c r="AA32" i="31"/>
  <c r="AA33" i="31" s="1"/>
  <c r="AB27" i="31"/>
  <c r="AE17" i="31"/>
  <c r="AD24" i="31"/>
  <c r="AA46" i="31"/>
  <c r="AA45" i="31"/>
  <c r="AB41" i="31"/>
  <c r="AA25" i="31"/>
  <c r="AA26" i="31" s="1"/>
  <c r="AB20" i="31"/>
  <c r="AE8" i="31"/>
  <c r="AF9" i="31"/>
  <c r="AE12" i="31"/>
  <c r="AD15" i="31"/>
  <c r="AE16" i="31"/>
  <c r="AB29" i="31"/>
  <c r="AC30" i="31"/>
  <c r="Z160" i="31"/>
  <c r="Z165" i="31" s="1"/>
  <c r="Z19" i="31"/>
  <c r="Z162" i="31" s="1"/>
  <c r="Z170" i="31" s="1"/>
  <c r="AB47" i="31"/>
  <c r="AA54" i="31"/>
  <c r="AA161" i="31" s="1"/>
  <c r="AA52" i="31"/>
  <c r="AA53" i="31" s="1"/>
  <c r="AA163" i="31" s="1"/>
  <c r="AA25" i="30"/>
  <c r="AA26" i="30" s="1"/>
  <c r="AB20" i="30"/>
  <c r="AD23" i="30"/>
  <c r="AC22" i="30"/>
  <c r="AA18" i="30"/>
  <c r="AB13" i="30"/>
  <c r="AA54" i="30"/>
  <c r="AA161" i="30" s="1"/>
  <c r="AA173" i="30" s="1"/>
  <c r="AA52" i="30"/>
  <c r="AA53" i="30" s="1"/>
  <c r="AA163" i="30" s="1"/>
  <c r="AB47" i="30"/>
  <c r="AE16" i="30"/>
  <c r="AD15" i="30"/>
  <c r="Y172" i="30"/>
  <c r="AD30" i="30"/>
  <c r="AC29" i="30"/>
  <c r="Z160" i="30"/>
  <c r="Z165" i="30" s="1"/>
  <c r="Z166" i="30" s="1"/>
  <c r="Z19" i="30"/>
  <c r="Z162" i="30" s="1"/>
  <c r="Z170" i="30" s="1"/>
  <c r="AA32" i="30"/>
  <c r="AA33" i="30" s="1"/>
  <c r="AB27" i="30"/>
  <c r="AA45" i="30"/>
  <c r="AB41" i="30"/>
  <c r="AA46" i="30"/>
  <c r="AB34" i="30"/>
  <c r="AA39" i="30"/>
  <c r="AA40" i="30" s="1"/>
  <c r="AB8" i="30"/>
  <c r="AB12" i="30"/>
  <c r="AC9" i="30"/>
  <c r="AE17" i="29"/>
  <c r="AD24" i="29"/>
  <c r="AC30" i="29"/>
  <c r="AB29" i="29"/>
  <c r="AA32" i="29"/>
  <c r="AA33" i="29" s="1"/>
  <c r="AB27" i="29"/>
  <c r="AD16" i="29"/>
  <c r="AC15" i="29"/>
  <c r="AA54" i="29"/>
  <c r="AA161" i="29" s="1"/>
  <c r="AA173" i="29" s="1"/>
  <c r="AA52" i="29"/>
  <c r="AA53" i="29" s="1"/>
  <c r="AA163" i="29" s="1"/>
  <c r="AB47" i="29"/>
  <c r="AC23" i="29"/>
  <c r="AB22" i="29"/>
  <c r="AA46" i="29"/>
  <c r="AA45" i="29"/>
  <c r="AB41" i="29"/>
  <c r="Y172" i="29"/>
  <c r="AA39" i="29"/>
  <c r="AA40" i="29" s="1"/>
  <c r="AB34" i="29"/>
  <c r="AE8" i="29"/>
  <c r="AF9" i="29"/>
  <c r="AB13" i="29"/>
  <c r="AA18" i="29"/>
  <c r="AB20" i="29"/>
  <c r="AA25" i="29"/>
  <c r="AA26" i="29" s="1"/>
  <c r="Z160" i="29"/>
  <c r="Z165" i="29" s="1"/>
  <c r="Z166" i="29" s="1"/>
  <c r="Z19" i="29"/>
  <c r="Z162" i="29" s="1"/>
  <c r="Z170" i="29" s="1"/>
  <c r="Z160" i="28"/>
  <c r="Z165" i="28" s="1"/>
  <c r="Z166" i="28" s="1"/>
  <c r="Z19" i="28"/>
  <c r="Z162" i="28" s="1"/>
  <c r="Z170" i="28" s="1"/>
  <c r="AA32" i="28"/>
  <c r="AA33" i="28" s="1"/>
  <c r="AB27" i="28"/>
  <c r="AB12" i="28"/>
  <c r="AB8" i="28"/>
  <c r="AC9" i="28"/>
  <c r="AA39" i="28"/>
  <c r="AA40" i="28" s="1"/>
  <c r="AB34" i="28"/>
  <c r="AA46" i="28"/>
  <c r="AA45" i="28"/>
  <c r="AB41" i="28"/>
  <c r="AC15" i="28"/>
  <c r="AD16" i="28"/>
  <c r="AA52" i="28"/>
  <c r="AA53" i="28" s="1"/>
  <c r="AA163" i="28" s="1"/>
  <c r="AB47" i="28"/>
  <c r="AA54" i="28"/>
  <c r="AA161" i="28" s="1"/>
  <c r="AA173" i="28" s="1"/>
  <c r="AE30" i="28"/>
  <c r="AD29" i="28"/>
  <c r="AD23" i="28"/>
  <c r="AC22" i="28"/>
  <c r="AA25" i="28"/>
  <c r="AA26" i="28" s="1"/>
  <c r="AB20" i="28"/>
  <c r="Y172" i="28"/>
  <c r="AA18" i="28"/>
  <c r="AB13" i="28"/>
  <c r="AB24" i="27"/>
  <c r="AC17" i="27"/>
  <c r="AC20" i="27"/>
  <c r="AB25" i="27"/>
  <c r="AB26" i="27" s="1"/>
  <c r="AC47" i="27"/>
  <c r="AB52" i="27"/>
  <c r="AB53" i="27" s="1"/>
  <c r="AB163" i="27" s="1"/>
  <c r="AB54" i="27"/>
  <c r="AB161" i="27" s="1"/>
  <c r="AB173" i="27" s="1"/>
  <c r="AD16" i="27"/>
  <c r="AC15" i="27"/>
  <c r="AC41" i="27"/>
  <c r="AB46" i="27"/>
  <c r="AB45" i="27"/>
  <c r="AC29" i="27"/>
  <c r="AD30" i="27"/>
  <c r="AC27" i="27"/>
  <c r="AB32" i="27"/>
  <c r="AB33" i="27" s="1"/>
  <c r="AC13" i="27"/>
  <c r="AB18" i="27"/>
  <c r="AA160" i="27"/>
  <c r="AA165" i="27" s="1"/>
  <c r="AA166" i="27" s="1"/>
  <c r="AA19" i="27"/>
  <c r="AD9" i="27"/>
  <c r="AC8" i="27"/>
  <c r="AC12" i="27"/>
  <c r="AC34" i="27"/>
  <c r="AB39" i="27"/>
  <c r="AE23" i="27"/>
  <c r="AD22" i="27"/>
  <c r="AD9" i="17"/>
  <c r="AC155" i="17"/>
  <c r="AF147" i="17"/>
  <c r="AE139" i="17"/>
  <c r="AE131" i="17"/>
  <c r="AE123" i="17"/>
  <c r="AD115" i="17"/>
  <c r="AF107" i="17"/>
  <c r="AE99" i="17"/>
  <c r="AE91" i="17"/>
  <c r="AE83" i="17"/>
  <c r="AF75" i="17"/>
  <c r="AE67" i="17"/>
  <c r="AE59" i="17"/>
  <c r="AI51" i="17"/>
  <c r="AE24" i="17"/>
  <c r="AF17" i="17"/>
  <c r="AD21" i="17"/>
  <c r="AD28" i="17"/>
  <c r="AH10" i="17"/>
  <c r="AG15" i="17" l="1"/>
  <c r="AH16" i="17"/>
  <c r="AC24" i="32"/>
  <c r="AD17" i="32"/>
  <c r="AD17" i="30"/>
  <c r="AC24" i="30"/>
  <c r="AD17" i="28"/>
  <c r="AC24" i="28"/>
  <c r="AE42" i="13"/>
  <c r="AE62" i="30"/>
  <c r="AE60" i="30"/>
  <c r="AE61" i="30" s="1"/>
  <c r="AF55" i="30"/>
  <c r="AE150" i="30"/>
  <c r="AF143" i="30"/>
  <c r="AE148" i="30"/>
  <c r="AE149" i="30" s="1"/>
  <c r="AE84" i="28"/>
  <c r="AE85" i="28" s="1"/>
  <c r="AF79" i="28"/>
  <c r="AE86" i="28"/>
  <c r="AF63" i="30"/>
  <c r="AE70" i="30"/>
  <c r="AE68" i="30"/>
  <c r="AE69" i="30" s="1"/>
  <c r="AF151" i="29"/>
  <c r="AE158" i="29"/>
  <c r="AE156" i="29"/>
  <c r="AE157" i="29" s="1"/>
  <c r="AE76" i="28"/>
  <c r="AE77" i="28" s="1"/>
  <c r="AF71" i="28"/>
  <c r="AE78" i="28"/>
  <c r="AF71" i="29"/>
  <c r="AE78" i="29"/>
  <c r="AE76" i="29"/>
  <c r="AE77" i="29" s="1"/>
  <c r="AE11" i="29"/>
  <c r="AE12" i="29" s="1"/>
  <c r="AF6" i="29"/>
  <c r="AE108" i="29"/>
  <c r="AE109" i="29" s="1"/>
  <c r="AE110" i="29"/>
  <c r="AF103" i="29"/>
  <c r="AE110" i="27"/>
  <c r="AF103" i="27"/>
  <c r="AE108" i="27"/>
  <c r="AE109" i="27" s="1"/>
  <c r="AF6" i="28"/>
  <c r="AE11" i="28"/>
  <c r="AE140" i="29"/>
  <c r="AE141" i="29" s="1"/>
  <c r="AE142" i="29"/>
  <c r="AF135" i="29"/>
  <c r="AE11" i="30"/>
  <c r="AF6" i="30"/>
  <c r="AE134" i="27"/>
  <c r="AF127" i="27"/>
  <c r="AE132" i="27"/>
  <c r="AE133" i="27" s="1"/>
  <c r="AE132" i="28"/>
  <c r="AE133" i="28" s="1"/>
  <c r="AE134" i="28"/>
  <c r="AF127" i="28"/>
  <c r="AE60" i="27"/>
  <c r="AE61" i="27" s="1"/>
  <c r="AF55" i="27"/>
  <c r="AE62" i="27"/>
  <c r="AE60" i="28"/>
  <c r="AE61" i="28" s="1"/>
  <c r="AF55" i="28"/>
  <c r="AE62" i="28"/>
  <c r="AE140" i="28"/>
  <c r="AE141" i="28" s="1"/>
  <c r="AE142" i="28"/>
  <c r="AF135" i="28"/>
  <c r="AF151" i="30"/>
  <c r="AE158" i="30"/>
  <c r="AE156" i="30"/>
  <c r="AE157" i="30" s="1"/>
  <c r="AE100" i="27"/>
  <c r="AE101" i="27" s="1"/>
  <c r="AE102" i="27"/>
  <c r="AF95" i="27"/>
  <c r="AF143" i="28"/>
  <c r="AE148" i="28"/>
  <c r="AE149" i="28" s="1"/>
  <c r="AE150" i="28"/>
  <c r="AE118" i="27"/>
  <c r="AF111" i="27"/>
  <c r="AE116" i="27"/>
  <c r="AE117" i="27" s="1"/>
  <c r="AE68" i="28"/>
  <c r="AE69" i="28" s="1"/>
  <c r="AF63" i="28"/>
  <c r="AE70" i="28"/>
  <c r="AE118" i="29"/>
  <c r="AF111" i="29"/>
  <c r="AE116" i="29"/>
  <c r="AE117" i="29" s="1"/>
  <c r="AE62" i="29"/>
  <c r="AF55" i="29"/>
  <c r="AE60" i="29"/>
  <c r="AE61" i="29" s="1"/>
  <c r="AE86" i="27"/>
  <c r="AE84" i="27"/>
  <c r="AE85" i="27" s="1"/>
  <c r="AF79" i="27"/>
  <c r="AF135" i="30"/>
  <c r="AE140" i="30"/>
  <c r="AE141" i="30" s="1"/>
  <c r="AE142" i="30"/>
  <c r="AE84" i="29"/>
  <c r="AE85" i="29" s="1"/>
  <c r="AF79" i="29"/>
  <c r="AE86" i="29"/>
  <c r="AE150" i="27"/>
  <c r="AE148" i="27"/>
  <c r="AE149" i="27" s="1"/>
  <c r="AF143" i="27"/>
  <c r="AF71" i="27"/>
  <c r="AE78" i="27"/>
  <c r="AE76" i="27"/>
  <c r="AE77" i="27" s="1"/>
  <c r="AH167" i="29"/>
  <c r="AH44" i="13"/>
  <c r="AH167" i="28"/>
  <c r="AH167" i="27"/>
  <c r="AH167" i="30"/>
  <c r="AE94" i="28"/>
  <c r="AE92" i="28"/>
  <c r="AE93" i="28" s="1"/>
  <c r="AF87" i="28"/>
  <c r="AE158" i="28"/>
  <c r="AE156" i="28"/>
  <c r="AE157" i="28" s="1"/>
  <c r="AF151" i="28"/>
  <c r="AE132" i="30"/>
  <c r="AE133" i="30" s="1"/>
  <c r="AF127" i="30"/>
  <c r="AE134" i="30"/>
  <c r="AE70" i="29"/>
  <c r="AF63" i="29"/>
  <c r="AE68" i="29"/>
  <c r="AE69" i="29" s="1"/>
  <c r="AE94" i="29"/>
  <c r="AF87" i="29"/>
  <c r="AE92" i="29"/>
  <c r="AE93" i="29" s="1"/>
  <c r="AF119" i="30"/>
  <c r="AE124" i="30"/>
  <c r="AE125" i="30" s="1"/>
  <c r="AE126" i="30"/>
  <c r="AE100" i="30"/>
  <c r="AE101" i="30" s="1"/>
  <c r="AE102" i="30"/>
  <c r="AF95" i="30"/>
  <c r="AE94" i="30"/>
  <c r="AF87" i="30"/>
  <c r="AE92" i="30"/>
  <c r="AE93" i="30" s="1"/>
  <c r="AE150" i="29"/>
  <c r="AF143" i="29"/>
  <c r="AE148" i="29"/>
  <c r="AE149" i="29" s="1"/>
  <c r="AE108" i="30"/>
  <c r="AE109" i="30" s="1"/>
  <c r="AE110" i="30"/>
  <c r="AF103" i="30"/>
  <c r="AE92" i="27"/>
  <c r="AE93" i="27" s="1"/>
  <c r="AE94" i="27"/>
  <c r="AF87" i="27"/>
  <c r="AE118" i="28"/>
  <c r="AE116" i="28"/>
  <c r="AE117" i="28" s="1"/>
  <c r="AF111" i="28"/>
  <c r="AE124" i="29"/>
  <c r="AE125" i="29" s="1"/>
  <c r="AE126" i="29"/>
  <c r="AF119" i="29"/>
  <c r="AF95" i="28"/>
  <c r="AE100" i="28"/>
  <c r="AE101" i="28" s="1"/>
  <c r="AE102" i="28"/>
  <c r="AE78" i="30"/>
  <c r="AE76" i="30"/>
  <c r="AE77" i="30" s="1"/>
  <c r="AF71" i="30"/>
  <c r="AG164" i="29"/>
  <c r="AG43" i="13"/>
  <c r="AF41" i="13"/>
  <c r="AF53" i="13" s="1"/>
  <c r="AF54" i="13" s="1"/>
  <c r="AG164" i="30"/>
  <c r="AG164" i="28"/>
  <c r="AG164" i="27"/>
  <c r="AE100" i="29"/>
  <c r="AE101" i="29" s="1"/>
  <c r="AF95" i="29"/>
  <c r="AE102" i="29"/>
  <c r="AF135" i="27"/>
  <c r="AE142" i="27"/>
  <c r="AE140" i="27"/>
  <c r="AE141" i="27" s="1"/>
  <c r="AE124" i="27"/>
  <c r="AE125" i="27" s="1"/>
  <c r="AF119" i="27"/>
  <c r="AE126" i="27"/>
  <c r="AE118" i="30"/>
  <c r="AE116" i="30"/>
  <c r="AE117" i="30" s="1"/>
  <c r="AF111" i="30"/>
  <c r="AE158" i="27"/>
  <c r="AE156" i="27"/>
  <c r="AE157" i="27" s="1"/>
  <c r="AF151" i="27"/>
  <c r="AE108" i="28"/>
  <c r="AE109" i="28" s="1"/>
  <c r="AF103" i="28"/>
  <c r="AE110" i="28"/>
  <c r="AE124" i="28"/>
  <c r="AE125" i="28" s="1"/>
  <c r="AE126" i="28"/>
  <c r="AF119" i="28"/>
  <c r="AE70" i="27"/>
  <c r="AF63" i="27"/>
  <c r="AE68" i="27"/>
  <c r="AE69" i="27" s="1"/>
  <c r="AE134" i="29"/>
  <c r="AF127" i="29"/>
  <c r="AE132" i="29"/>
  <c r="AE133" i="29" s="1"/>
  <c r="AE84" i="30"/>
  <c r="AE85" i="30" s="1"/>
  <c r="AF79" i="30"/>
  <c r="AE86" i="30"/>
  <c r="AE11" i="27"/>
  <c r="AF6" i="27"/>
  <c r="AD9" i="32"/>
  <c r="AC8" i="32"/>
  <c r="AF16" i="32"/>
  <c r="AE15" i="32"/>
  <c r="AE29" i="32"/>
  <c r="AF30" i="32"/>
  <c r="AE23" i="32"/>
  <c r="AD22" i="32"/>
  <c r="AC27" i="31"/>
  <c r="AB32" i="31"/>
  <c r="AB33" i="31" s="1"/>
  <c r="AB45" i="31"/>
  <c r="AB46" i="31"/>
  <c r="AC41" i="31"/>
  <c r="AC29" i="31"/>
  <c r="AD30" i="31"/>
  <c r="AA160" i="31"/>
  <c r="AA165" i="31" s="1"/>
  <c r="AA19" i="31"/>
  <c r="AA162" i="31" s="1"/>
  <c r="AA170" i="31" s="1"/>
  <c r="AF8" i="31"/>
  <c r="AF12" i="31"/>
  <c r="AG9" i="31"/>
  <c r="AB18" i="31"/>
  <c r="AC13" i="31"/>
  <c r="AB39" i="31"/>
  <c r="AB40" i="31" s="1"/>
  <c r="AC34" i="31"/>
  <c r="AC22" i="31"/>
  <c r="AD23" i="31"/>
  <c r="AB54" i="31"/>
  <c r="AB161" i="31" s="1"/>
  <c r="AC47" i="31"/>
  <c r="AB52" i="31"/>
  <c r="AB53" i="31" s="1"/>
  <c r="AB163" i="31" s="1"/>
  <c r="AF16" i="31"/>
  <c r="AE15" i="31"/>
  <c r="AB25" i="31"/>
  <c r="AB26" i="31" s="1"/>
  <c r="AC20" i="31"/>
  <c r="AF17" i="31"/>
  <c r="AE24" i="31"/>
  <c r="AE23" i="30"/>
  <c r="AD22" i="30"/>
  <c r="AC20" i="30"/>
  <c r="AB25" i="30"/>
  <c r="AB26" i="30" s="1"/>
  <c r="AB18" i="30"/>
  <c r="AC13" i="30"/>
  <c r="Z172" i="30"/>
  <c r="AC8" i="30"/>
  <c r="AD9" i="30"/>
  <c r="AC12" i="30"/>
  <c r="AB46" i="30"/>
  <c r="AB45" i="30"/>
  <c r="AC41" i="30"/>
  <c r="AA160" i="30"/>
  <c r="AA165" i="30" s="1"/>
  <c r="AA166" i="30" s="1"/>
  <c r="AA19" i="30"/>
  <c r="AA162" i="30" s="1"/>
  <c r="AA170" i="30" s="1"/>
  <c r="AE30" i="30"/>
  <c r="AD29" i="30"/>
  <c r="AE15" i="30"/>
  <c r="AF16" i="30"/>
  <c r="AB39" i="30"/>
  <c r="AB40" i="30" s="1"/>
  <c r="AC34" i="30"/>
  <c r="AB32" i="30"/>
  <c r="AB33" i="30" s="1"/>
  <c r="AC27" i="30"/>
  <c r="AB52" i="30"/>
  <c r="AB53" i="30" s="1"/>
  <c r="AB163" i="30" s="1"/>
  <c r="AC47" i="30"/>
  <c r="AB54" i="30"/>
  <c r="AB161" i="30" s="1"/>
  <c r="AB173" i="30" s="1"/>
  <c r="AB25" i="29"/>
  <c r="AB26" i="29" s="1"/>
  <c r="AC20" i="29"/>
  <c r="AC34" i="29"/>
  <c r="AB39" i="29"/>
  <c r="AB40" i="29" s="1"/>
  <c r="AA160" i="29"/>
  <c r="AA165" i="29" s="1"/>
  <c r="AA166" i="29" s="1"/>
  <c r="AA19" i="29"/>
  <c r="AA162" i="29" s="1"/>
  <c r="AA170" i="29" s="1"/>
  <c r="AD30" i="29"/>
  <c r="AC29" i="29"/>
  <c r="Z172" i="29"/>
  <c r="AB18" i="29"/>
  <c r="AC13" i="29"/>
  <c r="AC22" i="29"/>
  <c r="AD23" i="29"/>
  <c r="AD15" i="29"/>
  <c r="AE16" i="29"/>
  <c r="AF8" i="29"/>
  <c r="AG9" i="29"/>
  <c r="AB45" i="29"/>
  <c r="AC41" i="29"/>
  <c r="AB46" i="29"/>
  <c r="AB54" i="29"/>
  <c r="AB161" i="29" s="1"/>
  <c r="AB173" i="29" s="1"/>
  <c r="AB52" i="29"/>
  <c r="AB53" i="29" s="1"/>
  <c r="AB163" i="29" s="1"/>
  <c r="AC47" i="29"/>
  <c r="AB32" i="29"/>
  <c r="AB33" i="29" s="1"/>
  <c r="AC27" i="29"/>
  <c r="AF17" i="29"/>
  <c r="AE24" i="29"/>
  <c r="AB45" i="28"/>
  <c r="AC41" i="28"/>
  <c r="AB46" i="28"/>
  <c r="AA160" i="28"/>
  <c r="AA165" i="28" s="1"/>
  <c r="AA166" i="28" s="1"/>
  <c r="AA19" i="28"/>
  <c r="AA162" i="28" s="1"/>
  <c r="AA170" i="28" s="1"/>
  <c r="AC20" i="28"/>
  <c r="AB25" i="28"/>
  <c r="AB26" i="28" s="1"/>
  <c r="AB54" i="28"/>
  <c r="AB161" i="28" s="1"/>
  <c r="AB173" i="28" s="1"/>
  <c r="AB52" i="28"/>
  <c r="AB53" i="28" s="1"/>
  <c r="AB163" i="28" s="1"/>
  <c r="AC47" i="28"/>
  <c r="AB32" i="28"/>
  <c r="AB33" i="28" s="1"/>
  <c r="AC27" i="28"/>
  <c r="AE29" i="28"/>
  <c r="AF30" i="28"/>
  <c r="AC13" i="28"/>
  <c r="AB18" i="28"/>
  <c r="AE16" i="28"/>
  <c r="AD15" i="28"/>
  <c r="AB39" i="28"/>
  <c r="AB40" i="28" s="1"/>
  <c r="AC34" i="28"/>
  <c r="Z172" i="28"/>
  <c r="AE23" i="28"/>
  <c r="AD22" i="28"/>
  <c r="AC8" i="28"/>
  <c r="AD9" i="28"/>
  <c r="AC12" i="28"/>
  <c r="AD17" i="27"/>
  <c r="AC24" i="27"/>
  <c r="AC25" i="27" s="1"/>
  <c r="AC26" i="27" s="1"/>
  <c r="AC46" i="27"/>
  <c r="AD41" i="27"/>
  <c r="AC45" i="27"/>
  <c r="AC54" i="27"/>
  <c r="AC161" i="27" s="1"/>
  <c r="AC173" i="27" s="1"/>
  <c r="AD47" i="27"/>
  <c r="AC52" i="27"/>
  <c r="AC53" i="27" s="1"/>
  <c r="AC163" i="27" s="1"/>
  <c r="AD34" i="27"/>
  <c r="AC39" i="27"/>
  <c r="AB160" i="27"/>
  <c r="AB165" i="27" s="1"/>
  <c r="AB166" i="27" s="1"/>
  <c r="AB19" i="27"/>
  <c r="AE30" i="27"/>
  <c r="AD29" i="27"/>
  <c r="AC32" i="27"/>
  <c r="AC33" i="27" s="1"/>
  <c r="AD27" i="27"/>
  <c r="AD15" i="27"/>
  <c r="AE16" i="27"/>
  <c r="AD12" i="27"/>
  <c r="AE9" i="27"/>
  <c r="AD8" i="27"/>
  <c r="AF23" i="27"/>
  <c r="AE22" i="27"/>
  <c r="AD13" i="27"/>
  <c r="AC18" i="27"/>
  <c r="AD20" i="27"/>
  <c r="AE9" i="17"/>
  <c r="AD155" i="17"/>
  <c r="AG147" i="17"/>
  <c r="AF139" i="17"/>
  <c r="AF131" i="17"/>
  <c r="AF123" i="17"/>
  <c r="AE115" i="17"/>
  <c r="AG107" i="17"/>
  <c r="AF99" i="17"/>
  <c r="AF91" i="17"/>
  <c r="AF83" i="17"/>
  <c r="AG75" i="17"/>
  <c r="AF67" i="17"/>
  <c r="AF59" i="17"/>
  <c r="AJ51" i="17"/>
  <c r="AG17" i="17"/>
  <c r="AF24" i="17"/>
  <c r="AE28" i="17"/>
  <c r="AE21" i="17"/>
  <c r="AI10" i="17"/>
  <c r="AH15" i="17" l="1"/>
  <c r="AI16" i="17"/>
  <c r="AE17" i="28"/>
  <c r="AD24" i="28"/>
  <c r="AE17" i="30"/>
  <c r="AD24" i="30"/>
  <c r="AE17" i="32"/>
  <c r="AD24" i="32"/>
  <c r="AF140" i="27"/>
  <c r="AF141" i="27" s="1"/>
  <c r="AG135" i="27"/>
  <c r="AF142" i="27"/>
  <c r="AF148" i="29"/>
  <c r="AF149" i="29" s="1"/>
  <c r="AG143" i="29"/>
  <c r="AF150" i="29"/>
  <c r="AG87" i="29"/>
  <c r="AF94" i="29"/>
  <c r="AF92" i="29"/>
  <c r="AF93" i="29" s="1"/>
  <c r="AF132" i="30"/>
  <c r="AF133" i="30" s="1"/>
  <c r="AG127" i="30"/>
  <c r="AF134" i="30"/>
  <c r="AF140" i="30"/>
  <c r="AF141" i="30" s="1"/>
  <c r="AF142" i="30"/>
  <c r="AG135" i="30"/>
  <c r="AG143" i="28"/>
  <c r="AF150" i="28"/>
  <c r="AF148" i="28"/>
  <c r="AF149" i="28" s="1"/>
  <c r="AG55" i="28"/>
  <c r="AF62" i="28"/>
  <c r="AF60" i="28"/>
  <c r="AF61" i="28" s="1"/>
  <c r="AG6" i="28"/>
  <c r="AF11" i="28"/>
  <c r="AG6" i="27"/>
  <c r="AF11" i="27"/>
  <c r="AF126" i="28"/>
  <c r="AG119" i="28"/>
  <c r="AF124" i="28"/>
  <c r="AF125" i="28" s="1"/>
  <c r="AF158" i="27"/>
  <c r="AG151" i="27"/>
  <c r="AF156" i="27"/>
  <c r="AF157" i="27" s="1"/>
  <c r="AF86" i="27"/>
  <c r="AG79" i="27"/>
  <c r="AF84" i="27"/>
  <c r="AF85" i="27" s="1"/>
  <c r="AF100" i="27"/>
  <c r="AF101" i="27" s="1"/>
  <c r="AF102" i="27"/>
  <c r="AG95" i="27"/>
  <c r="AF156" i="30"/>
  <c r="AF157" i="30" s="1"/>
  <c r="AG151" i="30"/>
  <c r="AF158" i="30"/>
  <c r="AG6" i="29"/>
  <c r="AF11" i="29"/>
  <c r="AF12" i="29" s="1"/>
  <c r="AG71" i="28"/>
  <c r="AF78" i="28"/>
  <c r="AF76" i="28"/>
  <c r="AF77" i="28" s="1"/>
  <c r="AG143" i="30"/>
  <c r="AF150" i="30"/>
  <c r="AF148" i="30"/>
  <c r="AF149" i="30" s="1"/>
  <c r="AG127" i="29"/>
  <c r="AF134" i="29"/>
  <c r="AF132" i="29"/>
  <c r="AF133" i="29" s="1"/>
  <c r="AF124" i="27"/>
  <c r="AF125" i="27" s="1"/>
  <c r="AG119" i="27"/>
  <c r="AF126" i="27"/>
  <c r="AF102" i="29"/>
  <c r="AF100" i="29"/>
  <c r="AF101" i="29" s="1"/>
  <c r="AG95" i="29"/>
  <c r="AF118" i="28"/>
  <c r="AG111" i="28"/>
  <c r="AF116" i="28"/>
  <c r="AF117" i="28" s="1"/>
  <c r="AF108" i="30"/>
  <c r="AF109" i="30" s="1"/>
  <c r="AG103" i="30"/>
  <c r="AF110" i="30"/>
  <c r="AF158" i="28"/>
  <c r="AG151" i="28"/>
  <c r="AF156" i="28"/>
  <c r="AF157" i="28" s="1"/>
  <c r="AG79" i="29"/>
  <c r="AF84" i="29"/>
  <c r="AF85" i="29" s="1"/>
  <c r="AF86" i="29"/>
  <c r="AF116" i="29"/>
  <c r="AF117" i="29" s="1"/>
  <c r="AF118" i="29"/>
  <c r="AG111" i="29"/>
  <c r="AF118" i="27"/>
  <c r="AG111" i="27"/>
  <c r="AF116" i="27"/>
  <c r="AF117" i="27" s="1"/>
  <c r="AF140" i="28"/>
  <c r="AF141" i="28" s="1"/>
  <c r="AG135" i="28"/>
  <c r="AF142" i="28"/>
  <c r="AF140" i="29"/>
  <c r="AF141" i="29" s="1"/>
  <c r="AF142" i="29"/>
  <c r="AG135" i="29"/>
  <c r="AG103" i="27"/>
  <c r="AF110" i="27"/>
  <c r="AF108" i="27"/>
  <c r="AF109" i="27" s="1"/>
  <c r="AF70" i="30"/>
  <c r="AF68" i="30"/>
  <c r="AF69" i="30" s="1"/>
  <c r="AG63" i="30"/>
  <c r="AG41" i="13"/>
  <c r="AG53" i="13" s="1"/>
  <c r="AG54" i="13" s="1"/>
  <c r="AH43" i="13"/>
  <c r="AH164" i="27"/>
  <c r="AH164" i="30"/>
  <c r="AH164" i="29"/>
  <c r="AH164" i="28"/>
  <c r="AF92" i="30"/>
  <c r="AF93" i="30" s="1"/>
  <c r="AG87" i="30"/>
  <c r="AF94" i="30"/>
  <c r="AF70" i="29"/>
  <c r="AF68" i="29"/>
  <c r="AF69" i="29" s="1"/>
  <c r="AG63" i="29"/>
  <c r="AF76" i="27"/>
  <c r="AF77" i="27" s="1"/>
  <c r="AF78" i="27"/>
  <c r="AG71" i="27"/>
  <c r="AF62" i="27"/>
  <c r="AF60" i="27"/>
  <c r="AF61" i="27" s="1"/>
  <c r="AG55" i="27"/>
  <c r="AF132" i="27"/>
  <c r="AF133" i="27" s="1"/>
  <c r="AF134" i="27"/>
  <c r="AG127" i="27"/>
  <c r="AG55" i="30"/>
  <c r="AF60" i="30"/>
  <c r="AF61" i="30" s="1"/>
  <c r="AF62" i="30"/>
  <c r="AG79" i="30"/>
  <c r="AF86" i="30"/>
  <c r="AF84" i="30"/>
  <c r="AF85" i="30" s="1"/>
  <c r="AF118" i="30"/>
  <c r="AF116" i="30"/>
  <c r="AF117" i="30" s="1"/>
  <c r="AG111" i="30"/>
  <c r="AF42" i="13"/>
  <c r="AF102" i="28"/>
  <c r="AF100" i="28"/>
  <c r="AF101" i="28" s="1"/>
  <c r="AG95" i="28"/>
  <c r="AF124" i="30"/>
  <c r="AF125" i="30" s="1"/>
  <c r="AG119" i="30"/>
  <c r="AF126" i="30"/>
  <c r="AG143" i="27"/>
  <c r="AF148" i="27"/>
  <c r="AF149" i="27" s="1"/>
  <c r="AF150" i="27"/>
  <c r="AF110" i="29"/>
  <c r="AG103" i="29"/>
  <c r="AF108" i="29"/>
  <c r="AF109" i="29" s="1"/>
  <c r="AG79" i="28"/>
  <c r="AF86" i="28"/>
  <c r="AF84" i="28"/>
  <c r="AF85" i="28" s="1"/>
  <c r="AF68" i="27"/>
  <c r="AF69" i="27" s="1"/>
  <c r="AG63" i="27"/>
  <c r="AF70" i="27"/>
  <c r="AF108" i="28"/>
  <c r="AF109" i="28" s="1"/>
  <c r="AG103" i="28"/>
  <c r="AF110" i="28"/>
  <c r="AG71" i="30"/>
  <c r="AF78" i="30"/>
  <c r="AF76" i="30"/>
  <c r="AF77" i="30" s="1"/>
  <c r="AF126" i="29"/>
  <c r="AG119" i="29"/>
  <c r="AF124" i="29"/>
  <c r="AF125" i="29" s="1"/>
  <c r="AF92" i="27"/>
  <c r="AF93" i="27" s="1"/>
  <c r="AF94" i="27"/>
  <c r="AG87" i="27"/>
  <c r="AF102" i="30"/>
  <c r="AF100" i="30"/>
  <c r="AF101" i="30" s="1"/>
  <c r="AG95" i="30"/>
  <c r="AF94" i="28"/>
  <c r="AG87" i="28"/>
  <c r="AF92" i="28"/>
  <c r="AF93" i="28" s="1"/>
  <c r="AI167" i="30"/>
  <c r="AI167" i="28"/>
  <c r="AI167" i="29"/>
  <c r="AI167" i="27"/>
  <c r="AF60" i="29"/>
  <c r="AF61" i="29" s="1"/>
  <c r="AG55" i="29"/>
  <c r="AF62" i="29"/>
  <c r="AG63" i="28"/>
  <c r="AF68" i="28"/>
  <c r="AF69" i="28" s="1"/>
  <c r="AF70" i="28"/>
  <c r="AG127" i="28"/>
  <c r="AF134" i="28"/>
  <c r="AF132" i="28"/>
  <c r="AF133" i="28" s="1"/>
  <c r="AF11" i="30"/>
  <c r="AG6" i="30"/>
  <c r="AF76" i="29"/>
  <c r="AF77" i="29" s="1"/>
  <c r="AF78" i="29"/>
  <c r="AG71" i="29"/>
  <c r="AF156" i="29"/>
  <c r="AF157" i="29" s="1"/>
  <c r="AF158" i="29"/>
  <c r="AG151" i="29"/>
  <c r="AE9" i="32"/>
  <c r="AD8" i="32"/>
  <c r="AG16" i="32"/>
  <c r="AF15" i="32"/>
  <c r="AF23" i="32"/>
  <c r="AE22" i="32"/>
  <c r="AF29" i="32"/>
  <c r="AG30" i="32"/>
  <c r="AB160" i="31"/>
  <c r="AB165" i="31" s="1"/>
  <c r="AB19" i="31"/>
  <c r="AB162" i="31" s="1"/>
  <c r="AB170" i="31" s="1"/>
  <c r="AD22" i="31"/>
  <c r="AE23" i="31"/>
  <c r="AH9" i="31"/>
  <c r="AG8" i="31"/>
  <c r="AG12" i="31"/>
  <c r="AE30" i="31"/>
  <c r="AD29" i="31"/>
  <c r="AF24" i="31"/>
  <c r="AG17" i="31"/>
  <c r="AC18" i="31"/>
  <c r="AD13" i="31"/>
  <c r="AG16" i="31"/>
  <c r="AF15" i="31"/>
  <c r="AC32" i="31"/>
  <c r="AC33" i="31" s="1"/>
  <c r="AD27" i="31"/>
  <c r="AC39" i="31"/>
  <c r="AC40" i="31" s="1"/>
  <c r="AD34" i="31"/>
  <c r="AC25" i="31"/>
  <c r="AC26" i="31" s="1"/>
  <c r="AD20" i="31"/>
  <c r="AC52" i="31"/>
  <c r="AC53" i="31" s="1"/>
  <c r="AC163" i="31" s="1"/>
  <c r="AC54" i="31"/>
  <c r="AC161" i="31" s="1"/>
  <c r="AD47" i="31"/>
  <c r="AC46" i="31"/>
  <c r="AD41" i="31"/>
  <c r="AC45" i="31"/>
  <c r="AF15" i="30"/>
  <c r="AG16" i="30"/>
  <c r="AD27" i="30"/>
  <c r="AC32" i="30"/>
  <c r="AC33" i="30" s="1"/>
  <c r="AE29" i="30"/>
  <c r="AF30" i="30"/>
  <c r="AB160" i="30"/>
  <c r="AB165" i="30" s="1"/>
  <c r="AB166" i="30" s="1"/>
  <c r="AB19" i="30"/>
  <c r="AB162" i="30" s="1"/>
  <c r="AB170" i="30" s="1"/>
  <c r="AA172" i="30"/>
  <c r="AD12" i="30"/>
  <c r="AE9" i="30"/>
  <c r="AD8" i="30"/>
  <c r="AC25" i="30"/>
  <c r="AC26" i="30" s="1"/>
  <c r="AD20" i="30"/>
  <c r="AD34" i="30"/>
  <c r="AC39" i="30"/>
  <c r="AC40" i="30" s="1"/>
  <c r="AC45" i="30"/>
  <c r="AD41" i="30"/>
  <c r="AC46" i="30"/>
  <c r="AC54" i="30"/>
  <c r="AC161" i="30" s="1"/>
  <c r="AC173" i="30" s="1"/>
  <c r="AC52" i="30"/>
  <c r="AC53" i="30" s="1"/>
  <c r="AC163" i="30" s="1"/>
  <c r="AD47" i="30"/>
  <c r="AD13" i="30"/>
  <c r="AC18" i="30"/>
  <c r="AF23" i="30"/>
  <c r="AE22" i="30"/>
  <c r="AA172" i="29"/>
  <c r="AH9" i="29"/>
  <c r="AG8" i="29"/>
  <c r="AE23" i="29"/>
  <c r="AD22" i="29"/>
  <c r="AC39" i="29"/>
  <c r="AC40" i="29" s="1"/>
  <c r="AD34" i="29"/>
  <c r="AC52" i="29"/>
  <c r="AC53" i="29" s="1"/>
  <c r="AC163" i="29" s="1"/>
  <c r="AD47" i="29"/>
  <c r="AC54" i="29"/>
  <c r="AC161" i="29" s="1"/>
  <c r="AC173" i="29" s="1"/>
  <c r="AF24" i="29"/>
  <c r="AG17" i="29"/>
  <c r="AC25" i="29"/>
  <c r="AC26" i="29" s="1"/>
  <c r="AD20" i="29"/>
  <c r="AB160" i="29"/>
  <c r="AB165" i="29" s="1"/>
  <c r="AB166" i="29" s="1"/>
  <c r="AB19" i="29"/>
  <c r="AB162" i="29" s="1"/>
  <c r="AB170" i="29" s="1"/>
  <c r="AC32" i="29"/>
  <c r="AC33" i="29" s="1"/>
  <c r="AD27" i="29"/>
  <c r="AC45" i="29"/>
  <c r="AD41" i="29"/>
  <c r="AC46" i="29"/>
  <c r="AF16" i="29"/>
  <c r="AE15" i="29"/>
  <c r="AC18" i="29"/>
  <c r="AD13" i="29"/>
  <c r="AD29" i="29"/>
  <c r="AE30" i="29"/>
  <c r="AC52" i="28"/>
  <c r="AC53" i="28" s="1"/>
  <c r="AC163" i="28" s="1"/>
  <c r="AD47" i="28"/>
  <c r="AC54" i="28"/>
  <c r="AC161" i="28" s="1"/>
  <c r="AC173" i="28" s="1"/>
  <c r="AA172" i="28"/>
  <c r="AG30" i="28"/>
  <c r="AF29" i="28"/>
  <c r="AF23" i="28"/>
  <c r="AE22" i="28"/>
  <c r="AE15" i="28"/>
  <c r="AF16" i="28"/>
  <c r="AC32" i="28"/>
  <c r="AC33" i="28" s="1"/>
  <c r="AD27" i="28"/>
  <c r="AD20" i="28"/>
  <c r="AC25" i="28"/>
  <c r="AC26" i="28" s="1"/>
  <c r="AD41" i="28"/>
  <c r="AC45" i="28"/>
  <c r="AC46" i="28"/>
  <c r="AE9" i="28"/>
  <c r="AD12" i="28"/>
  <c r="AD8" i="28"/>
  <c r="AB160" i="28"/>
  <c r="AB165" i="28" s="1"/>
  <c r="AB166" i="28" s="1"/>
  <c r="AB19" i="28"/>
  <c r="AB162" i="28" s="1"/>
  <c r="AB170" i="28" s="1"/>
  <c r="AD34" i="28"/>
  <c r="AC39" i="28"/>
  <c r="AC40" i="28" s="1"/>
  <c r="AD13" i="28"/>
  <c r="AC18" i="28"/>
  <c r="AD24" i="27"/>
  <c r="AD25" i="27" s="1"/>
  <c r="AD26" i="27" s="1"/>
  <c r="AE17" i="27"/>
  <c r="AD18" i="27"/>
  <c r="AE13" i="27"/>
  <c r="AD45" i="27"/>
  <c r="AD46" i="27"/>
  <c r="AE41" i="27"/>
  <c r="AF9" i="27"/>
  <c r="AE12" i="27"/>
  <c r="AE8" i="27"/>
  <c r="AE20" i="27"/>
  <c r="AD39" i="27"/>
  <c r="AE34" i="27"/>
  <c r="AD32" i="27"/>
  <c r="AD33" i="27" s="1"/>
  <c r="AE27" i="27"/>
  <c r="AF16" i="27"/>
  <c r="AE15" i="27"/>
  <c r="AC160" i="27"/>
  <c r="AC165" i="27" s="1"/>
  <c r="AC166" i="27" s="1"/>
  <c r="AC19" i="27"/>
  <c r="AF22" i="27"/>
  <c r="AG23" i="27"/>
  <c r="AE29" i="27"/>
  <c r="AF30" i="27"/>
  <c r="AD52" i="27"/>
  <c r="AD53" i="27" s="1"/>
  <c r="AD163" i="27" s="1"/>
  <c r="AE47" i="27"/>
  <c r="AD54" i="27"/>
  <c r="AD161" i="27" s="1"/>
  <c r="AD173" i="27" s="1"/>
  <c r="AF9" i="17"/>
  <c r="AE155" i="17"/>
  <c r="AH147" i="17"/>
  <c r="AG139" i="17"/>
  <c r="AG131" i="17"/>
  <c r="AG123" i="17"/>
  <c r="AF115" i="17"/>
  <c r="AH107" i="17"/>
  <c r="AG99" i="17"/>
  <c r="AG91" i="17"/>
  <c r="AG83" i="17"/>
  <c r="AH75" i="17"/>
  <c r="AG67" i="17"/>
  <c r="AG59" i="17"/>
  <c r="AG24" i="17"/>
  <c r="AH17" i="17"/>
  <c r="AF21" i="17"/>
  <c r="AF28" i="17"/>
  <c r="AJ10" i="17"/>
  <c r="AI15" i="17" l="1"/>
  <c r="AJ16" i="17"/>
  <c r="AJ15" i="17" s="1"/>
  <c r="AE24" i="32"/>
  <c r="AF17" i="32"/>
  <c r="AE24" i="30"/>
  <c r="AF17" i="30"/>
  <c r="AE24" i="28"/>
  <c r="AF17" i="28"/>
  <c r="AG76" i="30"/>
  <c r="AG77" i="30" s="1"/>
  <c r="AH71" i="30"/>
  <c r="AG78" i="30"/>
  <c r="AG124" i="30"/>
  <c r="AG125" i="30" s="1"/>
  <c r="AH119" i="30"/>
  <c r="AG126" i="30"/>
  <c r="AG116" i="30"/>
  <c r="AG117" i="30" s="1"/>
  <c r="AH111" i="30"/>
  <c r="AG118" i="30"/>
  <c r="AG60" i="27"/>
  <c r="AG61" i="27" s="1"/>
  <c r="AH55" i="27"/>
  <c r="AG62" i="27"/>
  <c r="AG68" i="29"/>
  <c r="AG69" i="29" s="1"/>
  <c r="AG70" i="29"/>
  <c r="AH63" i="29"/>
  <c r="AH103" i="27"/>
  <c r="AG108" i="27"/>
  <c r="AG109" i="27" s="1"/>
  <c r="AG110" i="27"/>
  <c r="AG158" i="28"/>
  <c r="AG156" i="28"/>
  <c r="AG157" i="28" s="1"/>
  <c r="AH151" i="28"/>
  <c r="AG116" i="28"/>
  <c r="AG117" i="28" s="1"/>
  <c r="AH111" i="28"/>
  <c r="AG118" i="28"/>
  <c r="AH119" i="27"/>
  <c r="AG126" i="27"/>
  <c r="AG124" i="27"/>
  <c r="AG125" i="27" s="1"/>
  <c r="AG11" i="29"/>
  <c r="AG12" i="29" s="1"/>
  <c r="AH6" i="29"/>
  <c r="AH151" i="29"/>
  <c r="AG158" i="29"/>
  <c r="AG156" i="29"/>
  <c r="AG157" i="29" s="1"/>
  <c r="AH6" i="30"/>
  <c r="AG11" i="30"/>
  <c r="AH95" i="30"/>
  <c r="AG102" i="30"/>
  <c r="AG100" i="30"/>
  <c r="AG101" i="30" s="1"/>
  <c r="AG68" i="30"/>
  <c r="AG69" i="30" s="1"/>
  <c r="AG70" i="30"/>
  <c r="AH63" i="30"/>
  <c r="AG140" i="29"/>
  <c r="AG141" i="29" s="1"/>
  <c r="AG142" i="29"/>
  <c r="AH135" i="29"/>
  <c r="AH143" i="30"/>
  <c r="AG150" i="30"/>
  <c r="AG148" i="30"/>
  <c r="AG149" i="30" s="1"/>
  <c r="AG11" i="28"/>
  <c r="AH6" i="28"/>
  <c r="AG150" i="28"/>
  <c r="AG148" i="28"/>
  <c r="AG149" i="28" s="1"/>
  <c r="AH143" i="28"/>
  <c r="AG134" i="30"/>
  <c r="AG132" i="30"/>
  <c r="AG133" i="30" s="1"/>
  <c r="AH127" i="30"/>
  <c r="AG148" i="29"/>
  <c r="AG149" i="29" s="1"/>
  <c r="AH143" i="29"/>
  <c r="AG150" i="29"/>
  <c r="AG70" i="28"/>
  <c r="AH63" i="28"/>
  <c r="AG68" i="28"/>
  <c r="AG69" i="28" s="1"/>
  <c r="AH119" i="29"/>
  <c r="AG126" i="29"/>
  <c r="AG124" i="29"/>
  <c r="AG125" i="29" s="1"/>
  <c r="AG108" i="28"/>
  <c r="AG109" i="28" s="1"/>
  <c r="AG110" i="28"/>
  <c r="AH103" i="28"/>
  <c r="AG100" i="28"/>
  <c r="AG101" i="28" s="1"/>
  <c r="AH95" i="28"/>
  <c r="AG102" i="28"/>
  <c r="AG60" i="30"/>
  <c r="AG61" i="30" s="1"/>
  <c r="AH55" i="30"/>
  <c r="AG62" i="30"/>
  <c r="AG116" i="27"/>
  <c r="AG117" i="27" s="1"/>
  <c r="AG118" i="27"/>
  <c r="AH111" i="27"/>
  <c r="AG100" i="29"/>
  <c r="AG101" i="29" s="1"/>
  <c r="AH95" i="29"/>
  <c r="AG102" i="29"/>
  <c r="AH151" i="30"/>
  <c r="AG158" i="30"/>
  <c r="AG156" i="30"/>
  <c r="AG157" i="30" s="1"/>
  <c r="AG86" i="27"/>
  <c r="AH79" i="27"/>
  <c r="AG84" i="27"/>
  <c r="AG85" i="27" s="1"/>
  <c r="AG124" i="28"/>
  <c r="AG125" i="28" s="1"/>
  <c r="AH119" i="28"/>
  <c r="AG126" i="28"/>
  <c r="AH135" i="30"/>
  <c r="AG140" i="30"/>
  <c r="AG141" i="30" s="1"/>
  <c r="AG142" i="30"/>
  <c r="AH79" i="28"/>
  <c r="AG86" i="28"/>
  <c r="AG84" i="28"/>
  <c r="AG85" i="28" s="1"/>
  <c r="AH143" i="27"/>
  <c r="AG148" i="27"/>
  <c r="AG149" i="27" s="1"/>
  <c r="AG150" i="27"/>
  <c r="AG134" i="27"/>
  <c r="AH127" i="27"/>
  <c r="AG132" i="27"/>
  <c r="AG133" i="27" s="1"/>
  <c r="AH71" i="27"/>
  <c r="AG78" i="27"/>
  <c r="AG76" i="27"/>
  <c r="AG77" i="27" s="1"/>
  <c r="AH79" i="29"/>
  <c r="AG84" i="29"/>
  <c r="AG85" i="29" s="1"/>
  <c r="AG86" i="29"/>
  <c r="AG108" i="30"/>
  <c r="AG109" i="30" s="1"/>
  <c r="AH103" i="30"/>
  <c r="AG110" i="30"/>
  <c r="AG78" i="29"/>
  <c r="AG76" i="29"/>
  <c r="AG77" i="29" s="1"/>
  <c r="AH71" i="29"/>
  <c r="AG60" i="29"/>
  <c r="AG61" i="29" s="1"/>
  <c r="AG62" i="29"/>
  <c r="AH55" i="29"/>
  <c r="AG94" i="27"/>
  <c r="AG92" i="27"/>
  <c r="AG93" i="27" s="1"/>
  <c r="AH87" i="27"/>
  <c r="AH87" i="30"/>
  <c r="AG94" i="30"/>
  <c r="AG92" i="30"/>
  <c r="AG93" i="30" s="1"/>
  <c r="AG42" i="13"/>
  <c r="AG118" i="29"/>
  <c r="AH111" i="29"/>
  <c r="AG116" i="29"/>
  <c r="AG117" i="29" s="1"/>
  <c r="AG132" i="29"/>
  <c r="AG133" i="29" s="1"/>
  <c r="AG134" i="29"/>
  <c r="AH127" i="29"/>
  <c r="AH71" i="28"/>
  <c r="AG78" i="28"/>
  <c r="AG76" i="28"/>
  <c r="AG77" i="28" s="1"/>
  <c r="AG100" i="27"/>
  <c r="AG101" i="27" s="1"/>
  <c r="AH95" i="27"/>
  <c r="AG102" i="27"/>
  <c r="AH55" i="28"/>
  <c r="AG62" i="28"/>
  <c r="AG60" i="28"/>
  <c r="AG61" i="28" s="1"/>
  <c r="AG140" i="27"/>
  <c r="AG141" i="27" s="1"/>
  <c r="AG142" i="27"/>
  <c r="AH135" i="27"/>
  <c r="AG132" i="28"/>
  <c r="AG133" i="28" s="1"/>
  <c r="AH127" i="28"/>
  <c r="AG134" i="28"/>
  <c r="AH87" i="28"/>
  <c r="AG92" i="28"/>
  <c r="AG93" i="28" s="1"/>
  <c r="AG94" i="28"/>
  <c r="AG68" i="27"/>
  <c r="AG69" i="27" s="1"/>
  <c r="AG70" i="27"/>
  <c r="AH63" i="27"/>
  <c r="AG110" i="29"/>
  <c r="AG108" i="29"/>
  <c r="AG109" i="29" s="1"/>
  <c r="AH103" i="29"/>
  <c r="AG86" i="30"/>
  <c r="AG84" i="30"/>
  <c r="AG85" i="30" s="1"/>
  <c r="AH79" i="30"/>
  <c r="AI164" i="29"/>
  <c r="AH41" i="13"/>
  <c r="AH53" i="13" s="1"/>
  <c r="AH54" i="13" s="1"/>
  <c r="AI164" i="28"/>
  <c r="AI164" i="30"/>
  <c r="AI164" i="27"/>
  <c r="AG142" i="28"/>
  <c r="AG140" i="28"/>
  <c r="AG141" i="28" s="1"/>
  <c r="AH135" i="28"/>
  <c r="AG158" i="27"/>
  <c r="AG156" i="27"/>
  <c r="AG157" i="27" s="1"/>
  <c r="AH151" i="27"/>
  <c r="AH6" i="27"/>
  <c r="AG11" i="27"/>
  <c r="AG94" i="29"/>
  <c r="AG92" i="29"/>
  <c r="AG93" i="29" s="1"/>
  <c r="AH87" i="29"/>
  <c r="AG15" i="32"/>
  <c r="AH16" i="32"/>
  <c r="AF22" i="32"/>
  <c r="AG23" i="32"/>
  <c r="AF9" i="32"/>
  <c r="AE8" i="32"/>
  <c r="AH30" i="32"/>
  <c r="AG29" i="32"/>
  <c r="AD45" i="31"/>
  <c r="AD46" i="31"/>
  <c r="AE41" i="31"/>
  <c r="AC160" i="31"/>
  <c r="AC165" i="31" s="1"/>
  <c r="AC19" i="31"/>
  <c r="AC162" i="31" s="1"/>
  <c r="AC170" i="31" s="1"/>
  <c r="AH12" i="31"/>
  <c r="AI9" i="31"/>
  <c r="AH8" i="31"/>
  <c r="AE34" i="31"/>
  <c r="AD39" i="31"/>
  <c r="AD40" i="31" s="1"/>
  <c r="AE22" i="31"/>
  <c r="AF23" i="31"/>
  <c r="AD52" i="31"/>
  <c r="AD53" i="31" s="1"/>
  <c r="AD163" i="31" s="1"/>
  <c r="AE47" i="31"/>
  <c r="AD54" i="31"/>
  <c r="AD161" i="31" s="1"/>
  <c r="AG15" i="31"/>
  <c r="AH16" i="31"/>
  <c r="AF30" i="31"/>
  <c r="AE29" i="31"/>
  <c r="AE27" i="31"/>
  <c r="AD32" i="31"/>
  <c r="AD33" i="31" s="1"/>
  <c r="AE13" i="31"/>
  <c r="AD18" i="31"/>
  <c r="AD25" i="31"/>
  <c r="AD26" i="31" s="1"/>
  <c r="AE20" i="31"/>
  <c r="AG24" i="31"/>
  <c r="AH17" i="31"/>
  <c r="AD25" i="30"/>
  <c r="AD26" i="30" s="1"/>
  <c r="AE20" i="30"/>
  <c r="AB172" i="30"/>
  <c r="AD32" i="30"/>
  <c r="AD33" i="30" s="1"/>
  <c r="AE27" i="30"/>
  <c r="AD18" i="30"/>
  <c r="AE13" i="30"/>
  <c r="AD45" i="30"/>
  <c r="AD46" i="30"/>
  <c r="AE41" i="30"/>
  <c r="AE12" i="30"/>
  <c r="AE8" i="30"/>
  <c r="AF9" i="30"/>
  <c r="AH16" i="30"/>
  <c r="AG15" i="30"/>
  <c r="AC160" i="30"/>
  <c r="AC165" i="30" s="1"/>
  <c r="AC166" i="30" s="1"/>
  <c r="AC19" i="30"/>
  <c r="AC162" i="30" s="1"/>
  <c r="AC170" i="30" s="1"/>
  <c r="AD52" i="30"/>
  <c r="AD53" i="30" s="1"/>
  <c r="AD163" i="30" s="1"/>
  <c r="AE47" i="30"/>
  <c r="AD54" i="30"/>
  <c r="AD161" i="30" s="1"/>
  <c r="AD173" i="30" s="1"/>
  <c r="AG23" i="30"/>
  <c r="AF22" i="30"/>
  <c r="AD39" i="30"/>
  <c r="AD40" i="30" s="1"/>
  <c r="AE34" i="30"/>
  <c r="AG30" i="30"/>
  <c r="AF29" i="30"/>
  <c r="AE47" i="29"/>
  <c r="AD54" i="29"/>
  <c r="AD161" i="29" s="1"/>
  <c r="AD173" i="29" s="1"/>
  <c r="AD52" i="29"/>
  <c r="AD53" i="29" s="1"/>
  <c r="AD163" i="29" s="1"/>
  <c r="AD45" i="29"/>
  <c r="AD46" i="29"/>
  <c r="AE41" i="29"/>
  <c r="AD32" i="29"/>
  <c r="AD33" i="29" s="1"/>
  <c r="AE27" i="29"/>
  <c r="AD39" i="29"/>
  <c r="AD40" i="29" s="1"/>
  <c r="AE34" i="29"/>
  <c r="AE13" i="29"/>
  <c r="AD18" i="29"/>
  <c r="AC160" i="29"/>
  <c r="AC165" i="29" s="1"/>
  <c r="AC166" i="29" s="1"/>
  <c r="AC19" i="29"/>
  <c r="AC162" i="29" s="1"/>
  <c r="AC170" i="29" s="1"/>
  <c r="AE20" i="29"/>
  <c r="AD25" i="29"/>
  <c r="AD26" i="29" s="1"/>
  <c r="AG24" i="29"/>
  <c r="AH17" i="29"/>
  <c r="AI9" i="29"/>
  <c r="AH8" i="29"/>
  <c r="AE29" i="29"/>
  <c r="AF30" i="29"/>
  <c r="AG16" i="29"/>
  <c r="AF15" i="29"/>
  <c r="AB172" i="29"/>
  <c r="AF23" i="29"/>
  <c r="AE22" i="29"/>
  <c r="AD25" i="28"/>
  <c r="AD26" i="28" s="1"/>
  <c r="AE20" i="28"/>
  <c r="AG29" i="28"/>
  <c r="AH30" i="28"/>
  <c r="AG16" i="28"/>
  <c r="AF15" i="28"/>
  <c r="AE12" i="28"/>
  <c r="AF9" i="28"/>
  <c r="AE8" i="28"/>
  <c r="AD32" i="28"/>
  <c r="AD33" i="28" s="1"/>
  <c r="AE27" i="28"/>
  <c r="AB172" i="28"/>
  <c r="AD18" i="28"/>
  <c r="AE13" i="28"/>
  <c r="AD39" i="28"/>
  <c r="AD40" i="28" s="1"/>
  <c r="AE34" i="28"/>
  <c r="AG23" i="28"/>
  <c r="AF22" i="28"/>
  <c r="AD54" i="28"/>
  <c r="AD161" i="28" s="1"/>
  <c r="AD173" i="28" s="1"/>
  <c r="AD52" i="28"/>
  <c r="AD53" i="28" s="1"/>
  <c r="AD163" i="28" s="1"/>
  <c r="AE47" i="28"/>
  <c r="AD46" i="28"/>
  <c r="AD45" i="28"/>
  <c r="AE41" i="28"/>
  <c r="AC160" i="28"/>
  <c r="AC165" i="28" s="1"/>
  <c r="AC166" i="28" s="1"/>
  <c r="AC19" i="28"/>
  <c r="AC162" i="28" s="1"/>
  <c r="AC170" i="28" s="1"/>
  <c r="AF17" i="27"/>
  <c r="AE24" i="27"/>
  <c r="AE25" i="27" s="1"/>
  <c r="AE26" i="27" s="1"/>
  <c r="AE45" i="27"/>
  <c r="AF41" i="27"/>
  <c r="AE46" i="27"/>
  <c r="AG30" i="27"/>
  <c r="AF29" i="27"/>
  <c r="AF34" i="27"/>
  <c r="AE39" i="27"/>
  <c r="AF12" i="27"/>
  <c r="AF8" i="27"/>
  <c r="AG9" i="27"/>
  <c r="AF20" i="27"/>
  <c r="AF47" i="27"/>
  <c r="AE54" i="27"/>
  <c r="AE161" i="27" s="1"/>
  <c r="AE173" i="27" s="1"/>
  <c r="AE52" i="27"/>
  <c r="AE53" i="27" s="1"/>
  <c r="AE163" i="27" s="1"/>
  <c r="AG22" i="27"/>
  <c r="AH23" i="27"/>
  <c r="AG16" i="27"/>
  <c r="AF15" i="27"/>
  <c r="AE18" i="27"/>
  <c r="AF13" i="27"/>
  <c r="AF27" i="27"/>
  <c r="AE32" i="27"/>
  <c r="AE33" i="27" s="1"/>
  <c r="AD160" i="27"/>
  <c r="AD165" i="27" s="1"/>
  <c r="AD166" i="27" s="1"/>
  <c r="AD19" i="27"/>
  <c r="AG9" i="17"/>
  <c r="AF155" i="17"/>
  <c r="AI147" i="17"/>
  <c r="AH139" i="17"/>
  <c r="AH131" i="17"/>
  <c r="AH123" i="17"/>
  <c r="AG115" i="17"/>
  <c r="AI107" i="17"/>
  <c r="AH99" i="17"/>
  <c r="AH91" i="17"/>
  <c r="AH83" i="17"/>
  <c r="AI75" i="17"/>
  <c r="AH67" i="17"/>
  <c r="AH59" i="17"/>
  <c r="AH24" i="17"/>
  <c r="AI17" i="17"/>
  <c r="AG28" i="17"/>
  <c r="AG21" i="17"/>
  <c r="AG17" i="28" l="1"/>
  <c r="AF24" i="28"/>
  <c r="AF24" i="30"/>
  <c r="AG17" i="30"/>
  <c r="AG17" i="32"/>
  <c r="AF24" i="32"/>
  <c r="AH42" i="13"/>
  <c r="AH92" i="29"/>
  <c r="AH93" i="29" s="1"/>
  <c r="AI87" i="29"/>
  <c r="AH94" i="29"/>
  <c r="AH134" i="28"/>
  <c r="AI127" i="28"/>
  <c r="AH132" i="28"/>
  <c r="AH133" i="28" s="1"/>
  <c r="AH116" i="29"/>
  <c r="AH117" i="29" s="1"/>
  <c r="AI111" i="29"/>
  <c r="AH118" i="29"/>
  <c r="AI87" i="27"/>
  <c r="AH94" i="27"/>
  <c r="AH92" i="27"/>
  <c r="AH93" i="27" s="1"/>
  <c r="AH78" i="29"/>
  <c r="AH76" i="29"/>
  <c r="AH77" i="29" s="1"/>
  <c r="AI71" i="29"/>
  <c r="AH140" i="30"/>
  <c r="AH141" i="30" s="1"/>
  <c r="AH142" i="30"/>
  <c r="AI135" i="30"/>
  <c r="AH68" i="28"/>
  <c r="AH69" i="28" s="1"/>
  <c r="AH70" i="28"/>
  <c r="AI63" i="28"/>
  <c r="AI95" i="30"/>
  <c r="AH102" i="30"/>
  <c r="AH100" i="30"/>
  <c r="AH101" i="30" s="1"/>
  <c r="AI151" i="29"/>
  <c r="AH158" i="29"/>
  <c r="AH156" i="29"/>
  <c r="AH157" i="29" s="1"/>
  <c r="AH62" i="28"/>
  <c r="AH60" i="28"/>
  <c r="AH61" i="28" s="1"/>
  <c r="AI55" i="28"/>
  <c r="AH78" i="28"/>
  <c r="AH76" i="28"/>
  <c r="AH77" i="28" s="1"/>
  <c r="AI71" i="28"/>
  <c r="AH134" i="27"/>
  <c r="AI127" i="27"/>
  <c r="AH132" i="27"/>
  <c r="AH133" i="27" s="1"/>
  <c r="AH116" i="27"/>
  <c r="AH117" i="27" s="1"/>
  <c r="AI111" i="27"/>
  <c r="AH118" i="27"/>
  <c r="AH68" i="30"/>
  <c r="AH69" i="30" s="1"/>
  <c r="AH70" i="30"/>
  <c r="AI63" i="30"/>
  <c r="AI6" i="29"/>
  <c r="AH11" i="29"/>
  <c r="AH12" i="29" s="1"/>
  <c r="AH118" i="28"/>
  <c r="AI111" i="28"/>
  <c r="AH116" i="28"/>
  <c r="AH117" i="28" s="1"/>
  <c r="AH60" i="27"/>
  <c r="AH61" i="27" s="1"/>
  <c r="AI55" i="27"/>
  <c r="AH62" i="27"/>
  <c r="AI119" i="30"/>
  <c r="AH126" i="30"/>
  <c r="AH124" i="30"/>
  <c r="AH125" i="30" s="1"/>
  <c r="AH142" i="28"/>
  <c r="AH140" i="28"/>
  <c r="AH141" i="28" s="1"/>
  <c r="AI135" i="28"/>
  <c r="AH108" i="29"/>
  <c r="AH109" i="29" s="1"/>
  <c r="AH110" i="29"/>
  <c r="AI103" i="29"/>
  <c r="AH142" i="27"/>
  <c r="AI135" i="27"/>
  <c r="AH140" i="27"/>
  <c r="AH141" i="27" s="1"/>
  <c r="AH134" i="29"/>
  <c r="AI127" i="29"/>
  <c r="AH132" i="29"/>
  <c r="AH133" i="29" s="1"/>
  <c r="AI79" i="29"/>
  <c r="AH86" i="29"/>
  <c r="AH84" i="29"/>
  <c r="AH85" i="29" s="1"/>
  <c r="AI79" i="28"/>
  <c r="AH86" i="28"/>
  <c r="AH84" i="28"/>
  <c r="AH85" i="28" s="1"/>
  <c r="AH126" i="28"/>
  <c r="AH124" i="28"/>
  <c r="AH125" i="28" s="1"/>
  <c r="AI119" i="28"/>
  <c r="AI95" i="28"/>
  <c r="AH102" i="28"/>
  <c r="AH100" i="28"/>
  <c r="AH101" i="28" s="1"/>
  <c r="AH150" i="28"/>
  <c r="AI143" i="28"/>
  <c r="AH148" i="28"/>
  <c r="AH149" i="28" s="1"/>
  <c r="AH110" i="27"/>
  <c r="AH108" i="27"/>
  <c r="AH109" i="27" s="1"/>
  <c r="AI103" i="27"/>
  <c r="AH100" i="27"/>
  <c r="AH101" i="27" s="1"/>
  <c r="AI95" i="27"/>
  <c r="AH102" i="27"/>
  <c r="AH62" i="29"/>
  <c r="AI55" i="29"/>
  <c r="AH60" i="29"/>
  <c r="AH61" i="29" s="1"/>
  <c r="AI151" i="30"/>
  <c r="AH156" i="30"/>
  <c r="AH157" i="30" s="1"/>
  <c r="AH158" i="30"/>
  <c r="AH126" i="29"/>
  <c r="AH124" i="29"/>
  <c r="AH125" i="29" s="1"/>
  <c r="AI119" i="29"/>
  <c r="AI143" i="29"/>
  <c r="AH148" i="29"/>
  <c r="AH149" i="29" s="1"/>
  <c r="AH150" i="29"/>
  <c r="AI143" i="30"/>
  <c r="AH148" i="30"/>
  <c r="AH149" i="30" s="1"/>
  <c r="AH150" i="30"/>
  <c r="AI6" i="30"/>
  <c r="AH11" i="30"/>
  <c r="AH158" i="28"/>
  <c r="AH156" i="28"/>
  <c r="AH157" i="28" s="1"/>
  <c r="AI151" i="28"/>
  <c r="AI63" i="29"/>
  <c r="AH70" i="29"/>
  <c r="AH68" i="29"/>
  <c r="AH69" i="29" s="1"/>
  <c r="AH11" i="27"/>
  <c r="AI6" i="27"/>
  <c r="AH92" i="28"/>
  <c r="AH93" i="28" s="1"/>
  <c r="AH94" i="28"/>
  <c r="AI87" i="28"/>
  <c r="AH110" i="30"/>
  <c r="AI103" i="30"/>
  <c r="AH108" i="30"/>
  <c r="AH109" i="30" s="1"/>
  <c r="AH108" i="28"/>
  <c r="AH109" i="28" s="1"/>
  <c r="AH110" i="28"/>
  <c r="AI103" i="28"/>
  <c r="AH140" i="29"/>
  <c r="AH141" i="29" s="1"/>
  <c r="AH142" i="29"/>
  <c r="AI135" i="29"/>
  <c r="AH116" i="30"/>
  <c r="AH117" i="30" s="1"/>
  <c r="AI111" i="30"/>
  <c r="AH118" i="30"/>
  <c r="AI71" i="30"/>
  <c r="AH78" i="30"/>
  <c r="AH76" i="30"/>
  <c r="AH77" i="30" s="1"/>
  <c r="AI151" i="27"/>
  <c r="AH156" i="27"/>
  <c r="AH157" i="27" s="1"/>
  <c r="AH158" i="27"/>
  <c r="AH86" i="30"/>
  <c r="AH84" i="30"/>
  <c r="AH85" i="30" s="1"/>
  <c r="AI79" i="30"/>
  <c r="AI63" i="27"/>
  <c r="AH68" i="27"/>
  <c r="AH69" i="27" s="1"/>
  <c r="AH70" i="27"/>
  <c r="AH92" i="30"/>
  <c r="AH93" i="30" s="1"/>
  <c r="AI87" i="30"/>
  <c r="AH94" i="30"/>
  <c r="AH78" i="27"/>
  <c r="AH76" i="27"/>
  <c r="AH77" i="27" s="1"/>
  <c r="AI71" i="27"/>
  <c r="AI143" i="27"/>
  <c r="AH148" i="27"/>
  <c r="AH149" i="27" s="1"/>
  <c r="AH150" i="27"/>
  <c r="AI79" i="27"/>
  <c r="AH84" i="27"/>
  <c r="AH85" i="27" s="1"/>
  <c r="AH86" i="27"/>
  <c r="AH100" i="29"/>
  <c r="AH101" i="29" s="1"/>
  <c r="AI95" i="29"/>
  <c r="AH102" i="29"/>
  <c r="AH60" i="30"/>
  <c r="AH61" i="30" s="1"/>
  <c r="AI55" i="30"/>
  <c r="AH62" i="30"/>
  <c r="AH134" i="30"/>
  <c r="AI127" i="30"/>
  <c r="AH132" i="30"/>
  <c r="AH133" i="30" s="1"/>
  <c r="AI6" i="28"/>
  <c r="AH11" i="28"/>
  <c r="AI119" i="27"/>
  <c r="AH124" i="27"/>
  <c r="AH125" i="27" s="1"/>
  <c r="AH126" i="27"/>
  <c r="AI30" i="32"/>
  <c r="AH29" i="32"/>
  <c r="AH23" i="32"/>
  <c r="AG22" i="32"/>
  <c r="AG9" i="32"/>
  <c r="AF8" i="32"/>
  <c r="AI16" i="32"/>
  <c r="AH15" i="32"/>
  <c r="AE32" i="31"/>
  <c r="AE33" i="31" s="1"/>
  <c r="AF27" i="31"/>
  <c r="AE45" i="31"/>
  <c r="AF41" i="31"/>
  <c r="AE46" i="31"/>
  <c r="AE39" i="31"/>
  <c r="AE40" i="31" s="1"/>
  <c r="AF34" i="31"/>
  <c r="AG30" i="31"/>
  <c r="AF29" i="31"/>
  <c r="AE54" i="31"/>
  <c r="AE161" i="31" s="1"/>
  <c r="AE52" i="31"/>
  <c r="AE53" i="31" s="1"/>
  <c r="AE163" i="31" s="1"/>
  <c r="AF47" i="31"/>
  <c r="AH24" i="31"/>
  <c r="AI17" i="31"/>
  <c r="AD160" i="31"/>
  <c r="AD165" i="31" s="1"/>
  <c r="AD19" i="31"/>
  <c r="AD162" i="31" s="1"/>
  <c r="AD170" i="31" s="1"/>
  <c r="AE18" i="31"/>
  <c r="AF13" i="31"/>
  <c r="AI16" i="31"/>
  <c r="AH15" i="31"/>
  <c r="AG23" i="31"/>
  <c r="AF22" i="31"/>
  <c r="AE25" i="31"/>
  <c r="AE26" i="31" s="1"/>
  <c r="AF20" i="31"/>
  <c r="AJ9" i="31"/>
  <c r="AI12" i="31"/>
  <c r="AI8" i="31"/>
  <c r="AE39" i="30"/>
  <c r="AE40" i="30" s="1"/>
  <c r="AF34" i="30"/>
  <c r="AF47" i="30"/>
  <c r="AE52" i="30"/>
  <c r="AE53" i="30" s="1"/>
  <c r="AE163" i="30" s="1"/>
  <c r="AE54" i="30"/>
  <c r="AE161" i="30" s="1"/>
  <c r="AE173" i="30" s="1"/>
  <c r="AH15" i="30"/>
  <c r="AI16" i="30"/>
  <c r="AF27" i="30"/>
  <c r="AE32" i="30"/>
  <c r="AE33" i="30" s="1"/>
  <c r="AC172" i="30"/>
  <c r="AF12" i="30"/>
  <c r="AF8" i="30"/>
  <c r="AG9" i="30"/>
  <c r="AH23" i="30"/>
  <c r="AG22" i="30"/>
  <c r="AH30" i="30"/>
  <c r="AG29" i="30"/>
  <c r="AF13" i="30"/>
  <c r="AE18" i="30"/>
  <c r="AE25" i="30"/>
  <c r="AE26" i="30" s="1"/>
  <c r="AF20" i="30"/>
  <c r="AE46" i="30"/>
  <c r="AE45" i="30"/>
  <c r="AF41" i="30"/>
  <c r="AD160" i="30"/>
  <c r="AD165" i="30" s="1"/>
  <c r="AD166" i="30" s="1"/>
  <c r="AD19" i="30"/>
  <c r="AD162" i="30" s="1"/>
  <c r="AD170" i="30" s="1"/>
  <c r="AE18" i="29"/>
  <c r="AF13" i="29"/>
  <c r="AG15" i="29"/>
  <c r="AH16" i="29"/>
  <c r="AE39" i="29"/>
  <c r="AE40" i="29" s="1"/>
  <c r="AF34" i="29"/>
  <c r="AG23" i="29"/>
  <c r="AF22" i="29"/>
  <c r="AE25" i="29"/>
  <c r="AE26" i="29" s="1"/>
  <c r="AF20" i="29"/>
  <c r="AC172" i="29"/>
  <c r="AF27" i="29"/>
  <c r="AE32" i="29"/>
  <c r="AE33" i="29" s="1"/>
  <c r="AJ9" i="29"/>
  <c r="AI8" i="29"/>
  <c r="AG30" i="29"/>
  <c r="AF29" i="29"/>
  <c r="AH24" i="29"/>
  <c r="AI17" i="29"/>
  <c r="AD160" i="29"/>
  <c r="AD165" i="29" s="1"/>
  <c r="AD166" i="29" s="1"/>
  <c r="AD19" i="29"/>
  <c r="AD162" i="29" s="1"/>
  <c r="AD170" i="29" s="1"/>
  <c r="AE46" i="29"/>
  <c r="AF41" i="29"/>
  <c r="AE45" i="29"/>
  <c r="AE52" i="29"/>
  <c r="AE53" i="29" s="1"/>
  <c r="AE163" i="29" s="1"/>
  <c r="AE54" i="29"/>
  <c r="AE161" i="29" s="1"/>
  <c r="AE173" i="29" s="1"/>
  <c r="AF47" i="29"/>
  <c r="AH29" i="28"/>
  <c r="AI30" i="28"/>
  <c r="AC172" i="28"/>
  <c r="AH23" i="28"/>
  <c r="AG22" i="28"/>
  <c r="AE54" i="28"/>
  <c r="AE161" i="28" s="1"/>
  <c r="AE173" i="28" s="1"/>
  <c r="AE52" i="28"/>
  <c r="AE53" i="28" s="1"/>
  <c r="AE163" i="28" s="1"/>
  <c r="AF47" i="28"/>
  <c r="AF34" i="28"/>
  <c r="AE39" i="28"/>
  <c r="AE40" i="28" s="1"/>
  <c r="AF27" i="28"/>
  <c r="AE32" i="28"/>
  <c r="AE33" i="28" s="1"/>
  <c r="AH16" i="28"/>
  <c r="AG15" i="28"/>
  <c r="AE25" i="28"/>
  <c r="AE26" i="28" s="1"/>
  <c r="AF20" i="28"/>
  <c r="AF13" i="28"/>
  <c r="AE18" i="28"/>
  <c r="AE46" i="28"/>
  <c r="AF41" i="28"/>
  <c r="AE45" i="28"/>
  <c r="AD160" i="28"/>
  <c r="AD165" i="28" s="1"/>
  <c r="AD166" i="28" s="1"/>
  <c r="AD19" i="28"/>
  <c r="AD162" i="28" s="1"/>
  <c r="AD170" i="28" s="1"/>
  <c r="AF8" i="28"/>
  <c r="AG9" i="28"/>
  <c r="AF12" i="28"/>
  <c r="AF24" i="27"/>
  <c r="AF25" i="27" s="1"/>
  <c r="AF26" i="27" s="1"/>
  <c r="AG17" i="27"/>
  <c r="AF18" i="27"/>
  <c r="AG13" i="27"/>
  <c r="AF32" i="27"/>
  <c r="AF33" i="27" s="1"/>
  <c r="AG27" i="27"/>
  <c r="AI23" i="27"/>
  <c r="AH22" i="27"/>
  <c r="AE160" i="27"/>
  <c r="AE165" i="27" s="1"/>
  <c r="AE166" i="27" s="1"/>
  <c r="AE19" i="27"/>
  <c r="AG20" i="27"/>
  <c r="AG34" i="27"/>
  <c r="AF39" i="27"/>
  <c r="AF45" i="27"/>
  <c r="AG41" i="27"/>
  <c r="AF46" i="27"/>
  <c r="AH9" i="27"/>
  <c r="AG8" i="27"/>
  <c r="AG12" i="27"/>
  <c r="AG15" i="27"/>
  <c r="AH16" i="27"/>
  <c r="AF54" i="27"/>
  <c r="AF161" i="27" s="1"/>
  <c r="AF173" i="27" s="1"/>
  <c r="AF52" i="27"/>
  <c r="AF53" i="27" s="1"/>
  <c r="AF163" i="27" s="1"/>
  <c r="AG47" i="27"/>
  <c r="AH30" i="27"/>
  <c r="AG29" i="27"/>
  <c r="AH9" i="17"/>
  <c r="AG155" i="17"/>
  <c r="AJ147" i="17"/>
  <c r="AI139" i="17"/>
  <c r="AI131" i="17"/>
  <c r="AI123" i="17"/>
  <c r="AH115" i="17"/>
  <c r="AJ107" i="17"/>
  <c r="AI99" i="17"/>
  <c r="AI91" i="17"/>
  <c r="AI83" i="17"/>
  <c r="AJ75" i="17"/>
  <c r="AI67" i="17"/>
  <c r="AI59" i="17"/>
  <c r="AI24" i="17"/>
  <c r="AJ17" i="17"/>
  <c r="AH21" i="17"/>
  <c r="AH28" i="17"/>
  <c r="AH17" i="32" l="1"/>
  <c r="AG24" i="32"/>
  <c r="AG24" i="30"/>
  <c r="AH17" i="30"/>
  <c r="AG24" i="28"/>
  <c r="AH17" i="28"/>
  <c r="AI76" i="27"/>
  <c r="AI77" i="27" s="1"/>
  <c r="AJ71" i="27"/>
  <c r="AI78" i="27"/>
  <c r="AI108" i="28"/>
  <c r="AI109" i="28" s="1"/>
  <c r="AJ103" i="28"/>
  <c r="AI110" i="28"/>
  <c r="AI92" i="28"/>
  <c r="AI93" i="28" s="1"/>
  <c r="AJ87" i="28"/>
  <c r="AI94" i="28"/>
  <c r="AI11" i="30"/>
  <c r="AJ6" i="30"/>
  <c r="AJ11" i="30" s="1"/>
  <c r="AI150" i="29"/>
  <c r="AJ143" i="29"/>
  <c r="AI148" i="29"/>
  <c r="AI149" i="29" s="1"/>
  <c r="AI158" i="30"/>
  <c r="AJ151" i="30"/>
  <c r="AI156" i="30"/>
  <c r="AI157" i="30" s="1"/>
  <c r="AI84" i="29"/>
  <c r="AI85" i="29" s="1"/>
  <c r="AI86" i="29"/>
  <c r="AJ79" i="29"/>
  <c r="AJ63" i="30"/>
  <c r="AI70" i="30"/>
  <c r="AI68" i="30"/>
  <c r="AI69" i="30" s="1"/>
  <c r="AI62" i="28"/>
  <c r="AI60" i="28"/>
  <c r="AI61" i="28" s="1"/>
  <c r="AJ55" i="28"/>
  <c r="AI140" i="30"/>
  <c r="AI141" i="30" s="1"/>
  <c r="AJ135" i="30"/>
  <c r="AI142" i="30"/>
  <c r="AI62" i="30"/>
  <c r="AI60" i="30"/>
  <c r="AI61" i="30" s="1"/>
  <c r="AJ55" i="30"/>
  <c r="AI118" i="30"/>
  <c r="AJ111" i="30"/>
  <c r="AI116" i="30"/>
  <c r="AI117" i="30" s="1"/>
  <c r="AI70" i="29"/>
  <c r="AJ63" i="29"/>
  <c r="AI68" i="29"/>
  <c r="AI69" i="29" s="1"/>
  <c r="AI124" i="29"/>
  <c r="AI125" i="29" s="1"/>
  <c r="AJ119" i="29"/>
  <c r="AI126" i="29"/>
  <c r="AJ103" i="27"/>
  <c r="AI108" i="27"/>
  <c r="AI109" i="27" s="1"/>
  <c r="AI110" i="27"/>
  <c r="AJ103" i="29"/>
  <c r="AI110" i="29"/>
  <c r="AI108" i="29"/>
  <c r="AI109" i="29" s="1"/>
  <c r="AI134" i="27"/>
  <c r="AI132" i="27"/>
  <c r="AI133" i="27" s="1"/>
  <c r="AJ127" i="27"/>
  <c r="AJ127" i="28"/>
  <c r="AI132" i="28"/>
  <c r="AI133" i="28" s="1"/>
  <c r="AI134" i="28"/>
  <c r="AI124" i="27"/>
  <c r="AI125" i="27" s="1"/>
  <c r="AJ119" i="27"/>
  <c r="AI126" i="27"/>
  <c r="AJ79" i="27"/>
  <c r="AI86" i="27"/>
  <c r="AI84" i="27"/>
  <c r="AI85" i="27" s="1"/>
  <c r="AJ55" i="29"/>
  <c r="AI60" i="29"/>
  <c r="AI61" i="29" s="1"/>
  <c r="AI62" i="29"/>
  <c r="AI134" i="29"/>
  <c r="AJ127" i="29"/>
  <c r="AI132" i="29"/>
  <c r="AI133" i="29" s="1"/>
  <c r="AI118" i="28"/>
  <c r="AI116" i="28"/>
  <c r="AI117" i="28" s="1"/>
  <c r="AJ111" i="28"/>
  <c r="AI102" i="30"/>
  <c r="AI100" i="30"/>
  <c r="AI101" i="30" s="1"/>
  <c r="AJ95" i="30"/>
  <c r="AI94" i="27"/>
  <c r="AJ87" i="27"/>
  <c r="AI92" i="27"/>
  <c r="AI93" i="27" s="1"/>
  <c r="AJ63" i="27"/>
  <c r="AI70" i="27"/>
  <c r="AI68" i="27"/>
  <c r="AI69" i="27" s="1"/>
  <c r="AJ79" i="30"/>
  <c r="AI86" i="30"/>
  <c r="AI84" i="30"/>
  <c r="AI85" i="30" s="1"/>
  <c r="AJ135" i="29"/>
  <c r="AI142" i="29"/>
  <c r="AI140" i="29"/>
  <c r="AI141" i="29" s="1"/>
  <c r="AJ6" i="27"/>
  <c r="AJ11" i="27" s="1"/>
  <c r="AI11" i="27"/>
  <c r="AJ143" i="30"/>
  <c r="AI148" i="30"/>
  <c r="AI149" i="30" s="1"/>
  <c r="AI150" i="30"/>
  <c r="AI100" i="28"/>
  <c r="AI101" i="28" s="1"/>
  <c r="AJ95" i="28"/>
  <c r="AI102" i="28"/>
  <c r="AI86" i="28"/>
  <c r="AJ79" i="28"/>
  <c r="AI84" i="28"/>
  <c r="AI85" i="28" s="1"/>
  <c r="AI124" i="30"/>
  <c r="AI125" i="30" s="1"/>
  <c r="AI126" i="30"/>
  <c r="AJ119" i="30"/>
  <c r="AI76" i="28"/>
  <c r="AI77" i="28" s="1"/>
  <c r="AJ71" i="28"/>
  <c r="AI78" i="28"/>
  <c r="AI70" i="28"/>
  <c r="AI68" i="28"/>
  <c r="AI69" i="28" s="1"/>
  <c r="AJ63" i="28"/>
  <c r="AJ71" i="29"/>
  <c r="AI78" i="29"/>
  <c r="AI76" i="29"/>
  <c r="AI77" i="29" s="1"/>
  <c r="AI11" i="28"/>
  <c r="AJ6" i="28"/>
  <c r="AJ11" i="28" s="1"/>
  <c r="AI134" i="30"/>
  <c r="AJ127" i="30"/>
  <c r="AI132" i="30"/>
  <c r="AI133" i="30" s="1"/>
  <c r="AI102" i="29"/>
  <c r="AI100" i="29"/>
  <c r="AI101" i="29" s="1"/>
  <c r="AJ95" i="29"/>
  <c r="AI94" i="30"/>
  <c r="AI92" i="30"/>
  <c r="AI93" i="30" s="1"/>
  <c r="AJ87" i="30"/>
  <c r="AJ103" i="30"/>
  <c r="AI110" i="30"/>
  <c r="AI108" i="30"/>
  <c r="AI109" i="30" s="1"/>
  <c r="AI126" i="28"/>
  <c r="AI124" i="28"/>
  <c r="AI125" i="28" s="1"/>
  <c r="AJ119" i="28"/>
  <c r="AI142" i="28"/>
  <c r="AI140" i="28"/>
  <c r="AI141" i="28" s="1"/>
  <c r="AJ135" i="28"/>
  <c r="AI116" i="27"/>
  <c r="AI117" i="27" s="1"/>
  <c r="AJ111" i="27"/>
  <c r="AI118" i="27"/>
  <c r="AI118" i="29"/>
  <c r="AJ111" i="29"/>
  <c r="AI116" i="29"/>
  <c r="AI117" i="29" s="1"/>
  <c r="AI92" i="29"/>
  <c r="AI93" i="29" s="1"/>
  <c r="AI94" i="29"/>
  <c r="AJ87" i="29"/>
  <c r="AI158" i="27"/>
  <c r="AJ151" i="27"/>
  <c r="AI156" i="27"/>
  <c r="AI157" i="27" s="1"/>
  <c r="AI158" i="28"/>
  <c r="AI156" i="28"/>
  <c r="AI157" i="28" s="1"/>
  <c r="AJ151" i="28"/>
  <c r="AJ143" i="27"/>
  <c r="AI148" i="27"/>
  <c r="AI149" i="27" s="1"/>
  <c r="AI150" i="27"/>
  <c r="AI78" i="30"/>
  <c r="AI76" i="30"/>
  <c r="AI77" i="30" s="1"/>
  <c r="AJ71" i="30"/>
  <c r="AJ95" i="27"/>
  <c r="AI102" i="27"/>
  <c r="AI100" i="27"/>
  <c r="AI101" i="27" s="1"/>
  <c r="AJ143" i="28"/>
  <c r="AI150" i="28"/>
  <c r="AI148" i="28"/>
  <c r="AI149" i="28" s="1"/>
  <c r="AI140" i="27"/>
  <c r="AI141" i="27" s="1"/>
  <c r="AJ135" i="27"/>
  <c r="AI142" i="27"/>
  <c r="AI62" i="27"/>
  <c r="AI60" i="27"/>
  <c r="AI61" i="27" s="1"/>
  <c r="AJ55" i="27"/>
  <c r="AJ6" i="29"/>
  <c r="AJ11" i="29" s="1"/>
  <c r="AJ12" i="29" s="1"/>
  <c r="AI11" i="29"/>
  <c r="AI12" i="29" s="1"/>
  <c r="AI158" i="29"/>
  <c r="AJ151" i="29"/>
  <c r="AI156" i="29"/>
  <c r="AI157" i="29" s="1"/>
  <c r="AJ16" i="32"/>
  <c r="AI15" i="32"/>
  <c r="AH22" i="32"/>
  <c r="AI23" i="32"/>
  <c r="AH9" i="32"/>
  <c r="AG8" i="32"/>
  <c r="AJ30" i="32"/>
  <c r="AI29" i="32"/>
  <c r="AG22" i="31"/>
  <c r="AH23" i="31"/>
  <c r="AG20" i="31"/>
  <c r="AF25" i="31"/>
  <c r="AF26" i="31" s="1"/>
  <c r="AJ16" i="31"/>
  <c r="AI15" i="31"/>
  <c r="AJ17" i="31"/>
  <c r="AJ24" i="31" s="1"/>
  <c r="AI24" i="31"/>
  <c r="AH30" i="31"/>
  <c r="AG29" i="31"/>
  <c r="AJ12" i="31"/>
  <c r="AJ8" i="31"/>
  <c r="AF18" i="31"/>
  <c r="AG13" i="31"/>
  <c r="AF54" i="31"/>
  <c r="AF161" i="31" s="1"/>
  <c r="AF52" i="31"/>
  <c r="AF53" i="31" s="1"/>
  <c r="AF163" i="31" s="1"/>
  <c r="AG47" i="31"/>
  <c r="AF39" i="31"/>
  <c r="AF40" i="31" s="1"/>
  <c r="AG34" i="31"/>
  <c r="AE160" i="31"/>
  <c r="AE165" i="31" s="1"/>
  <c r="AE19" i="31"/>
  <c r="AE162" i="31" s="1"/>
  <c r="AE170" i="31" s="1"/>
  <c r="AG27" i="31"/>
  <c r="AF32" i="31"/>
  <c r="AF33" i="31" s="1"/>
  <c r="AG41" i="31"/>
  <c r="AF45" i="31"/>
  <c r="AF46" i="31"/>
  <c r="AH22" i="30"/>
  <c r="AI23" i="30"/>
  <c r="AF25" i="30"/>
  <c r="AF26" i="30" s="1"/>
  <c r="AG20" i="30"/>
  <c r="AH29" i="30"/>
  <c r="AI30" i="30"/>
  <c r="AD172" i="30"/>
  <c r="AG12" i="30"/>
  <c r="AH9" i="30"/>
  <c r="AG8" i="30"/>
  <c r="AG27" i="30"/>
  <c r="AF32" i="30"/>
  <c r="AF33" i="30" s="1"/>
  <c r="AF54" i="30"/>
  <c r="AF161" i="30" s="1"/>
  <c r="AF173" i="30" s="1"/>
  <c r="AG47" i="30"/>
  <c r="AF52" i="30"/>
  <c r="AF53" i="30" s="1"/>
  <c r="AF163" i="30" s="1"/>
  <c r="AE160" i="30"/>
  <c r="AE165" i="30" s="1"/>
  <c r="AE166" i="30" s="1"/>
  <c r="AE19" i="30"/>
  <c r="AE162" i="30" s="1"/>
  <c r="AE170" i="30" s="1"/>
  <c r="AG34" i="30"/>
  <c r="AF39" i="30"/>
  <c r="AF40" i="30" s="1"/>
  <c r="AJ16" i="30"/>
  <c r="AI15" i="30"/>
  <c r="AF46" i="30"/>
  <c r="AG41" i="30"/>
  <c r="AF45" i="30"/>
  <c r="AG13" i="30"/>
  <c r="AF18" i="30"/>
  <c r="AJ8" i="29"/>
  <c r="AI16" i="29"/>
  <c r="AH15" i="29"/>
  <c r="AF45" i="29"/>
  <c r="AF46" i="29"/>
  <c r="AG41" i="29"/>
  <c r="AH30" i="29"/>
  <c r="AG29" i="29"/>
  <c r="AG27" i="29"/>
  <c r="AF32" i="29"/>
  <c r="AF33" i="29" s="1"/>
  <c r="AD172" i="29"/>
  <c r="AG22" i="29"/>
  <c r="AH23" i="29"/>
  <c r="AG13" i="29"/>
  <c r="AF18" i="29"/>
  <c r="AF54" i="29"/>
  <c r="AF161" i="29" s="1"/>
  <c r="AF173" i="29" s="1"/>
  <c r="AF52" i="29"/>
  <c r="AF53" i="29" s="1"/>
  <c r="AF163" i="29" s="1"/>
  <c r="AG47" i="29"/>
  <c r="AJ17" i="29"/>
  <c r="AJ24" i="29" s="1"/>
  <c r="AI24" i="29"/>
  <c r="AF25" i="29"/>
  <c r="AF26" i="29" s="1"/>
  <c r="AG20" i="29"/>
  <c r="AG34" i="29"/>
  <c r="AF39" i="29"/>
  <c r="AF40" i="29" s="1"/>
  <c r="AE160" i="29"/>
  <c r="AE165" i="29" s="1"/>
  <c r="AE166" i="29" s="1"/>
  <c r="AE19" i="29"/>
  <c r="AE162" i="29" s="1"/>
  <c r="AE170" i="29" s="1"/>
  <c r="AD172" i="28"/>
  <c r="AG47" i="28"/>
  <c r="AF54" i="28"/>
  <c r="AF161" i="28" s="1"/>
  <c r="AF173" i="28" s="1"/>
  <c r="AF52" i="28"/>
  <c r="AF53" i="28" s="1"/>
  <c r="AF163" i="28" s="1"/>
  <c r="AI29" i="28"/>
  <c r="AJ30" i="28"/>
  <c r="AF45" i="28"/>
  <c r="AF46" i="28"/>
  <c r="AG41" i="28"/>
  <c r="AF25" i="28"/>
  <c r="AF26" i="28" s="1"/>
  <c r="AG20" i="28"/>
  <c r="AG27" i="28"/>
  <c r="AF32" i="28"/>
  <c r="AF33" i="28" s="1"/>
  <c r="AH15" i="28"/>
  <c r="AI16" i="28"/>
  <c r="AE160" i="28"/>
  <c r="AE165" i="28" s="1"/>
  <c r="AE166" i="28" s="1"/>
  <c r="AE19" i="28"/>
  <c r="AE162" i="28" s="1"/>
  <c r="AE170" i="28" s="1"/>
  <c r="AF18" i="28"/>
  <c r="AG13" i="28"/>
  <c r="AG8" i="28"/>
  <c r="AH9" i="28"/>
  <c r="AG12" i="28"/>
  <c r="AG34" i="28"/>
  <c r="AF39" i="28"/>
  <c r="AF40" i="28" s="1"/>
  <c r="AH22" i="28"/>
  <c r="AI23" i="28"/>
  <c r="AH17" i="27"/>
  <c r="AG24" i="27"/>
  <c r="AG45" i="27"/>
  <c r="AG46" i="27"/>
  <c r="AH41" i="27"/>
  <c r="AH29" i="27"/>
  <c r="AI30" i="27"/>
  <c r="AG54" i="27"/>
  <c r="AG161" i="27" s="1"/>
  <c r="AG173" i="27" s="1"/>
  <c r="AG52" i="27"/>
  <c r="AG53" i="27" s="1"/>
  <c r="AG163" i="27" s="1"/>
  <c r="AH47" i="27"/>
  <c r="AG39" i="27"/>
  <c r="AH34" i="27"/>
  <c r="AJ23" i="27"/>
  <c r="AI22" i="27"/>
  <c r="AG18" i="27"/>
  <c r="AH13" i="27"/>
  <c r="AH8" i="27"/>
  <c r="AI9" i="27"/>
  <c r="AH12" i="27"/>
  <c r="AG25" i="27"/>
  <c r="AG26" i="27" s="1"/>
  <c r="AH20" i="27"/>
  <c r="AF160" i="27"/>
  <c r="AF165" i="27" s="1"/>
  <c r="AF166" i="27" s="1"/>
  <c r="AF19" i="27"/>
  <c r="AG32" i="27"/>
  <c r="AG33" i="27" s="1"/>
  <c r="AH27" i="27"/>
  <c r="AH15" i="27"/>
  <c r="AI16" i="27"/>
  <c r="AI9" i="17"/>
  <c r="AH155" i="17"/>
  <c r="AJ139" i="17"/>
  <c r="AJ131" i="17"/>
  <c r="AJ123" i="17"/>
  <c r="AI115" i="17"/>
  <c r="AJ99" i="17"/>
  <c r="AJ91" i="17"/>
  <c r="AJ83" i="17"/>
  <c r="AJ67" i="17"/>
  <c r="AJ59" i="17"/>
  <c r="AJ24" i="17"/>
  <c r="AI28" i="17"/>
  <c r="AI21" i="17"/>
  <c r="AI17" i="28" l="1"/>
  <c r="AH24" i="28"/>
  <c r="AI17" i="30"/>
  <c r="AH24" i="30"/>
  <c r="AI17" i="32"/>
  <c r="AH24" i="32"/>
  <c r="AJ140" i="28"/>
  <c r="AJ141" i="28" s="1"/>
  <c r="AJ142" i="28"/>
  <c r="AJ86" i="30"/>
  <c r="AJ84" i="30"/>
  <c r="AJ85" i="30" s="1"/>
  <c r="AJ60" i="29"/>
  <c r="AJ61" i="29" s="1"/>
  <c r="AJ62" i="29"/>
  <c r="AJ108" i="27"/>
  <c r="AJ109" i="27" s="1"/>
  <c r="AJ110" i="27"/>
  <c r="AJ142" i="27"/>
  <c r="AJ140" i="27"/>
  <c r="AJ141" i="27" s="1"/>
  <c r="AJ156" i="27"/>
  <c r="AJ157" i="27" s="1"/>
  <c r="AJ158" i="27"/>
  <c r="AJ118" i="29"/>
  <c r="AJ116" i="29"/>
  <c r="AJ117" i="29" s="1"/>
  <c r="AJ100" i="30"/>
  <c r="AJ101" i="30" s="1"/>
  <c r="AJ102" i="30"/>
  <c r="AJ110" i="28"/>
  <c r="AJ108" i="28"/>
  <c r="AJ109" i="28" s="1"/>
  <c r="AJ100" i="27"/>
  <c r="AJ101" i="27" s="1"/>
  <c r="AJ102" i="27"/>
  <c r="AJ150" i="27"/>
  <c r="AJ148" i="27"/>
  <c r="AJ149" i="27" s="1"/>
  <c r="AJ110" i="30"/>
  <c r="AJ108" i="30"/>
  <c r="AJ109" i="30" s="1"/>
  <c r="AJ134" i="29"/>
  <c r="AJ132" i="29"/>
  <c r="AJ133" i="29" s="1"/>
  <c r="AJ124" i="29"/>
  <c r="AJ125" i="29" s="1"/>
  <c r="AJ126" i="29"/>
  <c r="AJ116" i="30"/>
  <c r="AJ117" i="30" s="1"/>
  <c r="AJ118" i="30"/>
  <c r="AJ140" i="30"/>
  <c r="AJ141" i="30" s="1"/>
  <c r="AJ142" i="30"/>
  <c r="AJ158" i="30"/>
  <c r="AJ156" i="30"/>
  <c r="AJ157" i="30" s="1"/>
  <c r="AJ60" i="27"/>
  <c r="AJ61" i="27" s="1"/>
  <c r="AJ62" i="27"/>
  <c r="AJ78" i="30"/>
  <c r="AJ76" i="30"/>
  <c r="AJ77" i="30" s="1"/>
  <c r="AJ156" i="28"/>
  <c r="AJ157" i="28" s="1"/>
  <c r="AJ158" i="28"/>
  <c r="AJ92" i="29"/>
  <c r="AJ93" i="29" s="1"/>
  <c r="AJ94" i="29"/>
  <c r="AJ124" i="28"/>
  <c r="AJ125" i="28" s="1"/>
  <c r="AJ126" i="28"/>
  <c r="AJ92" i="30"/>
  <c r="AJ93" i="30" s="1"/>
  <c r="AJ94" i="30"/>
  <c r="AJ76" i="28"/>
  <c r="AJ77" i="28" s="1"/>
  <c r="AJ78" i="28"/>
  <c r="AJ84" i="28"/>
  <c r="AJ85" i="28" s="1"/>
  <c r="AJ86" i="28"/>
  <c r="AJ142" i="29"/>
  <c r="AJ140" i="29"/>
  <c r="AJ141" i="29" s="1"/>
  <c r="AJ70" i="27"/>
  <c r="AJ68" i="27"/>
  <c r="AJ69" i="27" s="1"/>
  <c r="AJ84" i="27"/>
  <c r="AJ85" i="27" s="1"/>
  <c r="AJ86" i="27"/>
  <c r="AJ134" i="28"/>
  <c r="AJ132" i="28"/>
  <c r="AJ133" i="28" s="1"/>
  <c r="AJ108" i="29"/>
  <c r="AJ109" i="29" s="1"/>
  <c r="AJ110" i="29"/>
  <c r="AJ70" i="30"/>
  <c r="AJ68" i="30"/>
  <c r="AJ69" i="30" s="1"/>
  <c r="AJ100" i="29"/>
  <c r="AJ101" i="29" s="1"/>
  <c r="AJ102" i="29"/>
  <c r="AJ116" i="27"/>
  <c r="AJ117" i="27" s="1"/>
  <c r="AJ118" i="27"/>
  <c r="AJ132" i="30"/>
  <c r="AJ133" i="30" s="1"/>
  <c r="AJ134" i="30"/>
  <c r="AJ78" i="29"/>
  <c r="AJ76" i="29"/>
  <c r="AJ77" i="29" s="1"/>
  <c r="AJ150" i="30"/>
  <c r="AJ148" i="30"/>
  <c r="AJ149" i="30" s="1"/>
  <c r="AJ118" i="28"/>
  <c r="AJ116" i="28"/>
  <c r="AJ117" i="28" s="1"/>
  <c r="AJ134" i="27"/>
  <c r="AJ132" i="27"/>
  <c r="AJ133" i="27" s="1"/>
  <c r="AJ60" i="30"/>
  <c r="AJ61" i="30" s="1"/>
  <c r="AJ62" i="30"/>
  <c r="AJ62" i="28"/>
  <c r="AJ60" i="28"/>
  <c r="AJ61" i="28" s="1"/>
  <c r="AJ86" i="29"/>
  <c r="AJ84" i="29"/>
  <c r="AJ85" i="29" s="1"/>
  <c r="AJ94" i="28"/>
  <c r="AJ92" i="28"/>
  <c r="AJ93" i="28" s="1"/>
  <c r="AJ76" i="27"/>
  <c r="AJ77" i="27" s="1"/>
  <c r="AJ78" i="27"/>
  <c r="AJ102" i="28"/>
  <c r="AJ100" i="28"/>
  <c r="AJ101" i="28" s="1"/>
  <c r="AJ156" i="29"/>
  <c r="AJ157" i="29" s="1"/>
  <c r="AJ158" i="29"/>
  <c r="AJ150" i="28"/>
  <c r="AJ148" i="28"/>
  <c r="AJ149" i="28" s="1"/>
  <c r="AJ70" i="28"/>
  <c r="AJ68" i="28"/>
  <c r="AJ69" i="28" s="1"/>
  <c r="AJ124" i="30"/>
  <c r="AJ125" i="30" s="1"/>
  <c r="AJ126" i="30"/>
  <c r="AJ92" i="27"/>
  <c r="AJ93" i="27" s="1"/>
  <c r="AJ94" i="27"/>
  <c r="AJ126" i="27"/>
  <c r="AJ124" i="27"/>
  <c r="AJ125" i="27" s="1"/>
  <c r="AJ68" i="29"/>
  <c r="AJ69" i="29" s="1"/>
  <c r="AJ70" i="29"/>
  <c r="AJ150" i="29"/>
  <c r="AJ148" i="29"/>
  <c r="AJ149" i="29" s="1"/>
  <c r="AJ23" i="32"/>
  <c r="AI22" i="32"/>
  <c r="AJ15" i="32"/>
  <c r="AJ29" i="32"/>
  <c r="AH8" i="32"/>
  <c r="AI9" i="32"/>
  <c r="AG46" i="31"/>
  <c r="AH41" i="31"/>
  <c r="AG45" i="31"/>
  <c r="AJ15" i="31"/>
  <c r="AG54" i="31"/>
  <c r="AG161" i="31" s="1"/>
  <c r="AH47" i="31"/>
  <c r="AG52" i="31"/>
  <c r="AG53" i="31" s="1"/>
  <c r="AG163" i="31" s="1"/>
  <c r="AH29" i="31"/>
  <c r="AI30" i="31"/>
  <c r="AG32" i="31"/>
  <c r="AG33" i="31" s="1"/>
  <c r="AH27" i="31"/>
  <c r="AH20" i="31"/>
  <c r="AG25" i="31"/>
  <c r="AG26" i="31" s="1"/>
  <c r="AI23" i="31"/>
  <c r="AH22" i="31"/>
  <c r="AG18" i="31"/>
  <c r="AH13" i="31"/>
  <c r="AG39" i="31"/>
  <c r="AG40" i="31" s="1"/>
  <c r="AH34" i="31"/>
  <c r="AF160" i="31"/>
  <c r="AF165" i="31" s="1"/>
  <c r="AF19" i="31"/>
  <c r="AF162" i="31" s="1"/>
  <c r="AF170" i="31" s="1"/>
  <c r="AH8" i="30"/>
  <c r="AI9" i="30"/>
  <c r="AH12" i="30"/>
  <c r="AH34" i="30"/>
  <c r="AG39" i="30"/>
  <c r="AG40" i="30" s="1"/>
  <c r="AG54" i="30"/>
  <c r="AG161" i="30" s="1"/>
  <c r="AG173" i="30" s="1"/>
  <c r="AG52" i="30"/>
  <c r="AG53" i="30" s="1"/>
  <c r="AG163" i="30" s="1"/>
  <c r="AH47" i="30"/>
  <c r="AG25" i="30"/>
  <c r="AG26" i="30" s="1"/>
  <c r="AH20" i="30"/>
  <c r="AJ23" i="30"/>
  <c r="AI22" i="30"/>
  <c r="AE172" i="30"/>
  <c r="AJ15" i="30"/>
  <c r="AG32" i="30"/>
  <c r="AG33" i="30" s="1"/>
  <c r="AH27" i="30"/>
  <c r="AI29" i="30"/>
  <c r="AJ30" i="30"/>
  <c r="AG45" i="30"/>
  <c r="AG46" i="30"/>
  <c r="AH41" i="30"/>
  <c r="AF160" i="30"/>
  <c r="AF165" i="30" s="1"/>
  <c r="AF166" i="30" s="1"/>
  <c r="AF19" i="30"/>
  <c r="AF162" i="30" s="1"/>
  <c r="AF170" i="30" s="1"/>
  <c r="AG18" i="30"/>
  <c r="AH13" i="30"/>
  <c r="AE172" i="29"/>
  <c r="AH47" i="29"/>
  <c r="AG52" i="29"/>
  <c r="AG53" i="29" s="1"/>
  <c r="AG163" i="29" s="1"/>
  <c r="AG54" i="29"/>
  <c r="AG161" i="29" s="1"/>
  <c r="AG173" i="29" s="1"/>
  <c r="AG32" i="29"/>
  <c r="AG33" i="29" s="1"/>
  <c r="AH27" i="29"/>
  <c r="AH29" i="29"/>
  <c r="AI30" i="29"/>
  <c r="AJ16" i="29"/>
  <c r="AI15" i="29"/>
  <c r="AG39" i="29"/>
  <c r="AG40" i="29" s="1"/>
  <c r="AH34" i="29"/>
  <c r="AH20" i="29"/>
  <c r="AG25" i="29"/>
  <c r="AG26" i="29" s="1"/>
  <c r="AF160" i="29"/>
  <c r="AF165" i="29" s="1"/>
  <c r="AF166" i="29" s="1"/>
  <c r="AF19" i="29"/>
  <c r="AF162" i="29" s="1"/>
  <c r="AF170" i="29" s="1"/>
  <c r="AH13" i="29"/>
  <c r="AG18" i="29"/>
  <c r="AH41" i="29"/>
  <c r="AG45" i="29"/>
  <c r="AG46" i="29"/>
  <c r="AI23" i="29"/>
  <c r="AH22" i="29"/>
  <c r="AG39" i="28"/>
  <c r="AG40" i="28" s="1"/>
  <c r="AH34" i="28"/>
  <c r="AI22" i="28"/>
  <c r="AJ23" i="28"/>
  <c r="AG45" i="28"/>
  <c r="AH41" i="28"/>
  <c r="AG46" i="28"/>
  <c r="AG18" i="28"/>
  <c r="AH13" i="28"/>
  <c r="AF160" i="28"/>
  <c r="AF165" i="28" s="1"/>
  <c r="AF166" i="28" s="1"/>
  <c r="AF19" i="28"/>
  <c r="AF162" i="28" s="1"/>
  <c r="AF170" i="28" s="1"/>
  <c r="AE172" i="28"/>
  <c r="AG32" i="28"/>
  <c r="AG33" i="28" s="1"/>
  <c r="AH27" i="28"/>
  <c r="AH47" i="28"/>
  <c r="AG54" i="28"/>
  <c r="AG161" i="28" s="1"/>
  <c r="AG173" i="28" s="1"/>
  <c r="AG52" i="28"/>
  <c r="AG53" i="28" s="1"/>
  <c r="AG163" i="28" s="1"/>
  <c r="AG25" i="28"/>
  <c r="AG26" i="28" s="1"/>
  <c r="AH20" i="28"/>
  <c r="AJ29" i="28"/>
  <c r="AH12" i="28"/>
  <c r="AH8" i="28"/>
  <c r="AI9" i="28"/>
  <c r="AI15" i="28"/>
  <c r="AJ16" i="28"/>
  <c r="AI17" i="27"/>
  <c r="AH24" i="27"/>
  <c r="AI34" i="27"/>
  <c r="AH39" i="27"/>
  <c r="AH18" i="27"/>
  <c r="AI13" i="27"/>
  <c r="AI20" i="27"/>
  <c r="AH25" i="27"/>
  <c r="AH26" i="27" s="1"/>
  <c r="AG160" i="27"/>
  <c r="AG165" i="27" s="1"/>
  <c r="AG166" i="27" s="1"/>
  <c r="AG19" i="27"/>
  <c r="AI47" i="27"/>
  <c r="AH54" i="27"/>
  <c r="AH161" i="27" s="1"/>
  <c r="AH173" i="27" s="1"/>
  <c r="AH52" i="27"/>
  <c r="AH53" i="27" s="1"/>
  <c r="AH163" i="27" s="1"/>
  <c r="AI41" i="27"/>
  <c r="AH45" i="27"/>
  <c r="AH46" i="27"/>
  <c r="AI27" i="27"/>
  <c r="AH32" i="27"/>
  <c r="AH33" i="27" s="1"/>
  <c r="AJ22" i="27"/>
  <c r="AI15" i="27"/>
  <c r="AJ16" i="27"/>
  <c r="AJ9" i="27"/>
  <c r="AI8" i="27"/>
  <c r="AI12" i="27"/>
  <c r="AJ30" i="27"/>
  <c r="AI29" i="27"/>
  <c r="AJ9" i="17"/>
  <c r="AI155" i="17"/>
  <c r="AJ115" i="17"/>
  <c r="AJ28" i="17"/>
  <c r="AJ21" i="17"/>
  <c r="AJ17" i="32" l="1"/>
  <c r="AJ24" i="32" s="1"/>
  <c r="AI24" i="32"/>
  <c r="AI24" i="30"/>
  <c r="AJ17" i="30"/>
  <c r="AJ24" i="30" s="1"/>
  <c r="AJ17" i="28"/>
  <c r="AJ24" i="28" s="1"/>
  <c r="AI24" i="28"/>
  <c r="AJ22" i="32"/>
  <c r="AJ9" i="32"/>
  <c r="AI8" i="32"/>
  <c r="AG160" i="31"/>
  <c r="AG165" i="31" s="1"/>
  <c r="AG19" i="31"/>
  <c r="AG162" i="31" s="1"/>
  <c r="AG170" i="31" s="1"/>
  <c r="AI13" i="31"/>
  <c r="AH18" i="31"/>
  <c r="AH25" i="31"/>
  <c r="AH26" i="31" s="1"/>
  <c r="AI20" i="31"/>
  <c r="AI27" i="31"/>
  <c r="AH32" i="31"/>
  <c r="AH33" i="31" s="1"/>
  <c r="AH46" i="31"/>
  <c r="AI41" i="31"/>
  <c r="AH45" i="31"/>
  <c r="AH54" i="31"/>
  <c r="AH161" i="31" s="1"/>
  <c r="AH52" i="31"/>
  <c r="AH53" i="31" s="1"/>
  <c r="AH163" i="31" s="1"/>
  <c r="AI47" i="31"/>
  <c r="AI34" i="31"/>
  <c r="AH39" i="31"/>
  <c r="AH40" i="31" s="1"/>
  <c r="AJ23" i="31"/>
  <c r="AI22" i="31"/>
  <c r="AJ30" i="31"/>
  <c r="AI29" i="31"/>
  <c r="AG160" i="30"/>
  <c r="AG165" i="30" s="1"/>
  <c r="AG166" i="30" s="1"/>
  <c r="AG19" i="30"/>
  <c r="AG162" i="30" s="1"/>
  <c r="AG170" i="30" s="1"/>
  <c r="AJ29" i="30"/>
  <c r="AI20" i="30"/>
  <c r="AH25" i="30"/>
  <c r="AH26" i="30" s="1"/>
  <c r="AF172" i="30"/>
  <c r="AH39" i="30"/>
  <c r="AH40" i="30" s="1"/>
  <c r="AI34" i="30"/>
  <c r="AH18" i="30"/>
  <c r="AI13" i="30"/>
  <c r="AI41" i="30"/>
  <c r="AH46" i="30"/>
  <c r="AH45" i="30"/>
  <c r="AH32" i="30"/>
  <c r="AH33" i="30" s="1"/>
  <c r="AI27" i="30"/>
  <c r="AH54" i="30"/>
  <c r="AH161" i="30" s="1"/>
  <c r="AH173" i="30" s="1"/>
  <c r="AH52" i="30"/>
  <c r="AH53" i="30" s="1"/>
  <c r="AH163" i="30" s="1"/>
  <c r="AI47" i="30"/>
  <c r="AI12" i="30"/>
  <c r="AI8" i="30"/>
  <c r="AJ9" i="30"/>
  <c r="AJ22" i="30"/>
  <c r="AJ15" i="29"/>
  <c r="AH46" i="29"/>
  <c r="AI41" i="29"/>
  <c r="AH45" i="29"/>
  <c r="AH25" i="29"/>
  <c r="AH26" i="29" s="1"/>
  <c r="AI20" i="29"/>
  <c r="AJ30" i="29"/>
  <c r="AI29" i="29"/>
  <c r="AG160" i="29"/>
  <c r="AG165" i="29" s="1"/>
  <c r="AG166" i="29" s="1"/>
  <c r="AG19" i="29"/>
  <c r="AG162" i="29" s="1"/>
  <c r="AG170" i="29" s="1"/>
  <c r="AI34" i="29"/>
  <c r="AH39" i="29"/>
  <c r="AH40" i="29" s="1"/>
  <c r="AH54" i="29"/>
  <c r="AH161" i="29" s="1"/>
  <c r="AH173" i="29" s="1"/>
  <c r="AI47" i="29"/>
  <c r="AH52" i="29"/>
  <c r="AH53" i="29" s="1"/>
  <c r="AH163" i="29" s="1"/>
  <c r="AH18" i="29"/>
  <c r="AI13" i="29"/>
  <c r="AJ23" i="29"/>
  <c r="AI22" i="29"/>
  <c r="AF172" i="29"/>
  <c r="AI27" i="29"/>
  <c r="AH32" i="29"/>
  <c r="AH33" i="29" s="1"/>
  <c r="AF172" i="28"/>
  <c r="AJ22" i="28"/>
  <c r="AJ15" i="28"/>
  <c r="AH25" i="28"/>
  <c r="AH26" i="28" s="1"/>
  <c r="AI20" i="28"/>
  <c r="AH32" i="28"/>
  <c r="AH33" i="28" s="1"/>
  <c r="AI27" i="28"/>
  <c r="AH18" i="28"/>
  <c r="AI13" i="28"/>
  <c r="AH54" i="28"/>
  <c r="AH161" i="28" s="1"/>
  <c r="AH173" i="28" s="1"/>
  <c r="AH52" i="28"/>
  <c r="AH53" i="28" s="1"/>
  <c r="AH163" i="28" s="1"/>
  <c r="AI47" i="28"/>
  <c r="AI12" i="28"/>
  <c r="AI8" i="28"/>
  <c r="AJ9" i="28"/>
  <c r="AG160" i="28"/>
  <c r="AG165" i="28" s="1"/>
  <c r="AG166" i="28" s="1"/>
  <c r="AG19" i="28"/>
  <c r="AG162" i="28" s="1"/>
  <c r="AG170" i="28" s="1"/>
  <c r="AH39" i="28"/>
  <c r="AH40" i="28" s="1"/>
  <c r="AI34" i="28"/>
  <c r="AH46" i="28"/>
  <c r="AH45" i="28"/>
  <c r="AI41" i="28"/>
  <c r="AI24" i="27"/>
  <c r="AI25" i="27" s="1"/>
  <c r="AI26" i="27" s="1"/>
  <c r="AJ17" i="27"/>
  <c r="AJ24" i="27" s="1"/>
  <c r="AJ13" i="27"/>
  <c r="AI18" i="27"/>
  <c r="AJ15" i="27"/>
  <c r="AJ29" i="27"/>
  <c r="AJ27" i="27"/>
  <c r="AJ32" i="27" s="1"/>
  <c r="AJ33" i="27" s="1"/>
  <c r="AI32" i="27"/>
  <c r="AI33" i="27" s="1"/>
  <c r="AI54" i="27"/>
  <c r="AI161" i="27" s="1"/>
  <c r="AI173" i="27" s="1"/>
  <c r="AI52" i="27"/>
  <c r="AI53" i="27" s="1"/>
  <c r="AI163" i="27" s="1"/>
  <c r="AJ47" i="27"/>
  <c r="AH160" i="27"/>
  <c r="AH165" i="27" s="1"/>
  <c r="AH166" i="27" s="1"/>
  <c r="AH19" i="27"/>
  <c r="AI39" i="27"/>
  <c r="AJ34" i="27"/>
  <c r="AJ39" i="27" s="1"/>
  <c r="AI46" i="27"/>
  <c r="AJ41" i="27"/>
  <c r="AI45" i="27"/>
  <c r="AJ12" i="27"/>
  <c r="AJ8" i="27"/>
  <c r="AJ20" i="27"/>
  <c r="AJ155" i="17"/>
  <c r="AJ25" i="27" l="1"/>
  <c r="AJ26" i="27" s="1"/>
  <c r="AJ8" i="32"/>
  <c r="AJ22" i="31"/>
  <c r="AI25" i="31"/>
  <c r="AI26" i="31" s="1"/>
  <c r="AJ20" i="31"/>
  <c r="AJ25" i="31" s="1"/>
  <c r="AJ26" i="31" s="1"/>
  <c r="AJ29" i="31"/>
  <c r="AI39" i="31"/>
  <c r="AI40" i="31" s="1"/>
  <c r="AJ34" i="31"/>
  <c r="AJ39" i="31" s="1"/>
  <c r="AJ40" i="31" s="1"/>
  <c r="AI52" i="31"/>
  <c r="AI53" i="31" s="1"/>
  <c r="AI163" i="31" s="1"/>
  <c r="AI54" i="31"/>
  <c r="AI161" i="31" s="1"/>
  <c r="AJ47" i="31"/>
  <c r="AI46" i="31"/>
  <c r="AJ41" i="31"/>
  <c r="AI45" i="31"/>
  <c r="AH160" i="31"/>
  <c r="AH165" i="31" s="1"/>
  <c r="AH19" i="31"/>
  <c r="AH162" i="31" s="1"/>
  <c r="AH170" i="31" s="1"/>
  <c r="AI18" i="31"/>
  <c r="AJ13" i="31"/>
  <c r="AJ18" i="31" s="1"/>
  <c r="AI32" i="31"/>
  <c r="AI33" i="31" s="1"/>
  <c r="AJ27" i="31"/>
  <c r="AJ32" i="31" s="1"/>
  <c r="AJ33" i="31" s="1"/>
  <c r="AI32" i="30"/>
  <c r="AI33" i="30" s="1"/>
  <c r="AJ27" i="30"/>
  <c r="AJ32" i="30" s="1"/>
  <c r="AJ33" i="30" s="1"/>
  <c r="AH160" i="30"/>
  <c r="AH165" i="30" s="1"/>
  <c r="AH166" i="30" s="1"/>
  <c r="AH19" i="30"/>
  <c r="AH162" i="30" s="1"/>
  <c r="AH170" i="30" s="1"/>
  <c r="AJ20" i="30"/>
  <c r="AJ25" i="30" s="1"/>
  <c r="AJ26" i="30" s="1"/>
  <c r="AI25" i="30"/>
  <c r="AI26" i="30" s="1"/>
  <c r="AJ8" i="30"/>
  <c r="AJ12" i="30"/>
  <c r="AJ34" i="30"/>
  <c r="AJ39" i="30" s="1"/>
  <c r="AJ40" i="30" s="1"/>
  <c r="AI39" i="30"/>
  <c r="AI40" i="30" s="1"/>
  <c r="AI46" i="30"/>
  <c r="AJ41" i="30"/>
  <c r="AI45" i="30"/>
  <c r="AI54" i="30"/>
  <c r="AI161" i="30" s="1"/>
  <c r="AI173" i="30" s="1"/>
  <c r="AI52" i="30"/>
  <c r="AI53" i="30" s="1"/>
  <c r="AI163" i="30" s="1"/>
  <c r="AJ47" i="30"/>
  <c r="AG172" i="30"/>
  <c r="AI18" i="30"/>
  <c r="AJ13" i="30"/>
  <c r="AJ18" i="30" s="1"/>
  <c r="AG172" i="29"/>
  <c r="AH160" i="29"/>
  <c r="AH165" i="29" s="1"/>
  <c r="AH166" i="29" s="1"/>
  <c r="AH19" i="29"/>
  <c r="AH162" i="29" s="1"/>
  <c r="AH170" i="29" s="1"/>
  <c r="AI52" i="29"/>
  <c r="AI53" i="29" s="1"/>
  <c r="AI163" i="29" s="1"/>
  <c r="AJ47" i="29"/>
  <c r="AI54" i="29"/>
  <c r="AI161" i="29" s="1"/>
  <c r="AI173" i="29" s="1"/>
  <c r="AI46" i="29"/>
  <c r="AJ41" i="29"/>
  <c r="AI45" i="29"/>
  <c r="AJ29" i="29"/>
  <c r="AJ22" i="29"/>
  <c r="AI32" i="29"/>
  <c r="AI33" i="29" s="1"/>
  <c r="AJ27" i="29"/>
  <c r="AJ32" i="29" s="1"/>
  <c r="AJ33" i="29" s="1"/>
  <c r="AI18" i="29"/>
  <c r="AJ13" i="29"/>
  <c r="AJ18" i="29" s="1"/>
  <c r="AJ34" i="29"/>
  <c r="AJ39" i="29" s="1"/>
  <c r="AJ40" i="29" s="1"/>
  <c r="AI39" i="29"/>
  <c r="AI40" i="29" s="1"/>
  <c r="AI25" i="29"/>
  <c r="AI26" i="29" s="1"/>
  <c r="AJ20" i="29"/>
  <c r="AJ25" i="29" s="1"/>
  <c r="AJ26" i="29" s="1"/>
  <c r="AI45" i="28"/>
  <c r="AI46" i="28"/>
  <c r="AJ41" i="28"/>
  <c r="AH160" i="28"/>
  <c r="AH165" i="28" s="1"/>
  <c r="AH166" i="28" s="1"/>
  <c r="AH19" i="28"/>
  <c r="AH162" i="28" s="1"/>
  <c r="AH170" i="28" s="1"/>
  <c r="AI32" i="28"/>
  <c r="AI33" i="28" s="1"/>
  <c r="AJ27" i="28"/>
  <c r="AJ32" i="28" s="1"/>
  <c r="AJ33" i="28" s="1"/>
  <c r="AG172" i="28"/>
  <c r="AI39" i="28"/>
  <c r="AI40" i="28" s="1"/>
  <c r="AJ34" i="28"/>
  <c r="AJ39" i="28" s="1"/>
  <c r="AJ40" i="28" s="1"/>
  <c r="AI52" i="28"/>
  <c r="AI53" i="28" s="1"/>
  <c r="AI163" i="28" s="1"/>
  <c r="AJ47" i="28"/>
  <c r="AI54" i="28"/>
  <c r="AI161" i="28" s="1"/>
  <c r="AI173" i="28" s="1"/>
  <c r="AJ20" i="28"/>
  <c r="AJ25" i="28" s="1"/>
  <c r="AJ26" i="28" s="1"/>
  <c r="AI25" i="28"/>
  <c r="AI26" i="28" s="1"/>
  <c r="AJ12" i="28"/>
  <c r="AJ8" i="28"/>
  <c r="AI18" i="28"/>
  <c r="AJ13" i="28"/>
  <c r="AJ18" i="28" s="1"/>
  <c r="AJ18" i="27"/>
  <c r="AJ19" i="27" s="1"/>
  <c r="AJ52" i="27"/>
  <c r="AJ53" i="27" s="1"/>
  <c r="AJ163" i="27" s="1"/>
  <c r="AJ54" i="27"/>
  <c r="AJ161" i="27" s="1"/>
  <c r="AJ173" i="27" s="1"/>
  <c r="AJ45" i="27"/>
  <c r="AJ46" i="27"/>
  <c r="AI160" i="27"/>
  <c r="AI165" i="27" s="1"/>
  <c r="AI166" i="27" s="1"/>
  <c r="AI19" i="27"/>
  <c r="G154" i="17"/>
  <c r="G157" i="17" s="1"/>
  <c r="G146" i="17"/>
  <c r="G149" i="17" s="1"/>
  <c r="G138" i="17"/>
  <c r="G141" i="17" s="1"/>
  <c r="G130" i="17"/>
  <c r="G133" i="17" s="1"/>
  <c r="G122" i="17"/>
  <c r="G125" i="17" s="1"/>
  <c r="G114" i="17"/>
  <c r="G117" i="17" s="1"/>
  <c r="G106" i="17"/>
  <c r="G109" i="17" s="1"/>
  <c r="G98" i="17"/>
  <c r="G101" i="17" s="1"/>
  <c r="G90" i="17"/>
  <c r="G93" i="17" s="1"/>
  <c r="G82" i="17"/>
  <c r="G85" i="17" s="1"/>
  <c r="G74" i="17"/>
  <c r="G77" i="17" s="1"/>
  <c r="G66" i="17"/>
  <c r="G69" i="17" s="1"/>
  <c r="G58" i="17"/>
  <c r="G61" i="17" s="1"/>
  <c r="G50" i="17"/>
  <c r="G53" i="17" s="1"/>
  <c r="G44" i="17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G34" i="13"/>
  <c r="G33" i="13"/>
  <c r="AJ19" i="31" l="1"/>
  <c r="AI160" i="31"/>
  <c r="AI165" i="31" s="1"/>
  <c r="AI19" i="31"/>
  <c r="AI162" i="31" s="1"/>
  <c r="AI170" i="31" s="1"/>
  <c r="AJ54" i="31"/>
  <c r="AJ161" i="31" s="1"/>
  <c r="AJ52" i="31"/>
  <c r="AJ53" i="31" s="1"/>
  <c r="AJ163" i="31" s="1"/>
  <c r="AJ45" i="31"/>
  <c r="AJ46" i="31"/>
  <c r="AJ19" i="30"/>
  <c r="AJ52" i="30"/>
  <c r="AJ53" i="30" s="1"/>
  <c r="AJ163" i="30" s="1"/>
  <c r="AJ54" i="30"/>
  <c r="AJ161" i="30" s="1"/>
  <c r="AJ173" i="30" s="1"/>
  <c r="AH172" i="30"/>
  <c r="AI160" i="30"/>
  <c r="AI165" i="30" s="1"/>
  <c r="AI166" i="30" s="1"/>
  <c r="AI19" i="30"/>
  <c r="AI162" i="30" s="1"/>
  <c r="AI170" i="30" s="1"/>
  <c r="AJ45" i="30"/>
  <c r="AJ46" i="30"/>
  <c r="AJ19" i="29"/>
  <c r="AJ54" i="29"/>
  <c r="AJ161" i="29" s="1"/>
  <c r="AJ173" i="29" s="1"/>
  <c r="AJ52" i="29"/>
  <c r="AJ53" i="29" s="1"/>
  <c r="AJ163" i="29" s="1"/>
  <c r="AI160" i="29"/>
  <c r="AI165" i="29" s="1"/>
  <c r="AI166" i="29" s="1"/>
  <c r="AI19" i="29"/>
  <c r="AI162" i="29" s="1"/>
  <c r="AI170" i="29" s="1"/>
  <c r="AH172" i="29"/>
  <c r="AJ45" i="29"/>
  <c r="AJ46" i="29"/>
  <c r="AH172" i="28"/>
  <c r="AJ45" i="28"/>
  <c r="AJ46" i="28"/>
  <c r="AI160" i="28"/>
  <c r="AI165" i="28" s="1"/>
  <c r="AI166" i="28" s="1"/>
  <c r="AI19" i="28"/>
  <c r="AI162" i="28" s="1"/>
  <c r="AI170" i="28" s="1"/>
  <c r="AJ19" i="28"/>
  <c r="AJ54" i="28"/>
  <c r="AJ161" i="28" s="1"/>
  <c r="AJ173" i="28" s="1"/>
  <c r="AJ52" i="28"/>
  <c r="AJ53" i="28" s="1"/>
  <c r="AJ163" i="28" s="1"/>
  <c r="AJ160" i="27"/>
  <c r="AJ165" i="27" s="1"/>
  <c r="AJ166" i="27" s="1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AG5" i="17"/>
  <c r="AH5" i="17"/>
  <c r="AI5" i="17"/>
  <c r="AJ5" i="17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Q43" i="17"/>
  <c r="AJ160" i="30" l="1"/>
  <c r="AJ165" i="30" s="1"/>
  <c r="AJ166" i="30" s="1"/>
  <c r="AJ160" i="31"/>
  <c r="AJ165" i="31" s="1"/>
  <c r="AJ162" i="30"/>
  <c r="AJ170" i="30" s="1"/>
  <c r="AJ172" i="30" s="1"/>
  <c r="AJ160" i="29"/>
  <c r="AJ165" i="29" s="1"/>
  <c r="AJ166" i="29" s="1"/>
  <c r="AJ162" i="28"/>
  <c r="AJ170" i="28" s="1"/>
  <c r="AJ172" i="28" s="1"/>
  <c r="AJ160" i="28"/>
  <c r="AJ165" i="28" s="1"/>
  <c r="AJ166" i="28" s="1"/>
  <c r="AJ162" i="31"/>
  <c r="AJ170" i="31" s="1"/>
  <c r="AI172" i="30"/>
  <c r="AI172" i="29"/>
  <c r="AJ162" i="29"/>
  <c r="AJ170" i="29" s="1"/>
  <c r="AI172" i="28"/>
  <c r="R43" i="17"/>
  <c r="AJ172" i="29" l="1"/>
  <c r="I15" i="13"/>
  <c r="H15" i="13"/>
  <c r="S43" i="17"/>
  <c r="L8" i="13"/>
  <c r="G27" i="13"/>
  <c r="H8" i="13"/>
  <c r="I8" i="13" s="1"/>
  <c r="J8" i="13" s="1"/>
  <c r="K8" i="13" s="1"/>
  <c r="H9" i="13"/>
  <c r="H153" i="17"/>
  <c r="H152" i="17"/>
  <c r="I152" i="17" s="1"/>
  <c r="J152" i="17" s="1"/>
  <c r="H145" i="17"/>
  <c r="H144" i="17"/>
  <c r="I144" i="17" s="1"/>
  <c r="J144" i="17" s="1"/>
  <c r="H137" i="17"/>
  <c r="H136" i="17"/>
  <c r="I136" i="17" s="1"/>
  <c r="J136" i="17" s="1"/>
  <c r="H128" i="17"/>
  <c r="I128" i="17" s="1"/>
  <c r="J128" i="17" s="1"/>
  <c r="H121" i="17"/>
  <c r="H120" i="17"/>
  <c r="I120" i="17" s="1"/>
  <c r="J120" i="17" s="1"/>
  <c r="H113" i="17"/>
  <c r="H112" i="17"/>
  <c r="I112" i="17" s="1"/>
  <c r="J112" i="17" s="1"/>
  <c r="H105" i="17"/>
  <c r="H104" i="17"/>
  <c r="I104" i="17" s="1"/>
  <c r="J104" i="17" s="1"/>
  <c r="H97" i="17"/>
  <c r="H96" i="17"/>
  <c r="I96" i="17" s="1"/>
  <c r="J96" i="17" s="1"/>
  <c r="H89" i="17"/>
  <c r="H88" i="17"/>
  <c r="I88" i="17" s="1"/>
  <c r="J88" i="17" s="1"/>
  <c r="H81" i="17"/>
  <c r="H80" i="17"/>
  <c r="I80" i="17" s="1"/>
  <c r="J80" i="17" s="1"/>
  <c r="H73" i="17"/>
  <c r="H72" i="17"/>
  <c r="I72" i="17" s="1"/>
  <c r="J72" i="17" s="1"/>
  <c r="H65" i="17"/>
  <c r="H64" i="17"/>
  <c r="I64" i="17" s="1"/>
  <c r="J64" i="17" s="1"/>
  <c r="H57" i="17"/>
  <c r="H56" i="17"/>
  <c r="I56" i="17" s="1"/>
  <c r="J56" i="17" s="1"/>
  <c r="H48" i="17"/>
  <c r="I48" i="17" s="1"/>
  <c r="J48" i="17" s="1"/>
  <c r="H43" i="17"/>
  <c r="H42" i="17"/>
  <c r="I42" i="17" s="1"/>
  <c r="J42" i="17" s="1"/>
  <c r="H36" i="17"/>
  <c r="H35" i="17"/>
  <c r="I5" i="17"/>
  <c r="J5" i="17"/>
  <c r="K5" i="17"/>
  <c r="L5" i="17"/>
  <c r="M5" i="17"/>
  <c r="N5" i="17"/>
  <c r="O5" i="17"/>
  <c r="P5" i="17"/>
  <c r="H168" i="32" l="1"/>
  <c r="H168" i="30"/>
  <c r="H169" i="30" s="1"/>
  <c r="H171" i="30" s="1"/>
  <c r="H168" i="29"/>
  <c r="H169" i="29" s="1"/>
  <c r="H171" i="29" s="1"/>
  <c r="H168" i="28"/>
  <c r="H169" i="28" s="1"/>
  <c r="H171" i="28" s="1"/>
  <c r="H168" i="31"/>
  <c r="H7" i="13"/>
  <c r="I7" i="13" s="1"/>
  <c r="H168" i="27"/>
  <c r="H169" i="27" s="1"/>
  <c r="K15" i="13"/>
  <c r="J15" i="13"/>
  <c r="I35" i="17"/>
  <c r="H37" i="17"/>
  <c r="I105" i="17"/>
  <c r="H106" i="17"/>
  <c r="I153" i="17"/>
  <c r="H154" i="17"/>
  <c r="I113" i="17"/>
  <c r="H114" i="17"/>
  <c r="I137" i="17"/>
  <c r="H138" i="17"/>
  <c r="I129" i="17"/>
  <c r="H130" i="17"/>
  <c r="I121" i="17"/>
  <c r="H122" i="17"/>
  <c r="I145" i="17"/>
  <c r="H146" i="17"/>
  <c r="I43" i="17"/>
  <c r="H44" i="17"/>
  <c r="I65" i="17"/>
  <c r="H66" i="17"/>
  <c r="I73" i="17"/>
  <c r="H74" i="17"/>
  <c r="T43" i="17"/>
  <c r="I49" i="17"/>
  <c r="H50" i="17"/>
  <c r="I97" i="17"/>
  <c r="H98" i="17"/>
  <c r="I89" i="17"/>
  <c r="H90" i="17"/>
  <c r="I36" i="17"/>
  <c r="I57" i="17"/>
  <c r="H58" i="17"/>
  <c r="I81" i="17"/>
  <c r="H82" i="17"/>
  <c r="H168" i="17"/>
  <c r="H10" i="13"/>
  <c r="I9" i="13"/>
  <c r="H23" i="13"/>
  <c r="M8" i="13"/>
  <c r="K42" i="17"/>
  <c r="L42" i="17" s="1"/>
  <c r="M42" i="17" s="1"/>
  <c r="N42" i="17" s="1"/>
  <c r="O42" i="17" s="1"/>
  <c r="P42" i="17" s="1"/>
  <c r="W42" i="17"/>
  <c r="X42" i="17" s="1"/>
  <c r="Y42" i="17" s="1"/>
  <c r="Z42" i="17" s="1"/>
  <c r="AA42" i="17" s="1"/>
  <c r="AB42" i="17" s="1"/>
  <c r="K56" i="17"/>
  <c r="L56" i="17" s="1"/>
  <c r="M56" i="17" s="1"/>
  <c r="N56" i="17" s="1"/>
  <c r="O56" i="17" s="1"/>
  <c r="P56" i="17" s="1"/>
  <c r="W56" i="17"/>
  <c r="X56" i="17" s="1"/>
  <c r="Y56" i="17" s="1"/>
  <c r="Z56" i="17" s="1"/>
  <c r="AA56" i="17" s="1"/>
  <c r="AB56" i="17" s="1"/>
  <c r="K80" i="17"/>
  <c r="L80" i="17" s="1"/>
  <c r="M80" i="17" s="1"/>
  <c r="N80" i="17" s="1"/>
  <c r="O80" i="17" s="1"/>
  <c r="P80" i="17" s="1"/>
  <c r="W80" i="17"/>
  <c r="X80" i="17" s="1"/>
  <c r="Y80" i="17" s="1"/>
  <c r="Z80" i="17" s="1"/>
  <c r="AA80" i="17" s="1"/>
  <c r="AB80" i="17" s="1"/>
  <c r="K128" i="17"/>
  <c r="L128" i="17" s="1"/>
  <c r="M128" i="17" s="1"/>
  <c r="N128" i="17" s="1"/>
  <c r="O128" i="17" s="1"/>
  <c r="P128" i="17" s="1"/>
  <c r="W128" i="17"/>
  <c r="X128" i="17" s="1"/>
  <c r="Y128" i="17" s="1"/>
  <c r="Z128" i="17" s="1"/>
  <c r="AA128" i="17" s="1"/>
  <c r="AB128" i="17" s="1"/>
  <c r="K152" i="17"/>
  <c r="L152" i="17" s="1"/>
  <c r="M152" i="17" s="1"/>
  <c r="N152" i="17" s="1"/>
  <c r="O152" i="17" s="1"/>
  <c r="P152" i="17" s="1"/>
  <c r="W152" i="17"/>
  <c r="X152" i="17" s="1"/>
  <c r="Y152" i="17" s="1"/>
  <c r="Z152" i="17" s="1"/>
  <c r="AA152" i="17" s="1"/>
  <c r="AB152" i="17" s="1"/>
  <c r="K112" i="17"/>
  <c r="L112" i="17" s="1"/>
  <c r="M112" i="17" s="1"/>
  <c r="N112" i="17" s="1"/>
  <c r="O112" i="17" s="1"/>
  <c r="P112" i="17" s="1"/>
  <c r="W112" i="17"/>
  <c r="X112" i="17" s="1"/>
  <c r="Y112" i="17" s="1"/>
  <c r="Z112" i="17" s="1"/>
  <c r="AA112" i="17" s="1"/>
  <c r="AB112" i="17" s="1"/>
  <c r="K136" i="17"/>
  <c r="L136" i="17" s="1"/>
  <c r="M136" i="17" s="1"/>
  <c r="N136" i="17" s="1"/>
  <c r="O136" i="17" s="1"/>
  <c r="P136" i="17" s="1"/>
  <c r="W136" i="17"/>
  <c r="X136" i="17" s="1"/>
  <c r="Y136" i="17" s="1"/>
  <c r="Z136" i="17" s="1"/>
  <c r="AA136" i="17" s="1"/>
  <c r="AB136" i="17" s="1"/>
  <c r="K64" i="17"/>
  <c r="L64" i="17" s="1"/>
  <c r="M64" i="17" s="1"/>
  <c r="N64" i="17" s="1"/>
  <c r="O64" i="17" s="1"/>
  <c r="P64" i="17" s="1"/>
  <c r="W64" i="17"/>
  <c r="X64" i="17" s="1"/>
  <c r="Y64" i="17" s="1"/>
  <c r="Z64" i="17" s="1"/>
  <c r="AA64" i="17" s="1"/>
  <c r="AB64" i="17" s="1"/>
  <c r="K48" i="17"/>
  <c r="L48" i="17" s="1"/>
  <c r="M48" i="17" s="1"/>
  <c r="N48" i="17" s="1"/>
  <c r="O48" i="17" s="1"/>
  <c r="P48" i="17" s="1"/>
  <c r="W48" i="17"/>
  <c r="X48" i="17" s="1"/>
  <c r="Y48" i="17" s="1"/>
  <c r="Z48" i="17" s="1"/>
  <c r="AA48" i="17" s="1"/>
  <c r="AB48" i="17" s="1"/>
  <c r="K120" i="17"/>
  <c r="L120" i="17" s="1"/>
  <c r="M120" i="17" s="1"/>
  <c r="N120" i="17" s="1"/>
  <c r="O120" i="17" s="1"/>
  <c r="P120" i="17" s="1"/>
  <c r="W120" i="17"/>
  <c r="X120" i="17" s="1"/>
  <c r="Y120" i="17" s="1"/>
  <c r="Z120" i="17" s="1"/>
  <c r="AA120" i="17" s="1"/>
  <c r="AB120" i="17" s="1"/>
  <c r="K88" i="17"/>
  <c r="L88" i="17" s="1"/>
  <c r="M88" i="17" s="1"/>
  <c r="N88" i="17" s="1"/>
  <c r="O88" i="17" s="1"/>
  <c r="P88" i="17" s="1"/>
  <c r="W88" i="17"/>
  <c r="X88" i="17" s="1"/>
  <c r="Y88" i="17" s="1"/>
  <c r="Z88" i="17" s="1"/>
  <c r="AA88" i="17" s="1"/>
  <c r="AB88" i="17" s="1"/>
  <c r="K72" i="17"/>
  <c r="L72" i="17" s="1"/>
  <c r="M72" i="17" s="1"/>
  <c r="N72" i="17" s="1"/>
  <c r="O72" i="17" s="1"/>
  <c r="P72" i="17" s="1"/>
  <c r="W72" i="17"/>
  <c r="X72" i="17" s="1"/>
  <c r="Y72" i="17" s="1"/>
  <c r="Z72" i="17" s="1"/>
  <c r="AA72" i="17" s="1"/>
  <c r="AB72" i="17" s="1"/>
  <c r="K96" i="17"/>
  <c r="L96" i="17" s="1"/>
  <c r="M96" i="17" s="1"/>
  <c r="N96" i="17" s="1"/>
  <c r="O96" i="17" s="1"/>
  <c r="P96" i="17" s="1"/>
  <c r="W96" i="17"/>
  <c r="X96" i="17" s="1"/>
  <c r="Y96" i="17" s="1"/>
  <c r="Z96" i="17" s="1"/>
  <c r="AA96" i="17" s="1"/>
  <c r="AB96" i="17" s="1"/>
  <c r="K144" i="17"/>
  <c r="L144" i="17" s="1"/>
  <c r="M144" i="17" s="1"/>
  <c r="N144" i="17" s="1"/>
  <c r="O144" i="17" s="1"/>
  <c r="P144" i="17" s="1"/>
  <c r="W144" i="17"/>
  <c r="X144" i="17" s="1"/>
  <c r="Y144" i="17" s="1"/>
  <c r="Z144" i="17" s="1"/>
  <c r="AA144" i="17" s="1"/>
  <c r="AB144" i="17" s="1"/>
  <c r="K104" i="17"/>
  <c r="L104" i="17" s="1"/>
  <c r="M104" i="17" s="1"/>
  <c r="N104" i="17" s="1"/>
  <c r="O104" i="17" s="1"/>
  <c r="P104" i="17" s="1"/>
  <c r="W104" i="17"/>
  <c r="X104" i="17" s="1"/>
  <c r="Y104" i="17" s="1"/>
  <c r="Z104" i="17" s="1"/>
  <c r="AA104" i="17" s="1"/>
  <c r="AB104" i="17" s="1"/>
  <c r="F3" i="13"/>
  <c r="J168" i="27" l="1"/>
  <c r="J169" i="27" s="1"/>
  <c r="J168" i="28"/>
  <c r="J169" i="28" s="1"/>
  <c r="J171" i="28" s="1"/>
  <c r="J168" i="31"/>
  <c r="J168" i="32"/>
  <c r="J168" i="30"/>
  <c r="J169" i="30" s="1"/>
  <c r="J171" i="30" s="1"/>
  <c r="J168" i="29"/>
  <c r="J169" i="29" s="1"/>
  <c r="J171" i="29" s="1"/>
  <c r="I16" i="13"/>
  <c r="H16" i="13"/>
  <c r="I168" i="17"/>
  <c r="I168" i="27"/>
  <c r="I169" i="27" s="1"/>
  <c r="I168" i="29"/>
  <c r="I169" i="29" s="1"/>
  <c r="I171" i="29" s="1"/>
  <c r="I168" i="28"/>
  <c r="I169" i="28" s="1"/>
  <c r="I171" i="28" s="1"/>
  <c r="I168" i="31"/>
  <c r="I168" i="32"/>
  <c r="I168" i="30"/>
  <c r="I169" i="30" s="1"/>
  <c r="I171" i="30" s="1"/>
  <c r="H11" i="13"/>
  <c r="J7" i="13"/>
  <c r="J168" i="17"/>
  <c r="L15" i="13"/>
  <c r="J35" i="17"/>
  <c r="I37" i="17"/>
  <c r="J121" i="17"/>
  <c r="I122" i="17"/>
  <c r="J113" i="17"/>
  <c r="I114" i="17"/>
  <c r="J153" i="17"/>
  <c r="I154" i="17"/>
  <c r="J129" i="17"/>
  <c r="I130" i="17"/>
  <c r="J145" i="17"/>
  <c r="I146" i="17"/>
  <c r="J137" i="17"/>
  <c r="I138" i="17"/>
  <c r="J105" i="17"/>
  <c r="I106" i="17"/>
  <c r="J81" i="17"/>
  <c r="I82" i="17"/>
  <c r="U43" i="17"/>
  <c r="J73" i="17"/>
  <c r="I74" i="17"/>
  <c r="J57" i="17"/>
  <c r="I58" i="17"/>
  <c r="J97" i="17"/>
  <c r="I98" i="17"/>
  <c r="J65" i="17"/>
  <c r="I66" i="17"/>
  <c r="J36" i="17"/>
  <c r="J89" i="17"/>
  <c r="I90" i="17"/>
  <c r="J49" i="17"/>
  <c r="I50" i="17"/>
  <c r="J43" i="17"/>
  <c r="I44" i="17"/>
  <c r="AC88" i="17"/>
  <c r="AD88" i="17" s="1"/>
  <c r="AE88" i="17" s="1"/>
  <c r="AF88" i="17" s="1"/>
  <c r="AG88" i="17" s="1"/>
  <c r="AH88" i="17" s="1"/>
  <c r="AI88" i="17" s="1"/>
  <c r="AJ88" i="17" s="1"/>
  <c r="Q88" i="17"/>
  <c r="R88" i="17" s="1"/>
  <c r="S88" i="17" s="1"/>
  <c r="T88" i="17" s="1"/>
  <c r="U88" i="17" s="1"/>
  <c r="V88" i="17" s="1"/>
  <c r="AC112" i="17"/>
  <c r="AD112" i="17" s="1"/>
  <c r="AE112" i="17" s="1"/>
  <c r="AF112" i="17" s="1"/>
  <c r="AG112" i="17" s="1"/>
  <c r="AH112" i="17" s="1"/>
  <c r="AI112" i="17" s="1"/>
  <c r="AJ112" i="17" s="1"/>
  <c r="Q112" i="17"/>
  <c r="R112" i="17" s="1"/>
  <c r="S112" i="17" s="1"/>
  <c r="T112" i="17" s="1"/>
  <c r="U112" i="17" s="1"/>
  <c r="V112" i="17" s="1"/>
  <c r="AC56" i="17"/>
  <c r="AD56" i="17" s="1"/>
  <c r="AE56" i="17" s="1"/>
  <c r="AF56" i="17" s="1"/>
  <c r="AG56" i="17" s="1"/>
  <c r="AH56" i="17" s="1"/>
  <c r="AI56" i="17" s="1"/>
  <c r="AJ56" i="17" s="1"/>
  <c r="Q56" i="17"/>
  <c r="R56" i="17" s="1"/>
  <c r="S56" i="17" s="1"/>
  <c r="T56" i="17" s="1"/>
  <c r="U56" i="17" s="1"/>
  <c r="V56" i="17" s="1"/>
  <c r="AC104" i="17"/>
  <c r="AD104" i="17" s="1"/>
  <c r="AE104" i="17" s="1"/>
  <c r="AF104" i="17" s="1"/>
  <c r="AG104" i="17" s="1"/>
  <c r="AH104" i="17" s="1"/>
  <c r="AI104" i="17" s="1"/>
  <c r="AJ104" i="17" s="1"/>
  <c r="Q104" i="17"/>
  <c r="R104" i="17" s="1"/>
  <c r="S104" i="17" s="1"/>
  <c r="T104" i="17" s="1"/>
  <c r="U104" i="17" s="1"/>
  <c r="V104" i="17" s="1"/>
  <c r="AC96" i="17"/>
  <c r="AD96" i="17" s="1"/>
  <c r="AE96" i="17" s="1"/>
  <c r="AF96" i="17" s="1"/>
  <c r="AG96" i="17" s="1"/>
  <c r="AH96" i="17" s="1"/>
  <c r="AI96" i="17" s="1"/>
  <c r="AJ96" i="17" s="1"/>
  <c r="Q96" i="17"/>
  <c r="R96" i="17" s="1"/>
  <c r="S96" i="17" s="1"/>
  <c r="T96" i="17" s="1"/>
  <c r="U96" i="17" s="1"/>
  <c r="V96" i="17" s="1"/>
  <c r="AC48" i="17"/>
  <c r="AD48" i="17" s="1"/>
  <c r="AE48" i="17" s="1"/>
  <c r="AF48" i="17" s="1"/>
  <c r="AG48" i="17" s="1"/>
  <c r="AH48" i="17" s="1"/>
  <c r="AI48" i="17" s="1"/>
  <c r="AJ48" i="17" s="1"/>
  <c r="Q48" i="17"/>
  <c r="R48" i="17" s="1"/>
  <c r="S48" i="17" s="1"/>
  <c r="T48" i="17" s="1"/>
  <c r="U48" i="17" s="1"/>
  <c r="V48" i="17" s="1"/>
  <c r="AC136" i="17"/>
  <c r="AD136" i="17" s="1"/>
  <c r="AE136" i="17" s="1"/>
  <c r="AF136" i="17" s="1"/>
  <c r="AG136" i="17" s="1"/>
  <c r="AH136" i="17" s="1"/>
  <c r="AI136" i="17" s="1"/>
  <c r="AJ136" i="17" s="1"/>
  <c r="Q136" i="17"/>
  <c r="R136" i="17" s="1"/>
  <c r="S136" i="17" s="1"/>
  <c r="T136" i="17" s="1"/>
  <c r="U136" i="17" s="1"/>
  <c r="V136" i="17" s="1"/>
  <c r="AC152" i="17"/>
  <c r="AD152" i="17" s="1"/>
  <c r="AE152" i="17" s="1"/>
  <c r="AF152" i="17" s="1"/>
  <c r="AG152" i="17" s="1"/>
  <c r="AH152" i="17" s="1"/>
  <c r="AI152" i="17" s="1"/>
  <c r="AJ152" i="17" s="1"/>
  <c r="Q152" i="17"/>
  <c r="R152" i="17" s="1"/>
  <c r="S152" i="17" s="1"/>
  <c r="T152" i="17" s="1"/>
  <c r="U152" i="17" s="1"/>
  <c r="V152" i="17" s="1"/>
  <c r="AC128" i="17"/>
  <c r="AD128" i="17" s="1"/>
  <c r="AE128" i="17" s="1"/>
  <c r="AF128" i="17" s="1"/>
  <c r="AG128" i="17" s="1"/>
  <c r="AH128" i="17" s="1"/>
  <c r="AI128" i="17" s="1"/>
  <c r="AJ128" i="17" s="1"/>
  <c r="Q128" i="17"/>
  <c r="R128" i="17" s="1"/>
  <c r="S128" i="17" s="1"/>
  <c r="T128" i="17" s="1"/>
  <c r="U128" i="17" s="1"/>
  <c r="V128" i="17" s="1"/>
  <c r="AC42" i="17"/>
  <c r="AD42" i="17" s="1"/>
  <c r="AE42" i="17" s="1"/>
  <c r="AF42" i="17" s="1"/>
  <c r="AG42" i="17" s="1"/>
  <c r="AH42" i="17" s="1"/>
  <c r="AI42" i="17" s="1"/>
  <c r="AJ42" i="17" s="1"/>
  <c r="Q42" i="17"/>
  <c r="AC144" i="17"/>
  <c r="AD144" i="17" s="1"/>
  <c r="AE144" i="17" s="1"/>
  <c r="AF144" i="17" s="1"/>
  <c r="AG144" i="17" s="1"/>
  <c r="AH144" i="17" s="1"/>
  <c r="AI144" i="17" s="1"/>
  <c r="AJ144" i="17" s="1"/>
  <c r="Q144" i="17"/>
  <c r="R144" i="17" s="1"/>
  <c r="S144" i="17" s="1"/>
  <c r="T144" i="17" s="1"/>
  <c r="U144" i="17" s="1"/>
  <c r="V144" i="17" s="1"/>
  <c r="AC64" i="17"/>
  <c r="AD64" i="17" s="1"/>
  <c r="AE64" i="17" s="1"/>
  <c r="AF64" i="17" s="1"/>
  <c r="AG64" i="17" s="1"/>
  <c r="AH64" i="17" s="1"/>
  <c r="AI64" i="17" s="1"/>
  <c r="AJ64" i="17" s="1"/>
  <c r="Q64" i="17"/>
  <c r="R64" i="17" s="1"/>
  <c r="S64" i="17" s="1"/>
  <c r="T64" i="17" s="1"/>
  <c r="U64" i="17" s="1"/>
  <c r="V64" i="17" s="1"/>
  <c r="AC72" i="17"/>
  <c r="AD72" i="17" s="1"/>
  <c r="AE72" i="17" s="1"/>
  <c r="AF72" i="17" s="1"/>
  <c r="AG72" i="17" s="1"/>
  <c r="AH72" i="17" s="1"/>
  <c r="AI72" i="17" s="1"/>
  <c r="AJ72" i="17" s="1"/>
  <c r="Q72" i="17"/>
  <c r="R72" i="17" s="1"/>
  <c r="S72" i="17" s="1"/>
  <c r="T72" i="17" s="1"/>
  <c r="U72" i="17" s="1"/>
  <c r="V72" i="17" s="1"/>
  <c r="AC80" i="17"/>
  <c r="AD80" i="17" s="1"/>
  <c r="AE80" i="17" s="1"/>
  <c r="AF80" i="17" s="1"/>
  <c r="AG80" i="17" s="1"/>
  <c r="AH80" i="17" s="1"/>
  <c r="AI80" i="17" s="1"/>
  <c r="AJ80" i="17" s="1"/>
  <c r="Q80" i="17"/>
  <c r="R80" i="17" s="1"/>
  <c r="S80" i="17" s="1"/>
  <c r="T80" i="17" s="1"/>
  <c r="U80" i="17" s="1"/>
  <c r="V80" i="17" s="1"/>
  <c r="AC120" i="17"/>
  <c r="AD120" i="17" s="1"/>
  <c r="AE120" i="17" s="1"/>
  <c r="AF120" i="17" s="1"/>
  <c r="AG120" i="17" s="1"/>
  <c r="AH120" i="17" s="1"/>
  <c r="AI120" i="17" s="1"/>
  <c r="AJ120" i="17" s="1"/>
  <c r="Q120" i="17"/>
  <c r="R120" i="17" s="1"/>
  <c r="S120" i="17" s="1"/>
  <c r="T120" i="17" s="1"/>
  <c r="U120" i="17" s="1"/>
  <c r="V120" i="17" s="1"/>
  <c r="I10" i="13"/>
  <c r="J9" i="13"/>
  <c r="I23" i="13"/>
  <c r="N8" i="13"/>
  <c r="K168" i="27" l="1"/>
  <c r="K169" i="27" s="1"/>
  <c r="K168" i="31"/>
  <c r="K168" i="32"/>
  <c r="K168" i="30"/>
  <c r="K169" i="30" s="1"/>
  <c r="K171" i="30" s="1"/>
  <c r="K168" i="29"/>
  <c r="K169" i="29" s="1"/>
  <c r="K171" i="29" s="1"/>
  <c r="K168" i="28"/>
  <c r="K169" i="28" s="1"/>
  <c r="K171" i="28" s="1"/>
  <c r="K7" i="13"/>
  <c r="K168" i="17"/>
  <c r="I11" i="13"/>
  <c r="J16" i="13"/>
  <c r="J37" i="17"/>
  <c r="K35" i="17"/>
  <c r="W35" i="17"/>
  <c r="J138" i="17"/>
  <c r="W137" i="17"/>
  <c r="K137" i="17"/>
  <c r="J154" i="17"/>
  <c r="K153" i="17"/>
  <c r="W153" i="17"/>
  <c r="J146" i="17"/>
  <c r="K145" i="17"/>
  <c r="W145" i="17"/>
  <c r="J114" i="17"/>
  <c r="K113" i="17"/>
  <c r="W113" i="17"/>
  <c r="J106" i="17"/>
  <c r="K105" i="17"/>
  <c r="W105" i="17"/>
  <c r="J130" i="17"/>
  <c r="K129" i="17"/>
  <c r="W129" i="17"/>
  <c r="J122" i="17"/>
  <c r="K121" i="17"/>
  <c r="W121" i="17"/>
  <c r="J90" i="17"/>
  <c r="K89" i="17"/>
  <c r="W89" i="17"/>
  <c r="J74" i="17"/>
  <c r="W73" i="17"/>
  <c r="K73" i="17"/>
  <c r="R42" i="17"/>
  <c r="Q44" i="17"/>
  <c r="J98" i="17"/>
  <c r="K97" i="17"/>
  <c r="W97" i="17"/>
  <c r="J50" i="17"/>
  <c r="K49" i="17"/>
  <c r="W49" i="17"/>
  <c r="J44" i="17"/>
  <c r="K43" i="17"/>
  <c r="W43" i="17"/>
  <c r="J66" i="17"/>
  <c r="K65" i="17"/>
  <c r="W65" i="17"/>
  <c r="W36" i="17"/>
  <c r="K36" i="17"/>
  <c r="J58" i="17"/>
  <c r="K57" i="17"/>
  <c r="W57" i="17"/>
  <c r="V43" i="17"/>
  <c r="J82" i="17"/>
  <c r="K81" i="17"/>
  <c r="W81" i="17"/>
  <c r="J10" i="13"/>
  <c r="K9" i="13"/>
  <c r="J23" i="13"/>
  <c r="O8" i="13"/>
  <c r="F23" i="13"/>
  <c r="L168" i="27" l="1"/>
  <c r="L169" i="27" s="1"/>
  <c r="L168" i="31"/>
  <c r="L168" i="32"/>
  <c r="L168" i="30"/>
  <c r="L169" i="30" s="1"/>
  <c r="L171" i="30" s="1"/>
  <c r="L168" i="29"/>
  <c r="L169" i="29" s="1"/>
  <c r="L171" i="29" s="1"/>
  <c r="L168" i="28"/>
  <c r="L169" i="28" s="1"/>
  <c r="L171" i="28" s="1"/>
  <c r="J11" i="13"/>
  <c r="L7" i="13"/>
  <c r="L168" i="17"/>
  <c r="K16" i="13"/>
  <c r="M15" i="13"/>
  <c r="X35" i="17"/>
  <c r="W37" i="17"/>
  <c r="L35" i="17"/>
  <c r="K37" i="17"/>
  <c r="L129" i="17"/>
  <c r="K130" i="17"/>
  <c r="L113" i="17"/>
  <c r="K114" i="17"/>
  <c r="L153" i="17"/>
  <c r="K154" i="17"/>
  <c r="X129" i="17"/>
  <c r="W130" i="17"/>
  <c r="X113" i="17"/>
  <c r="W114" i="17"/>
  <c r="X121" i="17"/>
  <c r="W122" i="17"/>
  <c r="X105" i="17"/>
  <c r="W106" i="17"/>
  <c r="X145" i="17"/>
  <c r="W146" i="17"/>
  <c r="L137" i="17"/>
  <c r="K138" i="17"/>
  <c r="X153" i="17"/>
  <c r="W154" i="17"/>
  <c r="L121" i="17"/>
  <c r="K122" i="17"/>
  <c r="L105" i="17"/>
  <c r="K106" i="17"/>
  <c r="L145" i="17"/>
  <c r="K146" i="17"/>
  <c r="X137" i="17"/>
  <c r="W138" i="17"/>
  <c r="X43" i="17"/>
  <c r="W44" i="17"/>
  <c r="L89" i="17"/>
  <c r="K90" i="17"/>
  <c r="L43" i="17"/>
  <c r="K44" i="17"/>
  <c r="L97" i="17"/>
  <c r="K98" i="17"/>
  <c r="X36" i="17"/>
  <c r="L57" i="17"/>
  <c r="K58" i="17"/>
  <c r="L65" i="17"/>
  <c r="K66" i="17"/>
  <c r="L73" i="17"/>
  <c r="K74" i="17"/>
  <c r="X97" i="17"/>
  <c r="W98" i="17"/>
  <c r="X73" i="17"/>
  <c r="W74" i="17"/>
  <c r="L36" i="17"/>
  <c r="X49" i="17"/>
  <c r="W50" i="17"/>
  <c r="X57" i="17"/>
  <c r="W58" i="17"/>
  <c r="X65" i="17"/>
  <c r="W66" i="17"/>
  <c r="L49" i="17"/>
  <c r="K50" i="17"/>
  <c r="X81" i="17"/>
  <c r="W82" i="17"/>
  <c r="L81" i="17"/>
  <c r="K82" i="17"/>
  <c r="S42" i="17"/>
  <c r="R44" i="17"/>
  <c r="X89" i="17"/>
  <c r="W90" i="17"/>
  <c r="K23" i="13"/>
  <c r="L9" i="13"/>
  <c r="K10" i="13"/>
  <c r="P8" i="13"/>
  <c r="M168" i="27" l="1"/>
  <c r="M169" i="27" s="1"/>
  <c r="M168" i="31"/>
  <c r="M168" i="32"/>
  <c r="M168" i="30"/>
  <c r="M169" i="30" s="1"/>
  <c r="M171" i="30" s="1"/>
  <c r="M168" i="29"/>
  <c r="M169" i="29" s="1"/>
  <c r="M171" i="29" s="1"/>
  <c r="M168" i="28"/>
  <c r="M169" i="28" s="1"/>
  <c r="M171" i="28" s="1"/>
  <c r="M7" i="13"/>
  <c r="M168" i="17"/>
  <c r="L16" i="13"/>
  <c r="K11" i="13"/>
  <c r="N15" i="13"/>
  <c r="M35" i="17"/>
  <c r="L37" i="17"/>
  <c r="Y35" i="17"/>
  <c r="X37" i="17"/>
  <c r="M105" i="17"/>
  <c r="L106" i="17"/>
  <c r="M137" i="17"/>
  <c r="L138" i="17"/>
  <c r="Y121" i="17"/>
  <c r="X122" i="17"/>
  <c r="M153" i="17"/>
  <c r="L154" i="17"/>
  <c r="Y137" i="17"/>
  <c r="X138" i="17"/>
  <c r="M121" i="17"/>
  <c r="L122" i="17"/>
  <c r="Y145" i="17"/>
  <c r="X146" i="17"/>
  <c r="Y113" i="17"/>
  <c r="X114" i="17"/>
  <c r="M113" i="17"/>
  <c r="L114" i="17"/>
  <c r="M145" i="17"/>
  <c r="L146" i="17"/>
  <c r="Y153" i="17"/>
  <c r="X154" i="17"/>
  <c r="Y105" i="17"/>
  <c r="X106" i="17"/>
  <c r="Y129" i="17"/>
  <c r="X130" i="17"/>
  <c r="M129" i="17"/>
  <c r="L130" i="17"/>
  <c r="M65" i="17"/>
  <c r="L66" i="17"/>
  <c r="Y89" i="17"/>
  <c r="X90" i="17"/>
  <c r="Y97" i="17"/>
  <c r="X98" i="17"/>
  <c r="M43" i="17"/>
  <c r="L44" i="17"/>
  <c r="Y65" i="17"/>
  <c r="X66" i="17"/>
  <c r="Y36" i="17"/>
  <c r="T42" i="17"/>
  <c r="S44" i="17"/>
  <c r="Y81" i="17"/>
  <c r="X82" i="17"/>
  <c r="Y43" i="17"/>
  <c r="X44" i="17"/>
  <c r="Y57" i="17"/>
  <c r="X58" i="17"/>
  <c r="M73" i="17"/>
  <c r="L74" i="17"/>
  <c r="M97" i="17"/>
  <c r="L98" i="17"/>
  <c r="M81" i="17"/>
  <c r="L82" i="17"/>
  <c r="Y73" i="17"/>
  <c r="X74" i="17"/>
  <c r="M89" i="17"/>
  <c r="L90" i="17"/>
  <c r="M49" i="17"/>
  <c r="L50" i="17"/>
  <c r="Y49" i="17"/>
  <c r="X50" i="17"/>
  <c r="M36" i="17"/>
  <c r="M57" i="17"/>
  <c r="L58" i="17"/>
  <c r="M9" i="13"/>
  <c r="L10" i="13"/>
  <c r="L23" i="13"/>
  <c r="Q8" i="13"/>
  <c r="G23" i="13"/>
  <c r="N168" i="27" l="1"/>
  <c r="N169" i="27" s="1"/>
  <c r="N168" i="32"/>
  <c r="N168" i="30"/>
  <c r="N169" i="30" s="1"/>
  <c r="N171" i="30" s="1"/>
  <c r="N168" i="29"/>
  <c r="N169" i="29" s="1"/>
  <c r="N171" i="29" s="1"/>
  <c r="N168" i="28"/>
  <c r="N169" i="28" s="1"/>
  <c r="N171" i="28" s="1"/>
  <c r="N168" i="31"/>
  <c r="N7" i="13"/>
  <c r="N168" i="17"/>
  <c r="L11" i="13"/>
  <c r="N16" i="13"/>
  <c r="M16" i="13"/>
  <c r="O15" i="13"/>
  <c r="Z35" i="17"/>
  <c r="Y37" i="17"/>
  <c r="N35" i="17"/>
  <c r="M37" i="17"/>
  <c r="Z105" i="17"/>
  <c r="Y106" i="17"/>
  <c r="N113" i="17"/>
  <c r="M114" i="17"/>
  <c r="N121" i="17"/>
  <c r="M122" i="17"/>
  <c r="Z121" i="17"/>
  <c r="Y122" i="17"/>
  <c r="N129" i="17"/>
  <c r="M130" i="17"/>
  <c r="Z153" i="17"/>
  <c r="Y154" i="17"/>
  <c r="Z113" i="17"/>
  <c r="Y114" i="17"/>
  <c r="Z137" i="17"/>
  <c r="Y138" i="17"/>
  <c r="N137" i="17"/>
  <c r="M138" i="17"/>
  <c r="Z129" i="17"/>
  <c r="Y130" i="17"/>
  <c r="N145" i="17"/>
  <c r="M146" i="17"/>
  <c r="Z145" i="17"/>
  <c r="Y146" i="17"/>
  <c r="N153" i="17"/>
  <c r="M154" i="17"/>
  <c r="N105" i="17"/>
  <c r="M106" i="17"/>
  <c r="N89" i="17"/>
  <c r="M90" i="17"/>
  <c r="N97" i="17"/>
  <c r="M98" i="17"/>
  <c r="Z43" i="17"/>
  <c r="Y44" i="17"/>
  <c r="U42" i="17"/>
  <c r="T44" i="17"/>
  <c r="N57" i="17"/>
  <c r="M58" i="17"/>
  <c r="Z49" i="17"/>
  <c r="Y50" i="17"/>
  <c r="Z73" i="17"/>
  <c r="Y74" i="17"/>
  <c r="N73" i="17"/>
  <c r="M74" i="17"/>
  <c r="Z36" i="17"/>
  <c r="N43" i="17"/>
  <c r="M44" i="17"/>
  <c r="Z89" i="17"/>
  <c r="Y90" i="17"/>
  <c r="N36" i="17"/>
  <c r="N49" i="17"/>
  <c r="M50" i="17"/>
  <c r="N81" i="17"/>
  <c r="M82" i="17"/>
  <c r="Z57" i="17"/>
  <c r="Y58" i="17"/>
  <c r="Z81" i="17"/>
  <c r="Y82" i="17"/>
  <c r="Z65" i="17"/>
  <c r="Y66" i="17"/>
  <c r="Z97" i="17"/>
  <c r="Y98" i="17"/>
  <c r="N65" i="17"/>
  <c r="M66" i="17"/>
  <c r="M10" i="13"/>
  <c r="N9" i="13"/>
  <c r="M23" i="13"/>
  <c r="P15" i="13"/>
  <c r="R8" i="13"/>
  <c r="O168" i="27" l="1"/>
  <c r="O169" i="27" s="1"/>
  <c r="O168" i="29"/>
  <c r="O169" i="29" s="1"/>
  <c r="O171" i="29" s="1"/>
  <c r="O168" i="28"/>
  <c r="O169" i="28" s="1"/>
  <c r="O171" i="28" s="1"/>
  <c r="O168" i="31"/>
  <c r="O168" i="32"/>
  <c r="O168" i="30"/>
  <c r="O169" i="30" s="1"/>
  <c r="O171" i="30" s="1"/>
  <c r="M11" i="13"/>
  <c r="O7" i="13"/>
  <c r="O168" i="17"/>
  <c r="G41" i="13"/>
  <c r="G53" i="13" s="1"/>
  <c r="G54" i="13" s="1"/>
  <c r="O35" i="17"/>
  <c r="N37" i="17"/>
  <c r="AA35" i="17"/>
  <c r="Z37" i="17"/>
  <c r="AA145" i="17"/>
  <c r="Z146" i="17"/>
  <c r="O137" i="17"/>
  <c r="N138" i="17"/>
  <c r="AA153" i="17"/>
  <c r="Z154" i="17"/>
  <c r="O121" i="17"/>
  <c r="N122" i="17"/>
  <c r="O105" i="17"/>
  <c r="N106" i="17"/>
  <c r="O145" i="17"/>
  <c r="N146" i="17"/>
  <c r="O129" i="17"/>
  <c r="N130" i="17"/>
  <c r="O113" i="17"/>
  <c r="N114" i="17"/>
  <c r="AA137" i="17"/>
  <c r="Z138" i="17"/>
  <c r="O153" i="17"/>
  <c r="N154" i="17"/>
  <c r="AA129" i="17"/>
  <c r="Z130" i="17"/>
  <c r="AA113" i="17"/>
  <c r="Z114" i="17"/>
  <c r="AA121" i="17"/>
  <c r="Z122" i="17"/>
  <c r="AA105" i="17"/>
  <c r="Z106" i="17"/>
  <c r="AA97" i="17"/>
  <c r="Z98" i="17"/>
  <c r="AA57" i="17"/>
  <c r="Z58" i="17"/>
  <c r="O36" i="17"/>
  <c r="AA36" i="17"/>
  <c r="AA49" i="17"/>
  <c r="Z50" i="17"/>
  <c r="V42" i="17"/>
  <c r="V44" i="17" s="1"/>
  <c r="U44" i="17"/>
  <c r="O89" i="17"/>
  <c r="N90" i="17"/>
  <c r="AA65" i="17"/>
  <c r="Z66" i="17"/>
  <c r="O81" i="17"/>
  <c r="N82" i="17"/>
  <c r="AA89" i="17"/>
  <c r="Z90" i="17"/>
  <c r="O73" i="17"/>
  <c r="N74" i="17"/>
  <c r="O57" i="17"/>
  <c r="N58" i="17"/>
  <c r="AA43" i="17"/>
  <c r="Z44" i="17"/>
  <c r="O65" i="17"/>
  <c r="N66" i="17"/>
  <c r="AA81" i="17"/>
  <c r="Z82" i="17"/>
  <c r="O49" i="17"/>
  <c r="N50" i="17"/>
  <c r="O43" i="17"/>
  <c r="N44" i="17"/>
  <c r="AA73" i="17"/>
  <c r="Z74" i="17"/>
  <c r="O97" i="17"/>
  <c r="N98" i="17"/>
  <c r="O9" i="13"/>
  <c r="N23" i="13"/>
  <c r="N10" i="13"/>
  <c r="S8" i="13"/>
  <c r="Q15" i="13"/>
  <c r="P168" i="27" l="1"/>
  <c r="P169" i="27" s="1"/>
  <c r="P168" i="28"/>
  <c r="P169" i="28" s="1"/>
  <c r="P171" i="28" s="1"/>
  <c r="P168" i="31"/>
  <c r="P168" i="32"/>
  <c r="P168" i="30"/>
  <c r="P169" i="30" s="1"/>
  <c r="P171" i="30" s="1"/>
  <c r="P168" i="29"/>
  <c r="P169" i="29" s="1"/>
  <c r="P171" i="29" s="1"/>
  <c r="P7" i="13"/>
  <c r="P168" i="17"/>
  <c r="O16" i="13"/>
  <c r="N11" i="13"/>
  <c r="G42" i="13"/>
  <c r="AB35" i="17"/>
  <c r="AA37" i="17"/>
  <c r="P35" i="17"/>
  <c r="O37" i="17"/>
  <c r="AB113" i="17"/>
  <c r="AB114" i="17" s="1"/>
  <c r="AA114" i="17"/>
  <c r="P113" i="17"/>
  <c r="O114" i="17"/>
  <c r="P105" i="17"/>
  <c r="O106" i="17"/>
  <c r="AB153" i="17"/>
  <c r="AB154" i="17" s="1"/>
  <c r="AA154" i="17"/>
  <c r="AB105" i="17"/>
  <c r="AB106" i="17" s="1"/>
  <c r="AA106" i="17"/>
  <c r="AB129" i="17"/>
  <c r="AB130" i="17" s="1"/>
  <c r="AA130" i="17"/>
  <c r="AB137" i="17"/>
  <c r="AB138" i="17" s="1"/>
  <c r="AA138" i="17"/>
  <c r="P129" i="17"/>
  <c r="O130" i="17"/>
  <c r="P137" i="17"/>
  <c r="O138" i="17"/>
  <c r="AB121" i="17"/>
  <c r="AB122" i="17" s="1"/>
  <c r="AA122" i="17"/>
  <c r="P153" i="17"/>
  <c r="O154" i="17"/>
  <c r="P145" i="17"/>
  <c r="O146" i="17"/>
  <c r="P121" i="17"/>
  <c r="O122" i="17"/>
  <c r="AB145" i="17"/>
  <c r="AB146" i="17" s="1"/>
  <c r="AA146" i="17"/>
  <c r="P97" i="17"/>
  <c r="O98" i="17"/>
  <c r="AB73" i="17"/>
  <c r="AB74" i="17" s="1"/>
  <c r="AA74" i="17"/>
  <c r="AB81" i="17"/>
  <c r="AB82" i="17" s="1"/>
  <c r="AA82" i="17"/>
  <c r="AB43" i="17"/>
  <c r="AB44" i="17" s="1"/>
  <c r="AA44" i="17"/>
  <c r="P73" i="17"/>
  <c r="O74" i="17"/>
  <c r="AB65" i="17"/>
  <c r="AB66" i="17" s="1"/>
  <c r="AA66" i="17"/>
  <c r="P36" i="17"/>
  <c r="P43" i="17"/>
  <c r="O44" i="17"/>
  <c r="P65" i="17"/>
  <c r="O66" i="17"/>
  <c r="AB89" i="17"/>
  <c r="AB90" i="17" s="1"/>
  <c r="AA90" i="17"/>
  <c r="P89" i="17"/>
  <c r="O90" i="17"/>
  <c r="AB49" i="17"/>
  <c r="AB50" i="17" s="1"/>
  <c r="AA50" i="17"/>
  <c r="AB57" i="17"/>
  <c r="AB58" i="17" s="1"/>
  <c r="AA58" i="17"/>
  <c r="P49" i="17"/>
  <c r="O50" i="17"/>
  <c r="P57" i="17"/>
  <c r="O58" i="17"/>
  <c r="P81" i="17"/>
  <c r="O82" i="17"/>
  <c r="AB36" i="17"/>
  <c r="AB97" i="17"/>
  <c r="AB98" i="17" s="1"/>
  <c r="AA98" i="17"/>
  <c r="P9" i="13"/>
  <c r="O23" i="13"/>
  <c r="O10" i="13"/>
  <c r="T8" i="13"/>
  <c r="R15" i="13"/>
  <c r="Q168" i="27" l="1"/>
  <c r="Q169" i="27" s="1"/>
  <c r="Q168" i="31"/>
  <c r="Q168" i="32"/>
  <c r="Q168" i="30"/>
  <c r="Q169" i="30" s="1"/>
  <c r="Q171" i="30" s="1"/>
  <c r="Q168" i="29"/>
  <c r="Q169" i="29" s="1"/>
  <c r="Q171" i="29" s="1"/>
  <c r="Q168" i="28"/>
  <c r="Q169" i="28" s="1"/>
  <c r="Q171" i="28" s="1"/>
  <c r="O11" i="13"/>
  <c r="Q7" i="13"/>
  <c r="Q168" i="17"/>
  <c r="P16" i="13"/>
  <c r="S15" i="13"/>
  <c r="AB37" i="17"/>
  <c r="P37" i="17"/>
  <c r="AC35" i="17"/>
  <c r="Q35" i="17"/>
  <c r="P146" i="17"/>
  <c r="AC145" i="17"/>
  <c r="Q145" i="17"/>
  <c r="P130" i="17"/>
  <c r="AC129" i="17"/>
  <c r="Q129" i="17"/>
  <c r="P114" i="17"/>
  <c r="AC113" i="17"/>
  <c r="Q113" i="17"/>
  <c r="P138" i="17"/>
  <c r="Q137" i="17"/>
  <c r="AC137" i="17"/>
  <c r="P122" i="17"/>
  <c r="Q121" i="17"/>
  <c r="AC121" i="17"/>
  <c r="P154" i="17"/>
  <c r="AC153" i="17"/>
  <c r="Q153" i="17"/>
  <c r="P106" i="17"/>
  <c r="Q105" i="17"/>
  <c r="AC105" i="17"/>
  <c r="AC43" i="17"/>
  <c r="P44" i="17"/>
  <c r="P74" i="17"/>
  <c r="Q73" i="17"/>
  <c r="AC73" i="17"/>
  <c r="P82" i="17"/>
  <c r="AC81" i="17"/>
  <c r="Q81" i="17"/>
  <c r="P50" i="17"/>
  <c r="Q49" i="17"/>
  <c r="AC49" i="17"/>
  <c r="P58" i="17"/>
  <c r="AC57" i="17"/>
  <c r="Q57" i="17"/>
  <c r="Q36" i="17"/>
  <c r="AC36" i="17"/>
  <c r="J7" i="17"/>
  <c r="J8" i="17" s="1"/>
  <c r="P90" i="17"/>
  <c r="AC89" i="17"/>
  <c r="Q89" i="17"/>
  <c r="P66" i="17"/>
  <c r="Q65" i="17"/>
  <c r="AC65" i="17"/>
  <c r="P98" i="17"/>
  <c r="AC97" i="17"/>
  <c r="Q97" i="17"/>
  <c r="P23" i="13"/>
  <c r="P10" i="13"/>
  <c r="Q9" i="13"/>
  <c r="U8" i="13"/>
  <c r="G45" i="17"/>
  <c r="R168" i="27" l="1"/>
  <c r="R169" i="27" s="1"/>
  <c r="R168" i="31"/>
  <c r="R168" i="32"/>
  <c r="R168" i="30"/>
  <c r="R169" i="30" s="1"/>
  <c r="R171" i="30" s="1"/>
  <c r="R168" i="29"/>
  <c r="R169" i="29" s="1"/>
  <c r="R171" i="29" s="1"/>
  <c r="R168" i="28"/>
  <c r="R169" i="28" s="1"/>
  <c r="R171" i="28" s="1"/>
  <c r="R7" i="13"/>
  <c r="R168" i="17"/>
  <c r="Q16" i="13"/>
  <c r="T15" i="13"/>
  <c r="R35" i="17"/>
  <c r="Q37" i="17"/>
  <c r="AD35" i="17"/>
  <c r="AC37" i="17"/>
  <c r="R121" i="17"/>
  <c r="Q122" i="17"/>
  <c r="AD129" i="17"/>
  <c r="AC130" i="17"/>
  <c r="R129" i="17"/>
  <c r="Q130" i="17"/>
  <c r="R153" i="17"/>
  <c r="Q154" i="17"/>
  <c r="AD105" i="17"/>
  <c r="AC106" i="17"/>
  <c r="R113" i="17"/>
  <c r="Q114" i="17"/>
  <c r="R105" i="17"/>
  <c r="Q106" i="17"/>
  <c r="AD137" i="17"/>
  <c r="AC138" i="17"/>
  <c r="AD113" i="17"/>
  <c r="AC114" i="17"/>
  <c r="AD145" i="17"/>
  <c r="AC146" i="17"/>
  <c r="AD153" i="17"/>
  <c r="AC154" i="17"/>
  <c r="R145" i="17"/>
  <c r="Q146" i="17"/>
  <c r="AD121" i="17"/>
  <c r="AC122" i="17"/>
  <c r="R137" i="17"/>
  <c r="Q138" i="17"/>
  <c r="AD97" i="17"/>
  <c r="AC98" i="17"/>
  <c r="AD89" i="17"/>
  <c r="AC90" i="17"/>
  <c r="AD36" i="17"/>
  <c r="R49" i="17"/>
  <c r="Q50" i="17"/>
  <c r="R73" i="17"/>
  <c r="Q74" i="17"/>
  <c r="R36" i="17"/>
  <c r="R89" i="17"/>
  <c r="Q90" i="17"/>
  <c r="AD73" i="17"/>
  <c r="AC74" i="17"/>
  <c r="AD65" i="17"/>
  <c r="AC66" i="17"/>
  <c r="R57" i="17"/>
  <c r="Q58" i="17"/>
  <c r="R81" i="17"/>
  <c r="Q82" i="17"/>
  <c r="AD49" i="17"/>
  <c r="AC50" i="17"/>
  <c r="R97" i="17"/>
  <c r="Q98" i="17"/>
  <c r="R65" i="17"/>
  <c r="Q66" i="17"/>
  <c r="W7" i="17"/>
  <c r="W8" i="17" s="1"/>
  <c r="K7" i="17"/>
  <c r="AD57" i="17"/>
  <c r="AC58" i="17"/>
  <c r="AD81" i="17"/>
  <c r="AC82" i="17"/>
  <c r="AD43" i="17"/>
  <c r="AC44" i="17"/>
  <c r="Q10" i="13"/>
  <c r="R9" i="13"/>
  <c r="Q23" i="13"/>
  <c r="P11" i="13"/>
  <c r="V8" i="13"/>
  <c r="P11" i="24"/>
  <c r="P12" i="24" s="1"/>
  <c r="Q10" i="24"/>
  <c r="Q11" i="24" s="1"/>
  <c r="Q12" i="24" s="1"/>
  <c r="Q13" i="24" s="1"/>
  <c r="Q14" i="24" s="1"/>
  <c r="Q15" i="24" s="1"/>
  <c r="Q16" i="24" s="1"/>
  <c r="Q17" i="24" s="1"/>
  <c r="Q18" i="24" s="1"/>
  <c r="Q19" i="24" s="1"/>
  <c r="Q20" i="24" s="1"/>
  <c r="Q21" i="24" s="1"/>
  <c r="Q22" i="24" s="1"/>
  <c r="Q23" i="24" s="1"/>
  <c r="Q24" i="24" s="1"/>
  <c r="Q25" i="24" s="1"/>
  <c r="Q26" i="24" s="1"/>
  <c r="Q27" i="24" s="1"/>
  <c r="Q28" i="24" s="1"/>
  <c r="Q29" i="24" s="1"/>
  <c r="Q30" i="24" s="1"/>
  <c r="Q31" i="24" s="1"/>
  <c r="Q32" i="24" s="1"/>
  <c r="Q33" i="24" s="1"/>
  <c r="Q34" i="24" s="1"/>
  <c r="Q35" i="24" s="1"/>
  <c r="Q36" i="24" s="1"/>
  <c r="Q37" i="24" s="1"/>
  <c r="Q38" i="24" s="1"/>
  <c r="Q39" i="24" s="1"/>
  <c r="Q40" i="24" s="1"/>
  <c r="Q41" i="24" s="1"/>
  <c r="Q42" i="24" s="1"/>
  <c r="Q43" i="24" s="1"/>
  <c r="Q44" i="24" s="1"/>
  <c r="Q45" i="24" s="1"/>
  <c r="Q46" i="24" s="1"/>
  <c r="Q47" i="24" s="1"/>
  <c r="Q48" i="24" s="1"/>
  <c r="Q49" i="24" s="1"/>
  <c r="Q50" i="24" s="1"/>
  <c r="Q51" i="24" s="1"/>
  <c r="Q52" i="24" s="1"/>
  <c r="Q53" i="24" s="1"/>
  <c r="Q54" i="24" s="1"/>
  <c r="Q55" i="24" s="1"/>
  <c r="Q56" i="24" s="1"/>
  <c r="Q57" i="24" s="1"/>
  <c r="Q58" i="24" s="1"/>
  <c r="Q59" i="24" s="1"/>
  <c r="Q60" i="24" s="1"/>
  <c r="Q61" i="24" s="1"/>
  <c r="Q62" i="24" s="1"/>
  <c r="Q63" i="24" s="1"/>
  <c r="Q64" i="24" s="1"/>
  <c r="Q65" i="24" s="1"/>
  <c r="Q66" i="24" s="1"/>
  <c r="Q67" i="24" s="1"/>
  <c r="Q68" i="24" s="1"/>
  <c r="Q69" i="24" s="1"/>
  <c r="Q70" i="24" s="1"/>
  <c r="Q71" i="24" s="1"/>
  <c r="Q72" i="24" s="1"/>
  <c r="Q73" i="24" s="1"/>
  <c r="Q74" i="24" s="1"/>
  <c r="Q75" i="24" s="1"/>
  <c r="Q76" i="24" s="1"/>
  <c r="Q77" i="24" s="1"/>
  <c r="Q78" i="24" s="1"/>
  <c r="Q79" i="24" s="1"/>
  <c r="Q80" i="24" s="1"/>
  <c r="Q81" i="24" s="1"/>
  <c r="Q82" i="24" s="1"/>
  <c r="Q83" i="24" s="1"/>
  <c r="Q84" i="24" s="1"/>
  <c r="Q85" i="24" s="1"/>
  <c r="Q86" i="24" s="1"/>
  <c r="Q87" i="24" s="1"/>
  <c r="Q88" i="24" s="1"/>
  <c r="Q89" i="24" s="1"/>
  <c r="Q90" i="24" s="1"/>
  <c r="Q91" i="24" s="1"/>
  <c r="Q92" i="24" s="1"/>
  <c r="Q93" i="24" s="1"/>
  <c r="Q94" i="24" s="1"/>
  <c r="Q95" i="24" s="1"/>
  <c r="Q96" i="24" s="1"/>
  <c r="Q97" i="24" s="1"/>
  <c r="Q98" i="24" s="1"/>
  <c r="Q99" i="24" s="1"/>
  <c r="Q100" i="24" s="1"/>
  <c r="Q101" i="24" s="1"/>
  <c r="Q102" i="24" s="1"/>
  <c r="Q103" i="24" s="1"/>
  <c r="Q104" i="24" s="1"/>
  <c r="Q105" i="24" s="1"/>
  <c r="Q106" i="24" s="1"/>
  <c r="Q107" i="24" s="1"/>
  <c r="Q108" i="24" s="1"/>
  <c r="Q109" i="24" s="1"/>
  <c r="Q110" i="24" s="1"/>
  <c r="Q111" i="24" s="1"/>
  <c r="Q112" i="24" s="1"/>
  <c r="Q113" i="24" s="1"/>
  <c r="Q114" i="24" s="1"/>
  <c r="Q115" i="24" s="1"/>
  <c r="Q116" i="24" s="1"/>
  <c r="Q117" i="24" s="1"/>
  <c r="Q118" i="24" s="1"/>
  <c r="Q119" i="24" s="1"/>
  <c r="Q120" i="24" s="1"/>
  <c r="Q121" i="24" s="1"/>
  <c r="Q122" i="24" s="1"/>
  <c r="Q123" i="24" s="1"/>
  <c r="Q124" i="24" s="1"/>
  <c r="Q125" i="24" s="1"/>
  <c r="Q126" i="24" s="1"/>
  <c r="Q127" i="24" s="1"/>
  <c r="Q128" i="24" s="1"/>
  <c r="Q129" i="24" s="1"/>
  <c r="Q130" i="24" s="1"/>
  <c r="Q131" i="24" s="1"/>
  <c r="Q132" i="24" s="1"/>
  <c r="Q133" i="24" s="1"/>
  <c r="Q134" i="24" s="1"/>
  <c r="Q135" i="24" s="1"/>
  <c r="Q136" i="24" s="1"/>
  <c r="Q137" i="24" s="1"/>
  <c r="Q138" i="24" s="1"/>
  <c r="Q139" i="24" s="1"/>
  <c r="Q140" i="24" s="1"/>
  <c r="Q141" i="24" s="1"/>
  <c r="Q142" i="24" s="1"/>
  <c r="Q143" i="24" s="1"/>
  <c r="Q144" i="24" s="1"/>
  <c r="Q145" i="24" s="1"/>
  <c r="Q146" i="24" s="1"/>
  <c r="Q147" i="24" s="1"/>
  <c r="Q148" i="24" s="1"/>
  <c r="Q149" i="24" s="1"/>
  <c r="Q150" i="24" s="1"/>
  <c r="Q151" i="24" s="1"/>
  <c r="Q152" i="24" s="1"/>
  <c r="Q153" i="24" s="1"/>
  <c r="Q154" i="24" s="1"/>
  <c r="Q155" i="24" s="1"/>
  <c r="Q156" i="24" s="1"/>
  <c r="Q157" i="24" s="1"/>
  <c r="Q158" i="24" s="1"/>
  <c r="Q159" i="24" s="1"/>
  <c r="Q160" i="24" s="1"/>
  <c r="Q161" i="24" s="1"/>
  <c r="Q162" i="24" s="1"/>
  <c r="Q163" i="24" s="1"/>
  <c r="Q164" i="24" s="1"/>
  <c r="Q165" i="24" s="1"/>
  <c r="Q166" i="24" s="1"/>
  <c r="Q167" i="24" s="1"/>
  <c r="Q168" i="24" s="1"/>
  <c r="Q169" i="24" s="1"/>
  <c r="Q170" i="24" s="1"/>
  <c r="Q171" i="24" s="1"/>
  <c r="Q172" i="24" s="1"/>
  <c r="Q173" i="24" s="1"/>
  <c r="Q174" i="24" s="1"/>
  <c r="Q175" i="24" s="1"/>
  <c r="Q176" i="24" s="1"/>
  <c r="Q177" i="24" s="1"/>
  <c r="Q178" i="24" s="1"/>
  <c r="Q179" i="24" s="1"/>
  <c r="Q180" i="24" s="1"/>
  <c r="Q181" i="24" s="1"/>
  <c r="Q182" i="24" s="1"/>
  <c r="Q183" i="24" s="1"/>
  <c r="Q184" i="24" s="1"/>
  <c r="Q185" i="24" s="1"/>
  <c r="Q186" i="24" s="1"/>
  <c r="Q187" i="24" s="1"/>
  <c r="Q188" i="24" s="1"/>
  <c r="Q189" i="24" s="1"/>
  <c r="Q190" i="24" s="1"/>
  <c r="Q191" i="24" s="1"/>
  <c r="Q192" i="24" s="1"/>
  <c r="Q193" i="24" s="1"/>
  <c r="Q194" i="24" s="1"/>
  <c r="Q195" i="24" s="1"/>
  <c r="Q196" i="24" s="1"/>
  <c r="Q197" i="24" s="1"/>
  <c r="Q198" i="24" s="1"/>
  <c r="Q199" i="24" s="1"/>
  <c r="Q200" i="24" s="1"/>
  <c r="Q201" i="24" s="1"/>
  <c r="Q202" i="24" s="1"/>
  <c r="Q203" i="24" s="1"/>
  <c r="Q204" i="24" s="1"/>
  <c r="Q205" i="24" s="1"/>
  <c r="Q206" i="24" s="1"/>
  <c r="Q207" i="24" s="1"/>
  <c r="Q208" i="24" s="1"/>
  <c r="Q209" i="24" s="1"/>
  <c r="Q210" i="24" s="1"/>
  <c r="Q211" i="24" s="1"/>
  <c r="Q212" i="24" s="1"/>
  <c r="Q213" i="24" s="1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Q259" i="24" s="1"/>
  <c r="Q260" i="24" s="1"/>
  <c r="Q261" i="24" s="1"/>
  <c r="Q262" i="24" s="1"/>
  <c r="Q263" i="24" s="1"/>
  <c r="Q264" i="24" s="1"/>
  <c r="Q265" i="24" s="1"/>
  <c r="Q266" i="24" s="1"/>
  <c r="Q267" i="24" s="1"/>
  <c r="Q268" i="24" s="1"/>
  <c r="Q269" i="24" s="1"/>
  <c r="Q270" i="24" s="1"/>
  <c r="Q271" i="24" s="1"/>
  <c r="Q272" i="24" s="1"/>
  <c r="Q273" i="24" s="1"/>
  <c r="Q274" i="24" s="1"/>
  <c r="Q275" i="24" s="1"/>
  <c r="Q276" i="24" s="1"/>
  <c r="Q277" i="24" s="1"/>
  <c r="Q278" i="24" s="1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Q324" i="24" s="1"/>
  <c r="Q325" i="24" s="1"/>
  <c r="Q326" i="24" s="1"/>
  <c r="Q327" i="24" s="1"/>
  <c r="Q328" i="24" s="1"/>
  <c r="Q329" i="24" s="1"/>
  <c r="Q330" i="24" s="1"/>
  <c r="Q331" i="24" s="1"/>
  <c r="Q332" i="24" s="1"/>
  <c r="Q333" i="24" s="1"/>
  <c r="Q334" i="24" s="1"/>
  <c r="Q335" i="24" s="1"/>
  <c r="Q336" i="24" s="1"/>
  <c r="Q337" i="24" s="1"/>
  <c r="Q338" i="24" s="1"/>
  <c r="Q339" i="24" s="1"/>
  <c r="Q340" i="24" s="1"/>
  <c r="Q341" i="24" s="1"/>
  <c r="Q342" i="24" s="1"/>
  <c r="Q343" i="24" s="1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Q389" i="24" s="1"/>
  <c r="Q390" i="24" s="1"/>
  <c r="Q391" i="24" s="1"/>
  <c r="Q392" i="24" s="1"/>
  <c r="Q393" i="24" s="1"/>
  <c r="Q394" i="24" s="1"/>
  <c r="Q395" i="24" s="1"/>
  <c r="Q396" i="24" s="1"/>
  <c r="Q397" i="24" s="1"/>
  <c r="Q398" i="24" s="1"/>
  <c r="Q399" i="24" s="1"/>
  <c r="Q400" i="24" s="1"/>
  <c r="Q401" i="24" s="1"/>
  <c r="Q402" i="24" s="1"/>
  <c r="Q403" i="24" s="1"/>
  <c r="Q404" i="24" s="1"/>
  <c r="Q405" i="24" s="1"/>
  <c r="Q406" i="24" s="1"/>
  <c r="Q407" i="24" s="1"/>
  <c r="Q408" i="24" s="1"/>
  <c r="Q409" i="24" s="1"/>
  <c r="Q410" i="24" s="1"/>
  <c r="Q411" i="24" s="1"/>
  <c r="Q412" i="24" s="1"/>
  <c r="Q413" i="24" s="1"/>
  <c r="Q414" i="24" s="1"/>
  <c r="Q415" i="24" s="1"/>
  <c r="Q416" i="24" s="1"/>
  <c r="Q417" i="24" s="1"/>
  <c r="Q418" i="24" s="1"/>
  <c r="Q419" i="24" s="1"/>
  <c r="Q420" i="24" s="1"/>
  <c r="Q421" i="24" s="1"/>
  <c r="Q422" i="24" s="1"/>
  <c r="Q423" i="24" s="1"/>
  <c r="Q424" i="24" s="1"/>
  <c r="Q425" i="24" s="1"/>
  <c r="Q426" i="24" s="1"/>
  <c r="Q427" i="24" s="1"/>
  <c r="Q428" i="24" s="1"/>
  <c r="Q429" i="24" s="1"/>
  <c r="Q430" i="24" s="1"/>
  <c r="Q431" i="24" s="1"/>
  <c r="Q432" i="24" s="1"/>
  <c r="Q433" i="24" s="1"/>
  <c r="Q434" i="24" s="1"/>
  <c r="Q435" i="24" s="1"/>
  <c r="Q436" i="24" s="1"/>
  <c r="Q437" i="24" s="1"/>
  <c r="Q438" i="24" s="1"/>
  <c r="Q439" i="24" s="1"/>
  <c r="Q440" i="24" s="1"/>
  <c r="Q441" i="24" s="1"/>
  <c r="Q442" i="24" s="1"/>
  <c r="Q443" i="24" s="1"/>
  <c r="Q444" i="24" s="1"/>
  <c r="Q445" i="24" s="1"/>
  <c r="Q446" i="24" s="1"/>
  <c r="Q447" i="24" s="1"/>
  <c r="Q448" i="24" s="1"/>
  <c r="Q449" i="24" s="1"/>
  <c r="Q450" i="24" s="1"/>
  <c r="Q451" i="24" s="1"/>
  <c r="Q452" i="24" s="1"/>
  <c r="Q453" i="24" s="1"/>
  <c r="Q454" i="24" s="1"/>
  <c r="Q455" i="24" s="1"/>
  <c r="Q456" i="24" s="1"/>
  <c r="Q457" i="24" s="1"/>
  <c r="Q458" i="24" s="1"/>
  <c r="Q459" i="24" s="1"/>
  <c r="Q460" i="24" s="1"/>
  <c r="Q461" i="24" s="1"/>
  <c r="Q462" i="24" s="1"/>
  <c r="Q463" i="24" s="1"/>
  <c r="Q464" i="24" s="1"/>
  <c r="Q465" i="24" s="1"/>
  <c r="Q466" i="24" s="1"/>
  <c r="Q467" i="24" s="1"/>
  <c r="Q468" i="24" s="1"/>
  <c r="Q469" i="24" s="1"/>
  <c r="Q470" i="24" s="1"/>
  <c r="Q471" i="24" s="1"/>
  <c r="Q472" i="24" s="1"/>
  <c r="Q473" i="24" s="1"/>
  <c r="Q474" i="24" s="1"/>
  <c r="Q475" i="24" s="1"/>
  <c r="Q476" i="24" s="1"/>
  <c r="Q477" i="24" s="1"/>
  <c r="Q478" i="24" s="1"/>
  <c r="Q479" i="24" s="1"/>
  <c r="Q480" i="24" s="1"/>
  <c r="Q481" i="24" s="1"/>
  <c r="Q482" i="24" s="1"/>
  <c r="Q483" i="24" s="1"/>
  <c r="Q484" i="24" s="1"/>
  <c r="Q485" i="24" s="1"/>
  <c r="Q486" i="24" s="1"/>
  <c r="Q487" i="24" s="1"/>
  <c r="Q488" i="24" s="1"/>
  <c r="Q489" i="24" s="1"/>
  <c r="Q490" i="24" s="1"/>
  <c r="Q491" i="24" s="1"/>
  <c r="Q492" i="24" s="1"/>
  <c r="Q493" i="24" s="1"/>
  <c r="Q494" i="24" s="1"/>
  <c r="Q495" i="24" s="1"/>
  <c r="Q496" i="24" s="1"/>
  <c r="Q497" i="24" s="1"/>
  <c r="Q498" i="24" s="1"/>
  <c r="Q499" i="24" s="1"/>
  <c r="Q500" i="24" s="1"/>
  <c r="Q501" i="24" s="1"/>
  <c r="Q502" i="24" s="1"/>
  <c r="Q503" i="24" s="1"/>
  <c r="Q504" i="24" s="1"/>
  <c r="Q505" i="24" s="1"/>
  <c r="Q506" i="24" s="1"/>
  <c r="Q507" i="24" s="1"/>
  <c r="Q508" i="24" s="1"/>
  <c r="Q509" i="24" s="1"/>
  <c r="Q510" i="24" s="1"/>
  <c r="Q511" i="24" s="1"/>
  <c r="Q512" i="24" s="1"/>
  <c r="Q513" i="24" s="1"/>
  <c r="Q514" i="24" s="1"/>
  <c r="Q515" i="24" s="1"/>
  <c r="Q516" i="24" s="1"/>
  <c r="Q517" i="24" s="1"/>
  <c r="Q518" i="24" s="1"/>
  <c r="Q519" i="24" s="1"/>
  <c r="Q520" i="24" s="1"/>
  <c r="Q521" i="24" s="1"/>
  <c r="Q522" i="24" s="1"/>
  <c r="Q523" i="24" s="1"/>
  <c r="Q524" i="24" s="1"/>
  <c r="Q525" i="24" s="1"/>
  <c r="Q526" i="24" s="1"/>
  <c r="Q527" i="24" s="1"/>
  <c r="Q528" i="24" s="1"/>
  <c r="Q529" i="24" s="1"/>
  <c r="Q530" i="24" s="1"/>
  <c r="Q531" i="24" s="1"/>
  <c r="Q532" i="24" s="1"/>
  <c r="Q533" i="24" s="1"/>
  <c r="Q534" i="24" s="1"/>
  <c r="Q535" i="24" s="1"/>
  <c r="Q536" i="24" s="1"/>
  <c r="Q537" i="24" s="1"/>
  <c r="Q538" i="24" s="1"/>
  <c r="Q539" i="24" s="1"/>
  <c r="Q540" i="24" s="1"/>
  <c r="Q541" i="24" s="1"/>
  <c r="Q542" i="24" s="1"/>
  <c r="Q543" i="24" s="1"/>
  <c r="Q544" i="24" s="1"/>
  <c r="Q545" i="24" s="1"/>
  <c r="Q546" i="24" s="1"/>
  <c r="Q547" i="24" s="1"/>
  <c r="Q548" i="24" s="1"/>
  <c r="Q549" i="24" s="1"/>
  <c r="Q550" i="24" s="1"/>
  <c r="Q551" i="24" s="1"/>
  <c r="Q552" i="24" s="1"/>
  <c r="Q553" i="24" s="1"/>
  <c r="Q554" i="24" s="1"/>
  <c r="Q555" i="24" s="1"/>
  <c r="Q556" i="24" s="1"/>
  <c r="Q557" i="24" s="1"/>
  <c r="Q558" i="24" s="1"/>
  <c r="Q559" i="24" s="1"/>
  <c r="Q560" i="24" s="1"/>
  <c r="Q561" i="24" s="1"/>
  <c r="Q562" i="24" s="1"/>
  <c r="Q563" i="24" s="1"/>
  <c r="Q564" i="24" s="1"/>
  <c r="Q565" i="24" s="1"/>
  <c r="Q566" i="24" s="1"/>
  <c r="Q567" i="24" s="1"/>
  <c r="Q568" i="24" s="1"/>
  <c r="Q569" i="24" s="1"/>
  <c r="Q570" i="24" s="1"/>
  <c r="Q571" i="24" s="1"/>
  <c r="Q572" i="24" s="1"/>
  <c r="Q573" i="24" s="1"/>
  <c r="Q574" i="24" s="1"/>
  <c r="Q575" i="24" s="1"/>
  <c r="Q576" i="24" s="1"/>
  <c r="Q577" i="24" s="1"/>
  <c r="Q578" i="24" s="1"/>
  <c r="Q579" i="24" s="1"/>
  <c r="Q580" i="24" s="1"/>
  <c r="Q581" i="24" s="1"/>
  <c r="Q582" i="24" s="1"/>
  <c r="Q583" i="24" s="1"/>
  <c r="Q584" i="24" s="1"/>
  <c r="Q585" i="24" s="1"/>
  <c r="Q586" i="24" s="1"/>
  <c r="Q587" i="24" s="1"/>
  <c r="Q588" i="24" s="1"/>
  <c r="Q589" i="24" s="1"/>
  <c r="Q590" i="24" s="1"/>
  <c r="Q591" i="24" s="1"/>
  <c r="Q592" i="24" s="1"/>
  <c r="Q593" i="24" s="1"/>
  <c r="Q594" i="24" s="1"/>
  <c r="Q595" i="24" s="1"/>
  <c r="Q596" i="24" s="1"/>
  <c r="Q597" i="24" s="1"/>
  <c r="Q598" i="24" s="1"/>
  <c r="Q599" i="24" s="1"/>
  <c r="Q600" i="24" s="1"/>
  <c r="Q601" i="24" s="1"/>
  <c r="Q602" i="24" s="1"/>
  <c r="Q603" i="24" s="1"/>
  <c r="Q604" i="24" s="1"/>
  <c r="Q605" i="24" s="1"/>
  <c r="Q606" i="24" s="1"/>
  <c r="Q607" i="24" s="1"/>
  <c r="Q608" i="24" s="1"/>
  <c r="Q609" i="24" s="1"/>
  <c r="Q610" i="24" s="1"/>
  <c r="Q611" i="24" s="1"/>
  <c r="Q612" i="24" s="1"/>
  <c r="Q613" i="24" s="1"/>
  <c r="Q614" i="24" s="1"/>
  <c r="Q615" i="24" s="1"/>
  <c r="Q616" i="24" s="1"/>
  <c r="Q617" i="24" s="1"/>
  <c r="Q618" i="24" s="1"/>
  <c r="Q619" i="24" s="1"/>
  <c r="Q620" i="24" s="1"/>
  <c r="Q621" i="24" s="1"/>
  <c r="Q622" i="24" s="1"/>
  <c r="Q623" i="24" s="1"/>
  <c r="Q624" i="24" s="1"/>
  <c r="Q625" i="24" s="1"/>
  <c r="Q626" i="24" s="1"/>
  <c r="Q627" i="24" s="1"/>
  <c r="Q628" i="24" s="1"/>
  <c r="Q629" i="24" s="1"/>
  <c r="Q630" i="24" s="1"/>
  <c r="Q631" i="24" s="1"/>
  <c r="Q632" i="24" s="1"/>
  <c r="Q633" i="24" s="1"/>
  <c r="Q634" i="24" s="1"/>
  <c r="Q635" i="24" s="1"/>
  <c r="Q636" i="24" s="1"/>
  <c r="Q637" i="24" s="1"/>
  <c r="Q638" i="24" s="1"/>
  <c r="Q639" i="24" s="1"/>
  <c r="Q640" i="24" s="1"/>
  <c r="Q641" i="24" s="1"/>
  <c r="Q642" i="24" s="1"/>
  <c r="Q643" i="24" s="1"/>
  <c r="Q644" i="24" s="1"/>
  <c r="Q645" i="24" s="1"/>
  <c r="Q646" i="24" s="1"/>
  <c r="Q647" i="24" s="1"/>
  <c r="Q648" i="24" s="1"/>
  <c r="Q649" i="24" s="1"/>
  <c r="Q650" i="24" s="1"/>
  <c r="Q651" i="24" s="1"/>
  <c r="Q652" i="24" s="1"/>
  <c r="Q653" i="24" s="1"/>
  <c r="Q654" i="24" s="1"/>
  <c r="Q655" i="24" s="1"/>
  <c r="Q656" i="24" s="1"/>
  <c r="Q657" i="24" s="1"/>
  <c r="Q658" i="24" s="1"/>
  <c r="Q659" i="24" s="1"/>
  <c r="Q660" i="24" s="1"/>
  <c r="Q661" i="24" s="1"/>
  <c r="Q662" i="24" s="1"/>
  <c r="Q663" i="24" s="1"/>
  <c r="Q664" i="24" s="1"/>
  <c r="Q665" i="24" s="1"/>
  <c r="Q666" i="24" s="1"/>
  <c r="Q667" i="24" s="1"/>
  <c r="Q668" i="24" s="1"/>
  <c r="Q669" i="24" s="1"/>
  <c r="Q670" i="24" s="1"/>
  <c r="Q671" i="24" s="1"/>
  <c r="Q672" i="24" s="1"/>
  <c r="Q673" i="24" s="1"/>
  <c r="Q674" i="24" s="1"/>
  <c r="Q675" i="24" s="1"/>
  <c r="Q676" i="24" s="1"/>
  <c r="Q677" i="24" s="1"/>
  <c r="Q678" i="24" s="1"/>
  <c r="Q679" i="24" s="1"/>
  <c r="Q680" i="24" s="1"/>
  <c r="Q681" i="24" s="1"/>
  <c r="Q682" i="24" s="1"/>
  <c r="Q683" i="24" s="1"/>
  <c r="Q684" i="24" s="1"/>
  <c r="Q685" i="24" s="1"/>
  <c r="Q686" i="24" s="1"/>
  <c r="Q687" i="24" s="1"/>
  <c r="Q688" i="24" s="1"/>
  <c r="Q689" i="24" s="1"/>
  <c r="Q690" i="24" s="1"/>
  <c r="Q691" i="24" s="1"/>
  <c r="Q692" i="24" s="1"/>
  <c r="Q693" i="24" s="1"/>
  <c r="Q694" i="24" s="1"/>
  <c r="Q695" i="24" s="1"/>
  <c r="Q696" i="24" s="1"/>
  <c r="Q697" i="24" s="1"/>
  <c r="Q698" i="24" s="1"/>
  <c r="Q699" i="24" s="1"/>
  <c r="Q700" i="24" s="1"/>
  <c r="Q701" i="24" s="1"/>
  <c r="Q702" i="24" s="1"/>
  <c r="Q703" i="24" s="1"/>
  <c r="Q704" i="24" s="1"/>
  <c r="Q705" i="24" s="1"/>
  <c r="Q706" i="24" s="1"/>
  <c r="Q707" i="24" s="1"/>
  <c r="Q708" i="24" s="1"/>
  <c r="Q709" i="24" s="1"/>
  <c r="Q710" i="24" s="1"/>
  <c r="Q711" i="24" s="1"/>
  <c r="Q712" i="24" s="1"/>
  <c r="Q713" i="24" s="1"/>
  <c r="Q714" i="24" s="1"/>
  <c r="Q715" i="24" s="1"/>
  <c r="Q716" i="24" s="1"/>
  <c r="Q717" i="24" s="1"/>
  <c r="Q718" i="24" s="1"/>
  <c r="Q719" i="24" s="1"/>
  <c r="Q720" i="24" s="1"/>
  <c r="Q721" i="24" s="1"/>
  <c r="Q722" i="24" s="1"/>
  <c r="Q723" i="24" s="1"/>
  <c r="Q724" i="24" s="1"/>
  <c r="Q725" i="24" s="1"/>
  <c r="Q726" i="24" s="1"/>
  <c r="Q727" i="24" s="1"/>
  <c r="Q728" i="24" s="1"/>
  <c r="Q729" i="24" s="1"/>
  <c r="Q730" i="24" s="1"/>
  <c r="Q731" i="24" s="1"/>
  <c r="Q732" i="24" s="1"/>
  <c r="Q733" i="24" s="1"/>
  <c r="Q734" i="24" s="1"/>
  <c r="Q735" i="24" s="1"/>
  <c r="Q736" i="24" s="1"/>
  <c r="Q737" i="24" s="1"/>
  <c r="Q738" i="24" s="1"/>
  <c r="Q739" i="24" s="1"/>
  <c r="Q740" i="24" s="1"/>
  <c r="Q741" i="24" s="1"/>
  <c r="Q742" i="24" s="1"/>
  <c r="Q743" i="24" s="1"/>
  <c r="Q744" i="24" s="1"/>
  <c r="Q745" i="24" s="1"/>
  <c r="Q746" i="24" s="1"/>
  <c r="Q747" i="24" s="1"/>
  <c r="Q748" i="24" s="1"/>
  <c r="Q749" i="24" s="1"/>
  <c r="Q750" i="24" s="1"/>
  <c r="Q751" i="24" s="1"/>
  <c r="Q752" i="24" s="1"/>
  <c r="Q753" i="24" s="1"/>
  <c r="Q754" i="24" s="1"/>
  <c r="Q755" i="24" s="1"/>
  <c r="Q756" i="24" s="1"/>
  <c r="Q757" i="24" s="1"/>
  <c r="Q758" i="24" s="1"/>
  <c r="Q759" i="24" s="1"/>
  <c r="Q760" i="24" s="1"/>
  <c r="Q761" i="24" s="1"/>
  <c r="Q762" i="24" s="1"/>
  <c r="Q763" i="24" s="1"/>
  <c r="Q764" i="24" s="1"/>
  <c r="Q765" i="24" s="1"/>
  <c r="Q766" i="24" s="1"/>
  <c r="Q767" i="24" s="1"/>
  <c r="Q768" i="24" s="1"/>
  <c r="Q769" i="24" s="1"/>
  <c r="Q770" i="24" s="1"/>
  <c r="Q771" i="24" s="1"/>
  <c r="Q772" i="24" s="1"/>
  <c r="Q773" i="24" s="1"/>
  <c r="Q774" i="24" s="1"/>
  <c r="Q775" i="24" s="1"/>
  <c r="Q776" i="24" s="1"/>
  <c r="Q777" i="24" s="1"/>
  <c r="Q778" i="24" s="1"/>
  <c r="Q779" i="24" s="1"/>
  <c r="Q780" i="24" s="1"/>
  <c r="Q781" i="24" s="1"/>
  <c r="Q782" i="24" s="1"/>
  <c r="Q783" i="24" s="1"/>
  <c r="Q784" i="24" s="1"/>
  <c r="Q785" i="24" s="1"/>
  <c r="Q786" i="24" s="1"/>
  <c r="Q787" i="24" s="1"/>
  <c r="Q788" i="24" s="1"/>
  <c r="Q789" i="24" s="1"/>
  <c r="Q790" i="24" s="1"/>
  <c r="Q791" i="24" s="1"/>
  <c r="Q792" i="24" s="1"/>
  <c r="Q793" i="24" s="1"/>
  <c r="Q794" i="24" s="1"/>
  <c r="Q795" i="24" s="1"/>
  <c r="Q796" i="24" s="1"/>
  <c r="Q797" i="24" s="1"/>
  <c r="Q798" i="24" s="1"/>
  <c r="Q799" i="24" s="1"/>
  <c r="Q800" i="24" s="1"/>
  <c r="Q801" i="24" s="1"/>
  <c r="Q802" i="24" s="1"/>
  <c r="Q803" i="24" s="1"/>
  <c r="Q804" i="24" s="1"/>
  <c r="Q805" i="24" s="1"/>
  <c r="Q806" i="24" s="1"/>
  <c r="Q807" i="24" s="1"/>
  <c r="Q808" i="24" s="1"/>
  <c r="Q809" i="24" s="1"/>
  <c r="Q810" i="24" s="1"/>
  <c r="Q811" i="24" s="1"/>
  <c r="Q812" i="24" s="1"/>
  <c r="Q813" i="24" s="1"/>
  <c r="Q814" i="24" s="1"/>
  <c r="Q815" i="24" s="1"/>
  <c r="Q816" i="24" s="1"/>
  <c r="Q817" i="24" s="1"/>
  <c r="Q818" i="24" s="1"/>
  <c r="Q819" i="24" s="1"/>
  <c r="Q820" i="24" s="1"/>
  <c r="Q821" i="24" s="1"/>
  <c r="Q822" i="24" s="1"/>
  <c r="Q823" i="24" s="1"/>
  <c r="Q824" i="24" s="1"/>
  <c r="Q825" i="24" s="1"/>
  <c r="Q826" i="24" s="1"/>
  <c r="Q827" i="24" s="1"/>
  <c r="Q828" i="24" s="1"/>
  <c r="Q829" i="24" s="1"/>
  <c r="Q830" i="24" s="1"/>
  <c r="Q831" i="24" s="1"/>
  <c r="Q832" i="24" s="1"/>
  <c r="Q833" i="24" s="1"/>
  <c r="Q834" i="24" s="1"/>
  <c r="Q835" i="24" s="1"/>
  <c r="Q836" i="24" s="1"/>
  <c r="Q837" i="24" s="1"/>
  <c r="Q838" i="24" s="1"/>
  <c r="Q839" i="24" s="1"/>
  <c r="Q840" i="24" s="1"/>
  <c r="Q841" i="24" s="1"/>
  <c r="Q842" i="24" s="1"/>
  <c r="Q843" i="24" s="1"/>
  <c r="Q844" i="24" s="1"/>
  <c r="Q845" i="24" s="1"/>
  <c r="Q846" i="24" s="1"/>
  <c r="Q847" i="24" s="1"/>
  <c r="Q848" i="24" s="1"/>
  <c r="Q849" i="24" s="1"/>
  <c r="Q850" i="24" s="1"/>
  <c r="Q851" i="24" s="1"/>
  <c r="Q852" i="24" s="1"/>
  <c r="Q853" i="24" s="1"/>
  <c r="Q854" i="24" s="1"/>
  <c r="Q855" i="24" s="1"/>
  <c r="Q856" i="24" s="1"/>
  <c r="Q857" i="24" s="1"/>
  <c r="Q858" i="24" s="1"/>
  <c r="Q859" i="24" s="1"/>
  <c r="Q860" i="24" s="1"/>
  <c r="Q861" i="24" s="1"/>
  <c r="Q862" i="24" s="1"/>
  <c r="Q863" i="24" s="1"/>
  <c r="Q864" i="24" s="1"/>
  <c r="Q865" i="24" s="1"/>
  <c r="Q866" i="24" s="1"/>
  <c r="Q867" i="24" s="1"/>
  <c r="Q868" i="24" s="1"/>
  <c r="Q869" i="24" s="1"/>
  <c r="Q870" i="24" s="1"/>
  <c r="Q871" i="24" s="1"/>
  <c r="Q872" i="24" s="1"/>
  <c r="Q873" i="24" s="1"/>
  <c r="Q874" i="24" s="1"/>
  <c r="Q875" i="24" s="1"/>
  <c r="Q876" i="24" s="1"/>
  <c r="Q877" i="24" s="1"/>
  <c r="Q878" i="24" s="1"/>
  <c r="Q879" i="24" s="1"/>
  <c r="Q880" i="24" s="1"/>
  <c r="Q881" i="24" s="1"/>
  <c r="Q882" i="24" s="1"/>
  <c r="Q883" i="24" s="1"/>
  <c r="Q884" i="24" s="1"/>
  <c r="Q885" i="24" s="1"/>
  <c r="Q886" i="24" s="1"/>
  <c r="Q887" i="24" s="1"/>
  <c r="Q888" i="24" s="1"/>
  <c r="Q889" i="24" s="1"/>
  <c r="Q890" i="24" s="1"/>
  <c r="Q891" i="24" s="1"/>
  <c r="Q892" i="24" s="1"/>
  <c r="Q893" i="24" s="1"/>
  <c r="Q894" i="24" s="1"/>
  <c r="Q895" i="24" s="1"/>
  <c r="Q896" i="24" s="1"/>
  <c r="Q897" i="24" s="1"/>
  <c r="Q898" i="24" s="1"/>
  <c r="Q899" i="24" s="1"/>
  <c r="Q900" i="24" s="1"/>
  <c r="Q901" i="24" s="1"/>
  <c r="Q902" i="24" s="1"/>
  <c r="Q903" i="24" s="1"/>
  <c r="Q904" i="24" s="1"/>
  <c r="Q905" i="24" s="1"/>
  <c r="Q906" i="24" s="1"/>
  <c r="Q907" i="24" s="1"/>
  <c r="Q908" i="24" s="1"/>
  <c r="Q909" i="24" s="1"/>
  <c r="Q910" i="24" s="1"/>
  <c r="Q911" i="24" s="1"/>
  <c r="Q912" i="24" s="1"/>
  <c r="Q913" i="24" s="1"/>
  <c r="Q914" i="24" s="1"/>
  <c r="Q915" i="24" s="1"/>
  <c r="Q916" i="24" s="1"/>
  <c r="Q917" i="24" s="1"/>
  <c r="Q918" i="24" s="1"/>
  <c r="Q919" i="24" s="1"/>
  <c r="Q920" i="24" s="1"/>
  <c r="Q921" i="24" s="1"/>
  <c r="Q922" i="24" s="1"/>
  <c r="Q923" i="24" s="1"/>
  <c r="Q924" i="24" s="1"/>
  <c r="Q925" i="24" s="1"/>
  <c r="Q926" i="24" s="1"/>
  <c r="Q927" i="24" s="1"/>
  <c r="Q928" i="24" s="1"/>
  <c r="Q929" i="24" s="1"/>
  <c r="Q930" i="24" s="1"/>
  <c r="Q931" i="24" s="1"/>
  <c r="Q932" i="24" s="1"/>
  <c r="Q933" i="24" s="1"/>
  <c r="Q934" i="24" s="1"/>
  <c r="Q935" i="24" s="1"/>
  <c r="Q936" i="24" s="1"/>
  <c r="Q937" i="24" s="1"/>
  <c r="Q938" i="24" s="1"/>
  <c r="Q939" i="24" s="1"/>
  <c r="Q940" i="24" s="1"/>
  <c r="Q941" i="24" s="1"/>
  <c r="Q942" i="24" s="1"/>
  <c r="Q943" i="24" s="1"/>
  <c r="Q944" i="24" s="1"/>
  <c r="Q945" i="24" s="1"/>
  <c r="Q946" i="24" s="1"/>
  <c r="Q947" i="24" s="1"/>
  <c r="Q948" i="24" s="1"/>
  <c r="Q949" i="24" s="1"/>
  <c r="Q950" i="24" s="1"/>
  <c r="Q951" i="24" s="1"/>
  <c r="Q952" i="24" s="1"/>
  <c r="Q953" i="24" s="1"/>
  <c r="Q954" i="24" s="1"/>
  <c r="Q955" i="24" s="1"/>
  <c r="Q956" i="24" s="1"/>
  <c r="Q957" i="24" s="1"/>
  <c r="Q958" i="24" s="1"/>
  <c r="Q959" i="24" s="1"/>
  <c r="Q960" i="24" s="1"/>
  <c r="Q961" i="24" s="1"/>
  <c r="Q962" i="24" s="1"/>
  <c r="Q963" i="24" s="1"/>
  <c r="Q964" i="24" s="1"/>
  <c r="Q965" i="24" s="1"/>
  <c r="Q966" i="24" s="1"/>
  <c r="Q967" i="24" s="1"/>
  <c r="Q968" i="24" s="1"/>
  <c r="Q969" i="24" s="1"/>
  <c r="Q970" i="24" s="1"/>
  <c r="Q971" i="24" s="1"/>
  <c r="Q972" i="24" s="1"/>
  <c r="Q973" i="24" s="1"/>
  <c r="Q974" i="24" s="1"/>
  <c r="Q975" i="24" s="1"/>
  <c r="Q976" i="24" s="1"/>
  <c r="Q977" i="24" s="1"/>
  <c r="Q978" i="24" s="1"/>
  <c r="Q979" i="24" s="1"/>
  <c r="Q980" i="24" s="1"/>
  <c r="Q981" i="24" s="1"/>
  <c r="Q982" i="24" s="1"/>
  <c r="Q983" i="24" s="1"/>
  <c r="Q984" i="24" s="1"/>
  <c r="Q985" i="24" s="1"/>
  <c r="Q986" i="24" s="1"/>
  <c r="Q987" i="24" s="1"/>
  <c r="Q988" i="24" s="1"/>
  <c r="Q989" i="24" s="1"/>
  <c r="Q990" i="24" s="1"/>
  <c r="Q991" i="24" s="1"/>
  <c r="Q992" i="24" s="1"/>
  <c r="Q993" i="24" s="1"/>
  <c r="Q994" i="24" s="1"/>
  <c r="Q995" i="24" s="1"/>
  <c r="Q996" i="24" s="1"/>
  <c r="Q997" i="24" s="1"/>
  <c r="Q998" i="24" s="1"/>
  <c r="Q999" i="24" s="1"/>
  <c r="Q1000" i="24" s="1"/>
  <c r="Q1001" i="24" s="1"/>
  <c r="Q1002" i="24" s="1"/>
  <c r="Q1003" i="24" s="1"/>
  <c r="Q1004" i="24" s="1"/>
  <c r="Q1005" i="24" s="1"/>
  <c r="Q1006" i="24" s="1"/>
  <c r="Q1007" i="24" s="1"/>
  <c r="Q1008" i="24" s="1"/>
  <c r="Q1009" i="24" s="1"/>
  <c r="Q1010" i="24" s="1"/>
  <c r="Q1011" i="24" s="1"/>
  <c r="Q1012" i="24" s="1"/>
  <c r="Q1013" i="24" s="1"/>
  <c r="Q1014" i="24" s="1"/>
  <c r="Q1015" i="24" s="1"/>
  <c r="Q1016" i="24" s="1"/>
  <c r="Q1017" i="24" s="1"/>
  <c r="Q1018" i="24" s="1"/>
  <c r="Q1019" i="24" s="1"/>
  <c r="Q1020" i="24" s="1"/>
  <c r="Q1021" i="24" s="1"/>
  <c r="Q1022" i="24" s="1"/>
  <c r="Q1023" i="24" s="1"/>
  <c r="Q1024" i="24" s="1"/>
  <c r="Q1025" i="24" s="1"/>
  <c r="Q1026" i="24" s="1"/>
  <c r="Q1027" i="24" s="1"/>
  <c r="Q1028" i="24" s="1"/>
  <c r="Q1029" i="24" s="1"/>
  <c r="Q1030" i="24" s="1"/>
  <c r="Q1031" i="24" s="1"/>
  <c r="Q1032" i="24" s="1"/>
  <c r="Q1033" i="24" s="1"/>
  <c r="Q1034" i="24" s="1"/>
  <c r="Q1035" i="24" s="1"/>
  <c r="Q1036" i="24" s="1"/>
  <c r="Q1037" i="24" s="1"/>
  <c r="Q1038" i="24" s="1"/>
  <c r="Q1039" i="24" s="1"/>
  <c r="Q1040" i="24" s="1"/>
  <c r="Q1041" i="24" s="1"/>
  <c r="Q1042" i="24" s="1"/>
  <c r="Q1043" i="24" s="1"/>
  <c r="Q1044" i="24" s="1"/>
  <c r="Q1045" i="24" s="1"/>
  <c r="Q1046" i="24" s="1"/>
  <c r="Q1047" i="24" s="1"/>
  <c r="Q1048" i="24" s="1"/>
  <c r="Q1049" i="24" s="1"/>
  <c r="Q1050" i="24" s="1"/>
  <c r="Q1051" i="24" s="1"/>
  <c r="Q1052" i="24" s="1"/>
  <c r="Q1053" i="24" s="1"/>
  <c r="Q1054" i="24" s="1"/>
  <c r="Q1055" i="24" s="1"/>
  <c r="Q1056" i="24" s="1"/>
  <c r="Q1057" i="24" s="1"/>
  <c r="Q1058" i="24" s="1"/>
  <c r="Q1059" i="24" s="1"/>
  <c r="Q1060" i="24" s="1"/>
  <c r="Q1061" i="24" s="1"/>
  <c r="Q1062" i="24" s="1"/>
  <c r="Q1063" i="24" s="1"/>
  <c r="Q1064" i="24" s="1"/>
  <c r="Q1065" i="24" s="1"/>
  <c r="Q1066" i="24" s="1"/>
  <c r="Q1067" i="24" s="1"/>
  <c r="Q1068" i="24" s="1"/>
  <c r="Q1069" i="24" s="1"/>
  <c r="Q1070" i="24" s="1"/>
  <c r="Q1071" i="24" s="1"/>
  <c r="Q1072" i="24" s="1"/>
  <c r="Q1073" i="24" s="1"/>
  <c r="Q1074" i="24" s="1"/>
  <c r="Q1075" i="24" s="1"/>
  <c r="Q1076" i="24" s="1"/>
  <c r="Q1077" i="24" s="1"/>
  <c r="Q1078" i="24" s="1"/>
  <c r="Q1079" i="24" s="1"/>
  <c r="Q1080" i="24" s="1"/>
  <c r="Q1081" i="24" s="1"/>
  <c r="Q1082" i="24" s="1"/>
  <c r="Q1083" i="24" s="1"/>
  <c r="Q1084" i="24" s="1"/>
  <c r="Q1085" i="24" s="1"/>
  <c r="Q1086" i="24" s="1"/>
  <c r="Q1087" i="24" s="1"/>
  <c r="Q1088" i="24" s="1"/>
  <c r="Q1089" i="24" s="1"/>
  <c r="Q1090" i="24" s="1"/>
  <c r="Q1091" i="24" s="1"/>
  <c r="Q1092" i="24" s="1"/>
  <c r="Q1093" i="24" s="1"/>
  <c r="Q1094" i="24" s="1"/>
  <c r="Q1095" i="24" s="1"/>
  <c r="Q1096" i="24" s="1"/>
  <c r="Q1097" i="24" s="1"/>
  <c r="Q1098" i="24" s="1"/>
  <c r="Q1099" i="24" s="1"/>
  <c r="Q1100" i="24" s="1"/>
  <c r="Q1101" i="24" s="1"/>
  <c r="Q1102" i="24" s="1"/>
  <c r="Q1103" i="24" s="1"/>
  <c r="Q1104" i="24" s="1"/>
  <c r="Q1105" i="24" s="1"/>
  <c r="Q1106" i="24" s="1"/>
  <c r="Q1107" i="24" s="1"/>
  <c r="Q1108" i="24" s="1"/>
  <c r="Q1109" i="24" s="1"/>
  <c r="Q1110" i="24" s="1"/>
  <c r="Q1111" i="24" s="1"/>
  <c r="Q1112" i="24" s="1"/>
  <c r="Q1113" i="24" s="1"/>
  <c r="Q1114" i="24" s="1"/>
  <c r="Q1115" i="24" s="1"/>
  <c r="Q1116" i="24" s="1"/>
  <c r="Q1117" i="24" s="1"/>
  <c r="Q1118" i="24" s="1"/>
  <c r="Q1119" i="24" s="1"/>
  <c r="Q1120" i="24" s="1"/>
  <c r="Q1121" i="24" s="1"/>
  <c r="Q1122" i="24" s="1"/>
  <c r="Q1123" i="24" s="1"/>
  <c r="Q1124" i="24" s="1"/>
  <c r="Q1125" i="24" s="1"/>
  <c r="Q1126" i="24" s="1"/>
  <c r="Q1127" i="24" s="1"/>
  <c r="Q1128" i="24" s="1"/>
  <c r="Q1129" i="24" s="1"/>
  <c r="Q1130" i="24" s="1"/>
  <c r="Q1131" i="24" s="1"/>
  <c r="Q1132" i="24" s="1"/>
  <c r="Q1133" i="24" s="1"/>
  <c r="Q1134" i="24" s="1"/>
  <c r="Q1135" i="24" s="1"/>
  <c r="Q1136" i="24" s="1"/>
  <c r="Q1137" i="24" s="1"/>
  <c r="Q1138" i="24" s="1"/>
  <c r="Q1139" i="24" s="1"/>
  <c r="Q1140" i="24" s="1"/>
  <c r="Q1141" i="24" s="1"/>
  <c r="Q1142" i="24" s="1"/>
  <c r="Q1143" i="24" s="1"/>
  <c r="Q1144" i="24" s="1"/>
  <c r="Q1145" i="24" s="1"/>
  <c r="Q1146" i="24" s="1"/>
  <c r="Q1147" i="24" s="1"/>
  <c r="Q1148" i="24" s="1"/>
  <c r="Q1149" i="24" s="1"/>
  <c r="Q1150" i="24" s="1"/>
  <c r="Q1151" i="24" s="1"/>
  <c r="Q1152" i="24" s="1"/>
  <c r="Q1153" i="24" s="1"/>
  <c r="Q1154" i="24" s="1"/>
  <c r="Q1155" i="24" s="1"/>
  <c r="Q1156" i="24" s="1"/>
  <c r="Q1157" i="24" s="1"/>
  <c r="Q1158" i="24" s="1"/>
  <c r="Q1159" i="24" s="1"/>
  <c r="Q1160" i="24" s="1"/>
  <c r="Q1161" i="24" s="1"/>
  <c r="Q1162" i="24" s="1"/>
  <c r="Q1163" i="24" s="1"/>
  <c r="Q1164" i="24" s="1"/>
  <c r="Q1165" i="24" s="1"/>
  <c r="Q1166" i="24" s="1"/>
  <c r="Q1167" i="24" s="1"/>
  <c r="Q1168" i="24" s="1"/>
  <c r="Q1169" i="24" s="1"/>
  <c r="Q1170" i="24" s="1"/>
  <c r="Q1171" i="24" s="1"/>
  <c r="Q1172" i="24" s="1"/>
  <c r="Q1173" i="24" s="1"/>
  <c r="Q1174" i="24" s="1"/>
  <c r="Q1175" i="24" s="1"/>
  <c r="Q1176" i="24" s="1"/>
  <c r="Q1177" i="24" s="1"/>
  <c r="Q1178" i="24" s="1"/>
  <c r="Q1179" i="24" s="1"/>
  <c r="Q1180" i="24" s="1"/>
  <c r="Q1181" i="24" s="1"/>
  <c r="Q1182" i="24" s="1"/>
  <c r="Q1183" i="24" s="1"/>
  <c r="Q1184" i="24" s="1"/>
  <c r="Q1185" i="24" s="1"/>
  <c r="Q1186" i="24" s="1"/>
  <c r="Q1187" i="24" s="1"/>
  <c r="Q1188" i="24" s="1"/>
  <c r="Q1189" i="24" s="1"/>
  <c r="Q1190" i="24" s="1"/>
  <c r="Q1191" i="24" s="1"/>
  <c r="Q1192" i="24" s="1"/>
  <c r="Q1193" i="24" s="1"/>
  <c r="Q1194" i="24" s="1"/>
  <c r="Q1195" i="24" s="1"/>
  <c r="Q1196" i="24" s="1"/>
  <c r="Q1197" i="24" s="1"/>
  <c r="Q1198" i="24" s="1"/>
  <c r="Q1199" i="24" s="1"/>
  <c r="Q1200" i="24" s="1"/>
  <c r="Q1201" i="24" s="1"/>
  <c r="Q1202" i="24" s="1"/>
  <c r="Q1203" i="24" s="1"/>
  <c r="Q1204" i="24" s="1"/>
  <c r="Q1205" i="24" s="1"/>
  <c r="Q1206" i="24" s="1"/>
  <c r="Q1207" i="24" s="1"/>
  <c r="Q1208" i="24" s="1"/>
  <c r="Q1209" i="24" s="1"/>
  <c r="Q1210" i="24" s="1"/>
  <c r="Q1211" i="24" s="1"/>
  <c r="Q1212" i="24" s="1"/>
  <c r="Q1213" i="24" s="1"/>
  <c r="Q1214" i="24" s="1"/>
  <c r="Q1215" i="24" s="1"/>
  <c r="Q1216" i="24" s="1"/>
  <c r="Q1217" i="24" s="1"/>
  <c r="Q1218" i="24" s="1"/>
  <c r="Q1219" i="24" s="1"/>
  <c r="Q1220" i="24" s="1"/>
  <c r="Q1221" i="24" s="1"/>
  <c r="Q1222" i="24" s="1"/>
  <c r="Q1223" i="24" s="1"/>
  <c r="Q1224" i="24" s="1"/>
  <c r="Q1225" i="24" s="1"/>
  <c r="Q1226" i="24" s="1"/>
  <c r="Q1227" i="24" s="1"/>
  <c r="Q1228" i="24" s="1"/>
  <c r="Q1229" i="24" s="1"/>
  <c r="Q1230" i="24" s="1"/>
  <c r="Q1231" i="24" s="1"/>
  <c r="Q1232" i="24" s="1"/>
  <c r="Q1233" i="24" s="1"/>
  <c r="Q1234" i="24" s="1"/>
  <c r="Q1235" i="24" s="1"/>
  <c r="Q1236" i="24" s="1"/>
  <c r="Q1237" i="24" s="1"/>
  <c r="Q1238" i="24" s="1"/>
  <c r="Q1239" i="24" s="1"/>
  <c r="Q1240" i="24" s="1"/>
  <c r="Q1241" i="24" s="1"/>
  <c r="Q1242" i="24" s="1"/>
  <c r="Q1243" i="24" s="1"/>
  <c r="Q1244" i="24" s="1"/>
  <c r="Q1245" i="24" s="1"/>
  <c r="Q1246" i="24" s="1"/>
  <c r="Q1247" i="24" s="1"/>
  <c r="Q1248" i="24" s="1"/>
  <c r="Q1249" i="24" s="1"/>
  <c r="Q1250" i="24" s="1"/>
  <c r="Q1251" i="24" s="1"/>
  <c r="Q1252" i="24" s="1"/>
  <c r="Q1253" i="24" s="1"/>
  <c r="Q1254" i="24" s="1"/>
  <c r="Q1255" i="24" s="1"/>
  <c r="Q1256" i="24" s="1"/>
  <c r="Q1257" i="24" s="1"/>
  <c r="Q1258" i="24" s="1"/>
  <c r="Q1259" i="24" s="1"/>
  <c r="Q1260" i="24" s="1"/>
  <c r="Q1261" i="24" s="1"/>
  <c r="Q1262" i="24" s="1"/>
  <c r="Q1263" i="24" s="1"/>
  <c r="Q1264" i="24" s="1"/>
  <c r="Q1265" i="24" s="1"/>
  <c r="Q1266" i="24" s="1"/>
  <c r="Q1267" i="24" s="1"/>
  <c r="Q1268" i="24" s="1"/>
  <c r="Q1269" i="24" s="1"/>
  <c r="Q1270" i="24" s="1"/>
  <c r="Q1271" i="24" s="1"/>
  <c r="Q1272" i="24" s="1"/>
  <c r="Q1273" i="24" s="1"/>
  <c r="Q1274" i="24" s="1"/>
  <c r="Q1275" i="24" s="1"/>
  <c r="Q1276" i="24" s="1"/>
  <c r="Q1277" i="24" s="1"/>
  <c r="Q1278" i="24" s="1"/>
  <c r="Q1279" i="24" s="1"/>
  <c r="Q1280" i="24" s="1"/>
  <c r="Q1281" i="24" s="1"/>
  <c r="Q1282" i="24" s="1"/>
  <c r="Q1283" i="24" s="1"/>
  <c r="Q1284" i="24" s="1"/>
  <c r="Q1285" i="24" s="1"/>
  <c r="Q1286" i="24" s="1"/>
  <c r="Q1287" i="24" s="1"/>
  <c r="Q1288" i="24" s="1"/>
  <c r="Q1289" i="24" s="1"/>
  <c r="Q1290" i="24" s="1"/>
  <c r="Q1291" i="24" s="1"/>
  <c r="Q1292" i="24" s="1"/>
  <c r="Q1293" i="24" s="1"/>
  <c r="Q1294" i="24" s="1"/>
  <c r="Q1295" i="24" s="1"/>
  <c r="Q1296" i="24" s="1"/>
  <c r="Q1297" i="24" s="1"/>
  <c r="Q1298" i="24" s="1"/>
  <c r="Q1299" i="24" s="1"/>
  <c r="Q1300" i="24" s="1"/>
  <c r="Q1301" i="24" s="1"/>
  <c r="Q1302" i="24" s="1"/>
  <c r="Q1303" i="24" s="1"/>
  <c r="Q1304" i="24" s="1"/>
  <c r="Q1305" i="24" s="1"/>
  <c r="Q1306" i="24" s="1"/>
  <c r="Q1307" i="24" s="1"/>
  <c r="Q1308" i="24" s="1"/>
  <c r="Q1309" i="24" s="1"/>
  <c r="Q1310" i="24" s="1"/>
  <c r="Q1311" i="24" s="1"/>
  <c r="Q1312" i="24" s="1"/>
  <c r="Q1313" i="24" s="1"/>
  <c r="Q1314" i="24" s="1"/>
  <c r="Q1315" i="24" s="1"/>
  <c r="Q1316" i="24" s="1"/>
  <c r="Q1317" i="24" s="1"/>
  <c r="Q1318" i="24" s="1"/>
  <c r="Q1319" i="24" s="1"/>
  <c r="Q1320" i="24" s="1"/>
  <c r="Q1321" i="24" s="1"/>
  <c r="Q1322" i="24" s="1"/>
  <c r="Q1323" i="24" s="1"/>
  <c r="Q1324" i="24" s="1"/>
  <c r="Q1325" i="24" s="1"/>
  <c r="Q1326" i="24" s="1"/>
  <c r="Q1327" i="24" s="1"/>
  <c r="Q1328" i="24" s="1"/>
  <c r="Q1329" i="24" s="1"/>
  <c r="Q1330" i="24" s="1"/>
  <c r="Q1331" i="24" s="1"/>
  <c r="Q1332" i="24" s="1"/>
  <c r="Q1333" i="24" s="1"/>
  <c r="Q1334" i="24" s="1"/>
  <c r="Q1335" i="24" s="1"/>
  <c r="Q1336" i="24" s="1"/>
  <c r="Q1337" i="24" s="1"/>
  <c r="Q1338" i="24" s="1"/>
  <c r="Q1339" i="24" s="1"/>
  <c r="Q1340" i="24" s="1"/>
  <c r="Q1341" i="24" s="1"/>
  <c r="Q1342" i="24" s="1"/>
  <c r="Q1343" i="24" s="1"/>
  <c r="Q1344" i="24" s="1"/>
  <c r="Q1345" i="24" s="1"/>
  <c r="Q1346" i="24" s="1"/>
  <c r="Q1347" i="24" s="1"/>
  <c r="Q1348" i="24" s="1"/>
  <c r="Q1349" i="24" s="1"/>
  <c r="Q1350" i="24" s="1"/>
  <c r="Q1351" i="24" s="1"/>
  <c r="Q1352" i="24" s="1"/>
  <c r="Q1353" i="24" s="1"/>
  <c r="Q1354" i="24" s="1"/>
  <c r="Q1355" i="24" s="1"/>
  <c r="Q1356" i="24" s="1"/>
  <c r="Q1357" i="24" s="1"/>
  <c r="Q1358" i="24" s="1"/>
  <c r="Q1359" i="24" s="1"/>
  <c r="Q1360" i="24" s="1"/>
  <c r="Q1361" i="24" s="1"/>
  <c r="Q1362" i="24" s="1"/>
  <c r="Q1363" i="24" s="1"/>
  <c r="Q1364" i="24" s="1"/>
  <c r="Q1365" i="24" s="1"/>
  <c r="Q1366" i="24" s="1"/>
  <c r="Q1367" i="24" s="1"/>
  <c r="Q1368" i="24" s="1"/>
  <c r="Q1369" i="24" s="1"/>
  <c r="Q1370" i="24" s="1"/>
  <c r="Q1371" i="24" s="1"/>
  <c r="Q1372" i="24" s="1"/>
  <c r="Q1373" i="24" s="1"/>
  <c r="Q1374" i="24" s="1"/>
  <c r="Q1375" i="24" s="1"/>
  <c r="Q1376" i="24" s="1"/>
  <c r="Q1377" i="24" s="1"/>
  <c r="Q1378" i="24" s="1"/>
  <c r="Q1379" i="24" s="1"/>
  <c r="Q1380" i="24" s="1"/>
  <c r="Q1381" i="24" s="1"/>
  <c r="Q1382" i="24" s="1"/>
  <c r="Q1383" i="24" s="1"/>
  <c r="Q1384" i="24" s="1"/>
  <c r="Q1385" i="24" s="1"/>
  <c r="Q1386" i="24" s="1"/>
  <c r="Q1387" i="24" s="1"/>
  <c r="Q1388" i="24" s="1"/>
  <c r="Q1389" i="24" s="1"/>
  <c r="Q1390" i="24" s="1"/>
  <c r="Q1391" i="24" s="1"/>
  <c r="Q1392" i="24" s="1"/>
  <c r="Q1393" i="24" s="1"/>
  <c r="Q1394" i="24" s="1"/>
  <c r="Q1395" i="24" s="1"/>
  <c r="Q1396" i="24" s="1"/>
  <c r="Q1397" i="24" s="1"/>
  <c r="Q1398" i="24" s="1"/>
  <c r="Q1399" i="24" s="1"/>
  <c r="Q1400" i="24" s="1"/>
  <c r="Q1401" i="24" s="1"/>
  <c r="Q1402" i="24" s="1"/>
  <c r="Q1403" i="24" s="1"/>
  <c r="Q1404" i="24" s="1"/>
  <c r="Q1405" i="24" s="1"/>
  <c r="Q1406" i="24" s="1"/>
  <c r="Q1407" i="24" s="1"/>
  <c r="Q1408" i="24" s="1"/>
  <c r="Q1409" i="24" s="1"/>
  <c r="Q1410" i="24" s="1"/>
  <c r="Q1411" i="24" s="1"/>
  <c r="Q1412" i="24" s="1"/>
  <c r="Q1413" i="24" s="1"/>
  <c r="Q1414" i="24" s="1"/>
  <c r="Q1415" i="24" s="1"/>
  <c r="Q1416" i="24" s="1"/>
  <c r="Q1417" i="24" s="1"/>
  <c r="Q1418" i="24" s="1"/>
  <c r="Q1419" i="24" s="1"/>
  <c r="Q1420" i="24" s="1"/>
  <c r="Q1421" i="24" s="1"/>
  <c r="Q1422" i="24" s="1"/>
  <c r="Q1423" i="24" s="1"/>
  <c r="Q1424" i="24" s="1"/>
  <c r="Q1425" i="24" s="1"/>
  <c r="Q1426" i="24" s="1"/>
  <c r="Q1427" i="24" s="1"/>
  <c r="Q1428" i="24" s="1"/>
  <c r="Q1429" i="24" s="1"/>
  <c r="Q1430" i="24" s="1"/>
  <c r="Q1431" i="24" s="1"/>
  <c r="Q1432" i="24" s="1"/>
  <c r="Q1433" i="24" s="1"/>
  <c r="Q1434" i="24" s="1"/>
  <c r="Q1435" i="24" s="1"/>
  <c r="Q1436" i="24" s="1"/>
  <c r="Q1437" i="24" s="1"/>
  <c r="Q1438" i="24" s="1"/>
  <c r="Q1439" i="24" s="1"/>
  <c r="Q1440" i="24" s="1"/>
  <c r="Q1441" i="24" s="1"/>
  <c r="Q1442" i="24" s="1"/>
  <c r="Q1443" i="24" s="1"/>
  <c r="Q1444" i="24" s="1"/>
  <c r="Q1445" i="24" s="1"/>
  <c r="Q1446" i="24" s="1"/>
  <c r="Q1447" i="24" s="1"/>
  <c r="Q1448" i="24" s="1"/>
  <c r="Q1449" i="24" s="1"/>
  <c r="Q1450" i="24" s="1"/>
  <c r="Q1451" i="24" s="1"/>
  <c r="Q1452" i="24" s="1"/>
  <c r="Q1453" i="24" s="1"/>
  <c r="Q1454" i="24" s="1"/>
  <c r="Q1455" i="24" s="1"/>
  <c r="Q1456" i="24" s="1"/>
  <c r="Q1457" i="24" s="1"/>
  <c r="Q1458" i="24" s="1"/>
  <c r="Q1459" i="24" s="1"/>
  <c r="Q1460" i="24" s="1"/>
  <c r="Q1461" i="24" s="1"/>
  <c r="Q1462" i="24" s="1"/>
  <c r="Q1463" i="24" s="1"/>
  <c r="Q1464" i="24" s="1"/>
  <c r="Q1465" i="24" s="1"/>
  <c r="Q1466" i="24" s="1"/>
  <c r="Q1467" i="24" s="1"/>
  <c r="Q1468" i="24" s="1"/>
  <c r="Q1469" i="24" s="1"/>
  <c r="Q1470" i="24" s="1"/>
  <c r="Q1471" i="24" s="1"/>
  <c r="Q1472" i="24" s="1"/>
  <c r="Q1473" i="24" s="1"/>
  <c r="Q1474" i="24" s="1"/>
  <c r="Q1475" i="24" s="1"/>
  <c r="Q1476" i="24" s="1"/>
  <c r="Q1477" i="24" s="1"/>
  <c r="Q1478" i="24" s="1"/>
  <c r="Q1479" i="24" s="1"/>
  <c r="Q1480" i="24" s="1"/>
  <c r="Q1481" i="24" s="1"/>
  <c r="Q1482" i="24" s="1"/>
  <c r="Q1483" i="24" s="1"/>
  <c r="Q1484" i="24" s="1"/>
  <c r="Q1485" i="24" s="1"/>
  <c r="Q1486" i="24" s="1"/>
  <c r="Q1487" i="24" s="1"/>
  <c r="Q1488" i="24" s="1"/>
  <c r="Q1489" i="24" s="1"/>
  <c r="Q1490" i="24" s="1"/>
  <c r="Q1491" i="24" s="1"/>
  <c r="Q1492" i="24" s="1"/>
  <c r="Q1493" i="24" s="1"/>
  <c r="Q1494" i="24" s="1"/>
  <c r="Q1495" i="24" s="1"/>
  <c r="Q1496" i="24" s="1"/>
  <c r="Q1497" i="24" s="1"/>
  <c r="Q1498" i="24" s="1"/>
  <c r="Q1499" i="24" s="1"/>
  <c r="Q1500" i="24" s="1"/>
  <c r="Q1501" i="24" s="1"/>
  <c r="Q1502" i="24" s="1"/>
  <c r="Q1503" i="24" s="1"/>
  <c r="Q1504" i="24" s="1"/>
  <c r="Q1505" i="24" s="1"/>
  <c r="Q1506" i="24" s="1"/>
  <c r="Q1507" i="24" s="1"/>
  <c r="Q1508" i="24" s="1"/>
  <c r="Q1509" i="24" s="1"/>
  <c r="Q1510" i="24" s="1"/>
  <c r="Q1511" i="24" s="1"/>
  <c r="Q1512" i="24" s="1"/>
  <c r="Q1513" i="24" s="1"/>
  <c r="Q1514" i="24" s="1"/>
  <c r="Q1515" i="24" s="1"/>
  <c r="Q1516" i="24" s="1"/>
  <c r="Q1517" i="24" s="1"/>
  <c r="Q1518" i="24" s="1"/>
  <c r="Q1519" i="24" s="1"/>
  <c r="Q1520" i="24" s="1"/>
  <c r="Q1521" i="24" s="1"/>
  <c r="Q1522" i="24" s="1"/>
  <c r="Q1523" i="24" s="1"/>
  <c r="Q1524" i="24" s="1"/>
  <c r="Q1525" i="24" s="1"/>
  <c r="Q1526" i="24" s="1"/>
  <c r="Q1527" i="24" s="1"/>
  <c r="Q1528" i="24" s="1"/>
  <c r="Q1529" i="24" s="1"/>
  <c r="Q1530" i="24" s="1"/>
  <c r="Q1531" i="24" s="1"/>
  <c r="Q1532" i="24" s="1"/>
  <c r="Q1533" i="24" s="1"/>
  <c r="Q1534" i="24" s="1"/>
  <c r="Q1535" i="24" s="1"/>
  <c r="Q1536" i="24" s="1"/>
  <c r="Q1537" i="24" s="1"/>
  <c r="Q1538" i="24" s="1"/>
  <c r="Q1539" i="24" s="1"/>
  <c r="Q1540" i="24" s="1"/>
  <c r="Q1541" i="24" s="1"/>
  <c r="Q1542" i="24" s="1"/>
  <c r="Q1543" i="24" s="1"/>
  <c r="Q1544" i="24" s="1"/>
  <c r="Q1545" i="24" s="1"/>
  <c r="Q1546" i="24" s="1"/>
  <c r="Q1547" i="24" s="1"/>
  <c r="Q1548" i="24" s="1"/>
  <c r="Q1549" i="24" s="1"/>
  <c r="Q1550" i="24" s="1"/>
  <c r="Q1551" i="24" s="1"/>
  <c r="Q1552" i="24" s="1"/>
  <c r="Q1553" i="24" s="1"/>
  <c r="Q1554" i="24" s="1"/>
  <c r="Q1555" i="24" s="1"/>
  <c r="Q1556" i="24" s="1"/>
  <c r="Q1557" i="24" s="1"/>
  <c r="Q1558" i="24" s="1"/>
  <c r="Q1559" i="24" s="1"/>
  <c r="Q1560" i="24" s="1"/>
  <c r="Q1561" i="24" s="1"/>
  <c r="Q1562" i="24" s="1"/>
  <c r="Q1563" i="24" s="1"/>
  <c r="Q1564" i="24" s="1"/>
  <c r="Q1565" i="24" s="1"/>
  <c r="Q1566" i="24" s="1"/>
  <c r="Q1567" i="24" s="1"/>
  <c r="Q1568" i="24" s="1"/>
  <c r="Q1569" i="24" s="1"/>
  <c r="Q1570" i="24" s="1"/>
  <c r="Q1571" i="24" s="1"/>
  <c r="Q1572" i="24" s="1"/>
  <c r="Q1573" i="24" s="1"/>
  <c r="Q1574" i="24" s="1"/>
  <c r="Q1575" i="24" s="1"/>
  <c r="Q1576" i="24" s="1"/>
  <c r="Q1577" i="24" s="1"/>
  <c r="Q1578" i="24" s="1"/>
  <c r="Q1579" i="24" s="1"/>
  <c r="Q1580" i="24" s="1"/>
  <c r="Q1581" i="24" s="1"/>
  <c r="Q1582" i="24" s="1"/>
  <c r="Q1583" i="24" s="1"/>
  <c r="Q1584" i="24" s="1"/>
  <c r="Q1585" i="24" s="1"/>
  <c r="Q1586" i="24" s="1"/>
  <c r="Q1587" i="24" s="1"/>
  <c r="Q1588" i="24" s="1"/>
  <c r="Q1589" i="24" s="1"/>
  <c r="Q1590" i="24" s="1"/>
  <c r="Q1591" i="24" s="1"/>
  <c r="Q1592" i="24" s="1"/>
  <c r="Q1593" i="24" s="1"/>
  <c r="Q1594" i="24" s="1"/>
  <c r="Q1595" i="24" s="1"/>
  <c r="Q1596" i="24" s="1"/>
  <c r="Q1597" i="24" s="1"/>
  <c r="Q1598" i="24" s="1"/>
  <c r="Q1599" i="24" s="1"/>
  <c r="Q1600" i="24" s="1"/>
  <c r="Q1601" i="24" s="1"/>
  <c r="Q1602" i="24" s="1"/>
  <c r="Q1603" i="24" s="1"/>
  <c r="Q1604" i="24" s="1"/>
  <c r="Q1605" i="24" s="1"/>
  <c r="Q1606" i="24" s="1"/>
  <c r="Q1607" i="24" s="1"/>
  <c r="Q1608" i="24" s="1"/>
  <c r="Q1609" i="24" s="1"/>
  <c r="Q1610" i="24" s="1"/>
  <c r="Q1611" i="24" s="1"/>
  <c r="Q1612" i="24" s="1"/>
  <c r="Q1613" i="24" s="1"/>
  <c r="Q1614" i="24" s="1"/>
  <c r="Q1615" i="24" s="1"/>
  <c r="Q1616" i="24" s="1"/>
  <c r="Q1617" i="24" s="1"/>
  <c r="Q1618" i="24" s="1"/>
  <c r="Q1619" i="24" s="1"/>
  <c r="Q1620" i="24" s="1"/>
  <c r="Q1621" i="24" s="1"/>
  <c r="Q1622" i="24" s="1"/>
  <c r="Q1623" i="24" s="1"/>
  <c r="Q1624" i="24" s="1"/>
  <c r="Q1625" i="24" s="1"/>
  <c r="Q1626" i="24" s="1"/>
  <c r="Q1627" i="24" s="1"/>
  <c r="Q1628" i="24" s="1"/>
  <c r="Q1629" i="24" s="1"/>
  <c r="Q1630" i="24" s="1"/>
  <c r="Q1631" i="24" s="1"/>
  <c r="Q1632" i="24" s="1"/>
  <c r="Q1633" i="24" s="1"/>
  <c r="Q1634" i="24" s="1"/>
  <c r="Q1635" i="24" s="1"/>
  <c r="Q1636" i="24" s="1"/>
  <c r="Q1637" i="24" s="1"/>
  <c r="Q1638" i="24" s="1"/>
  <c r="Q1639" i="24" s="1"/>
  <c r="Q1640" i="24" s="1"/>
  <c r="Q1641" i="24" s="1"/>
  <c r="Q1642" i="24" s="1"/>
  <c r="Q1643" i="24" s="1"/>
  <c r="Q1644" i="24" s="1"/>
  <c r="Q1645" i="24" s="1"/>
  <c r="Q1646" i="24" s="1"/>
  <c r="Q1647" i="24" s="1"/>
  <c r="Q1648" i="24" s="1"/>
  <c r="Q1649" i="24" s="1"/>
  <c r="Q1650" i="24" s="1"/>
  <c r="Q1651" i="24" s="1"/>
  <c r="Q1652" i="24" s="1"/>
  <c r="Q1653" i="24" s="1"/>
  <c r="Q1654" i="24" s="1"/>
  <c r="Q1655" i="24" s="1"/>
  <c r="Q1656" i="24" s="1"/>
  <c r="Q1657" i="24" s="1"/>
  <c r="Q1658" i="24" s="1"/>
  <c r="Q1659" i="24" s="1"/>
  <c r="Q1660" i="24" s="1"/>
  <c r="Q1661" i="24" s="1"/>
  <c r="Q1662" i="24" s="1"/>
  <c r="Q1663" i="24" s="1"/>
  <c r="Q1664" i="24" s="1"/>
  <c r="Q1665" i="24" s="1"/>
  <c r="Q1666" i="24" s="1"/>
  <c r="Q1667" i="24" s="1"/>
  <c r="Q1668" i="24" s="1"/>
  <c r="Q1669" i="24" s="1"/>
  <c r="Q1670" i="24" s="1"/>
  <c r="Q1671" i="24" s="1"/>
  <c r="Q1672" i="24" s="1"/>
  <c r="Q1673" i="24" s="1"/>
  <c r="Q1674" i="24" s="1"/>
  <c r="Q1675" i="24" s="1"/>
  <c r="Q1676" i="24" s="1"/>
  <c r="Q1677" i="24" s="1"/>
  <c r="Q1678" i="24" s="1"/>
  <c r="Q1679" i="24" s="1"/>
  <c r="Q1680" i="24" s="1"/>
  <c r="Q1681" i="24" s="1"/>
  <c r="Q1682" i="24" s="1"/>
  <c r="Q1683" i="24" s="1"/>
  <c r="Q1684" i="24" s="1"/>
  <c r="Q1685" i="24" s="1"/>
  <c r="Q1686" i="24" s="1"/>
  <c r="Q1687" i="24" s="1"/>
  <c r="Q1688" i="24" s="1"/>
  <c r="Q1689" i="24" s="1"/>
  <c r="Q1690" i="24" s="1"/>
  <c r="Q1691" i="24" s="1"/>
  <c r="Q1692" i="24" s="1"/>
  <c r="Q1693" i="24" s="1"/>
  <c r="Q1694" i="24" s="1"/>
  <c r="Q1695" i="24" s="1"/>
  <c r="Q1696" i="24" s="1"/>
  <c r="Q1697" i="24" s="1"/>
  <c r="Q1698" i="24" s="1"/>
  <c r="Q1699" i="24" s="1"/>
  <c r="Q1700" i="24" s="1"/>
  <c r="Q1701" i="24" s="1"/>
  <c r="Q1702" i="24" s="1"/>
  <c r="Q1703" i="24" s="1"/>
  <c r="Q1704" i="24" s="1"/>
  <c r="Q1705" i="24" s="1"/>
  <c r="Q1706" i="24" s="1"/>
  <c r="Q1707" i="24" s="1"/>
  <c r="Q1708" i="24" s="1"/>
  <c r="Q1709" i="24" s="1"/>
  <c r="Q1710" i="24" s="1"/>
  <c r="Q1711" i="24" s="1"/>
  <c r="Q1712" i="24" s="1"/>
  <c r="Q1713" i="24" s="1"/>
  <c r="Q1714" i="24" s="1"/>
  <c r="Q1715" i="24" s="1"/>
  <c r="Q1716" i="24" s="1"/>
  <c r="Q1717" i="24" s="1"/>
  <c r="Q1718" i="24" s="1"/>
  <c r="Q1719" i="24" s="1"/>
  <c r="Q1720" i="24" s="1"/>
  <c r="Q1721" i="24" s="1"/>
  <c r="Q1722" i="24" s="1"/>
  <c r="Q1723" i="24" s="1"/>
  <c r="Q1724" i="24" s="1"/>
  <c r="Q1725" i="24" s="1"/>
  <c r="Q1726" i="24" s="1"/>
  <c r="Q1727" i="24" s="1"/>
  <c r="Q1728" i="24" s="1"/>
  <c r="Q1729" i="24" s="1"/>
  <c r="Q1730" i="24" s="1"/>
  <c r="Q1731" i="24" s="1"/>
  <c r="Q1732" i="24" s="1"/>
  <c r="Q1733" i="24" s="1"/>
  <c r="Q1734" i="24" s="1"/>
  <c r="Q1735" i="24" s="1"/>
  <c r="Q1736" i="24" s="1"/>
  <c r="Q1737" i="24" s="1"/>
  <c r="Q1738" i="24" s="1"/>
  <c r="Q1739" i="24" s="1"/>
  <c r="Q1740" i="24" s="1"/>
  <c r="Q1741" i="24" s="1"/>
  <c r="Q1742" i="24" s="1"/>
  <c r="Q1743" i="24" s="1"/>
  <c r="Q1744" i="24" s="1"/>
  <c r="Q1745" i="24" s="1"/>
  <c r="Q1746" i="24" s="1"/>
  <c r="Q1747" i="24" s="1"/>
  <c r="Q1748" i="24" s="1"/>
  <c r="Q1749" i="24" s="1"/>
  <c r="Q1750" i="24" s="1"/>
  <c r="Q1751" i="24" s="1"/>
  <c r="Q1752" i="24" s="1"/>
  <c r="Q1753" i="24" s="1"/>
  <c r="Q1754" i="24" s="1"/>
  <c r="Q1755" i="24" s="1"/>
  <c r="Q1756" i="24" s="1"/>
  <c r="Q1757" i="24" s="1"/>
  <c r="Q1758" i="24" s="1"/>
  <c r="Q1759" i="24" s="1"/>
  <c r="Q1760" i="24" s="1"/>
  <c r="Q1761" i="24" s="1"/>
  <c r="Q1762" i="24" s="1"/>
  <c r="Q1763" i="24" s="1"/>
  <c r="Q1764" i="24" s="1"/>
  <c r="Q1765" i="24" s="1"/>
  <c r="Q1766" i="24" s="1"/>
  <c r="Q1767" i="24" s="1"/>
  <c r="Q1768" i="24" s="1"/>
  <c r="Q1769" i="24" s="1"/>
  <c r="Q1770" i="24" s="1"/>
  <c r="Q1771" i="24" s="1"/>
  <c r="Q1772" i="24" s="1"/>
  <c r="Q1773" i="24" s="1"/>
  <c r="Q1774" i="24" s="1"/>
  <c r="Q1775" i="24" s="1"/>
  <c r="Q1776" i="24" s="1"/>
  <c r="Q1777" i="24" s="1"/>
  <c r="Q1778" i="24" s="1"/>
  <c r="Q1779" i="24" s="1"/>
  <c r="Q1780" i="24" s="1"/>
  <c r="Q1781" i="24" s="1"/>
  <c r="Q1782" i="24" s="1"/>
  <c r="Q1783" i="24" s="1"/>
  <c r="Q1784" i="24" s="1"/>
  <c r="Q1785" i="24" s="1"/>
  <c r="Q1786" i="24" s="1"/>
  <c r="Q1787" i="24" s="1"/>
  <c r="Q1788" i="24" s="1"/>
  <c r="Q1789" i="24" s="1"/>
  <c r="Q1790" i="24" s="1"/>
  <c r="Q1791" i="24" s="1"/>
  <c r="Q1792" i="24" s="1"/>
  <c r="Q1793" i="24" s="1"/>
  <c r="Q1794" i="24" s="1"/>
  <c r="Q1795" i="24" s="1"/>
  <c r="Q1796" i="24" s="1"/>
  <c r="Q1797" i="24" s="1"/>
  <c r="Q1798" i="24" s="1"/>
  <c r="Q1799" i="24" s="1"/>
  <c r="Q1800" i="24" s="1"/>
  <c r="Q1801" i="24" s="1"/>
  <c r="Q1802" i="24" s="1"/>
  <c r="Q1803" i="24" s="1"/>
  <c r="Q1804" i="24" s="1"/>
  <c r="Q1805" i="24" s="1"/>
  <c r="Q1806" i="24" s="1"/>
  <c r="Q1807" i="24" s="1"/>
  <c r="Q1808" i="24" s="1"/>
  <c r="Q1809" i="24" s="1"/>
  <c r="Q1810" i="24" s="1"/>
  <c r="Q1811" i="24" s="1"/>
  <c r="Q1812" i="24" s="1"/>
  <c r="Q1813" i="24" s="1"/>
  <c r="Q1814" i="24" s="1"/>
  <c r="Q1815" i="24" s="1"/>
  <c r="Q1816" i="24" s="1"/>
  <c r="Q1817" i="24" s="1"/>
  <c r="Q1818" i="24" s="1"/>
  <c r="Q1819" i="24" s="1"/>
  <c r="Q1820" i="24" s="1"/>
  <c r="Q1821" i="24" s="1"/>
  <c r="Q1822" i="24" s="1"/>
  <c r="Q1823" i="24" s="1"/>
  <c r="Q1824" i="24" s="1"/>
  <c r="Q1825" i="24" s="1"/>
  <c r="Q1826" i="24" s="1"/>
  <c r="Q1827" i="24" s="1"/>
  <c r="Q1828" i="24" s="1"/>
  <c r="Q1829" i="24" s="1"/>
  <c r="Q1830" i="24" s="1"/>
  <c r="Q1831" i="24" s="1"/>
  <c r="Q1832" i="24" s="1"/>
  <c r="Q1833" i="24" s="1"/>
  <c r="Q1834" i="24" s="1"/>
  <c r="Q1835" i="24" s="1"/>
  <c r="Q1836" i="24" s="1"/>
  <c r="Q1837" i="24" s="1"/>
  <c r="Q1838" i="24" s="1"/>
  <c r="Q1839" i="24" s="1"/>
  <c r="Q1840" i="24" s="1"/>
  <c r="Q1841" i="24" s="1"/>
  <c r="Q1842" i="24" s="1"/>
  <c r="Q1843" i="24" s="1"/>
  <c r="Q1844" i="24" s="1"/>
  <c r="Q1845" i="24" s="1"/>
  <c r="Q1846" i="24" s="1"/>
  <c r="Q1847" i="24" s="1"/>
  <c r="Q1848" i="24" s="1"/>
  <c r="Q1849" i="24" s="1"/>
  <c r="Q1850" i="24" s="1"/>
  <c r="Q1851" i="24" s="1"/>
  <c r="Q1852" i="24" s="1"/>
  <c r="Q1853" i="24" s="1"/>
  <c r="Q1854" i="24" s="1"/>
  <c r="Q1855" i="24" s="1"/>
  <c r="Q1856" i="24" s="1"/>
  <c r="Q1857" i="24" s="1"/>
  <c r="Q1858" i="24" s="1"/>
  <c r="Q1859" i="24" s="1"/>
  <c r="Q1860" i="24" s="1"/>
  <c r="Q1861" i="24" s="1"/>
  <c r="Q1862" i="24" s="1"/>
  <c r="Q1863" i="24" s="1"/>
  <c r="Q1864" i="24" s="1"/>
  <c r="Q1865" i="24" s="1"/>
  <c r="Q1866" i="24" s="1"/>
  <c r="Q1867" i="24" s="1"/>
  <c r="Q1868" i="24" s="1"/>
  <c r="Q1869" i="24" s="1"/>
  <c r="Q1870" i="24" s="1"/>
  <c r="Q1871" i="24" s="1"/>
  <c r="Q1872" i="24" s="1"/>
  <c r="Q1873" i="24" s="1"/>
  <c r="Q1874" i="24" s="1"/>
  <c r="Q1875" i="24" s="1"/>
  <c r="Q1876" i="24" s="1"/>
  <c r="Q1877" i="24" s="1"/>
  <c r="Q1878" i="24" s="1"/>
  <c r="Q1879" i="24" s="1"/>
  <c r="Q1880" i="24" s="1"/>
  <c r="Q1881" i="24" s="1"/>
  <c r="Q1882" i="24" s="1"/>
  <c r="Q1883" i="24" s="1"/>
  <c r="Q1884" i="24" s="1"/>
  <c r="Q1885" i="24" s="1"/>
  <c r="Q1886" i="24" s="1"/>
  <c r="Q1887" i="24" s="1"/>
  <c r="Q1888" i="24" s="1"/>
  <c r="Q1889" i="24" s="1"/>
  <c r="Q1890" i="24" s="1"/>
  <c r="Q1891" i="24" s="1"/>
  <c r="Q1892" i="24" s="1"/>
  <c r="Q1893" i="24" s="1"/>
  <c r="Q1894" i="24" s="1"/>
  <c r="Q1895" i="24" s="1"/>
  <c r="Q1896" i="24" s="1"/>
  <c r="Q1897" i="24" s="1"/>
  <c r="Q1898" i="24" s="1"/>
  <c r="Q1899" i="24" s="1"/>
  <c r="Q1900" i="24" s="1"/>
  <c r="Q1901" i="24" s="1"/>
  <c r="Q1902" i="24" s="1"/>
  <c r="Q1903" i="24" s="1"/>
  <c r="Q1904" i="24" s="1"/>
  <c r="Q1905" i="24" s="1"/>
  <c r="Q1906" i="24" s="1"/>
  <c r="Q1907" i="24" s="1"/>
  <c r="Q1908" i="24" s="1"/>
  <c r="Q1909" i="24" s="1"/>
  <c r="Q1910" i="24" s="1"/>
  <c r="Q1911" i="24" s="1"/>
  <c r="Q1912" i="24" s="1"/>
  <c r="Q1913" i="24" s="1"/>
  <c r="Q1914" i="24" s="1"/>
  <c r="Q1915" i="24" s="1"/>
  <c r="Q1916" i="24" s="1"/>
  <c r="Q1917" i="24" s="1"/>
  <c r="Q1918" i="24" s="1"/>
  <c r="Q1919" i="24" s="1"/>
  <c r="Q1920" i="24" s="1"/>
  <c r="Q1921" i="24" s="1"/>
  <c r="Q1922" i="24" s="1"/>
  <c r="Q1923" i="24" s="1"/>
  <c r="Q1924" i="24" s="1"/>
  <c r="Q1925" i="24" s="1"/>
  <c r="Q1926" i="24" s="1"/>
  <c r="Q1927" i="24" s="1"/>
  <c r="Q1928" i="24" s="1"/>
  <c r="Q1929" i="24" s="1"/>
  <c r="Q1930" i="24" s="1"/>
  <c r="Q1931" i="24" s="1"/>
  <c r="Q1932" i="24" s="1"/>
  <c r="Q1933" i="24" s="1"/>
  <c r="Q1934" i="24" s="1"/>
  <c r="Q1935" i="24" s="1"/>
  <c r="Q1936" i="24" s="1"/>
  <c r="Q1937" i="24" s="1"/>
  <c r="Q1938" i="24" s="1"/>
  <c r="Q1939" i="24" s="1"/>
  <c r="Q1940" i="24" s="1"/>
  <c r="Q1941" i="24" s="1"/>
  <c r="Q1942" i="24" s="1"/>
  <c r="Q1943" i="24" s="1"/>
  <c r="Q1944" i="24" s="1"/>
  <c r="Q1945" i="24" s="1"/>
  <c r="Q1946" i="24" s="1"/>
  <c r="Q1947" i="24" s="1"/>
  <c r="Q1948" i="24" s="1"/>
  <c r="Q1949" i="24" s="1"/>
  <c r="Q1950" i="24" s="1"/>
  <c r="Q1951" i="24" s="1"/>
  <c r="Q1952" i="24" s="1"/>
  <c r="Q1953" i="24" s="1"/>
  <c r="Q1954" i="24" s="1"/>
  <c r="Q1955" i="24" s="1"/>
  <c r="Q1956" i="24" s="1"/>
  <c r="Q1957" i="24" s="1"/>
  <c r="Q1958" i="24" s="1"/>
  <c r="Q1959" i="24" s="1"/>
  <c r="Q1960" i="24" s="1"/>
  <c r="Q1961" i="24" s="1"/>
  <c r="Q1962" i="24" s="1"/>
  <c r="Q1963" i="24" s="1"/>
  <c r="Q1964" i="24" s="1"/>
  <c r="Q1965" i="24" s="1"/>
  <c r="Q1966" i="24" s="1"/>
  <c r="Q1967" i="24" s="1"/>
  <c r="Q1968" i="24" s="1"/>
  <c r="Q1969" i="24" s="1"/>
  <c r="Q1970" i="24" s="1"/>
  <c r="Q1971" i="24" s="1"/>
  <c r="Q1972" i="24" s="1"/>
  <c r="Q1973" i="24" s="1"/>
  <c r="Q1974" i="24" s="1"/>
  <c r="Q1975" i="24" s="1"/>
  <c r="Q1976" i="24" s="1"/>
  <c r="Q1977" i="24" s="1"/>
  <c r="Q1978" i="24" s="1"/>
  <c r="Q1979" i="24" s="1"/>
  <c r="Q1980" i="24" s="1"/>
  <c r="Q1981" i="24" s="1"/>
  <c r="Q1982" i="24" s="1"/>
  <c r="Q1983" i="24" s="1"/>
  <c r="Q1984" i="24" s="1"/>
  <c r="Q1985" i="24" s="1"/>
  <c r="Q1986" i="24" s="1"/>
  <c r="Q1987" i="24" s="1"/>
  <c r="Q1988" i="24" s="1"/>
  <c r="Q1989" i="24" s="1"/>
  <c r="Q1990" i="24" s="1"/>
  <c r="Q1991" i="24" s="1"/>
  <c r="Q1992" i="24" s="1"/>
  <c r="Q1993" i="24" s="1"/>
  <c r="Q1994" i="24" s="1"/>
  <c r="Q1995" i="24" s="1"/>
  <c r="Q1996" i="24" s="1"/>
  <c r="Q1997" i="24" s="1"/>
  <c r="Q1998" i="24" s="1"/>
  <c r="Q1999" i="24" s="1"/>
  <c r="Q2000" i="24" s="1"/>
  <c r="Q2001" i="24" s="1"/>
  <c r="Q2002" i="24" s="1"/>
  <c r="Q2003" i="24" s="1"/>
  <c r="Q2004" i="24" s="1"/>
  <c r="Q2005" i="24" s="1"/>
  <c r="Q2006" i="24" s="1"/>
  <c r="Q2007" i="24" s="1"/>
  <c r="Q2008" i="24" s="1"/>
  <c r="Q2009" i="24" s="1"/>
  <c r="Q2010" i="24" s="1"/>
  <c r="Q2011" i="24" s="1"/>
  <c r="Q2012" i="24" s="1"/>
  <c r="Q2013" i="24" s="1"/>
  <c r="Q2014" i="24" s="1"/>
  <c r="Q2015" i="24" s="1"/>
  <c r="Q2016" i="24" s="1"/>
  <c r="Q2017" i="24" s="1"/>
  <c r="Q2018" i="24" s="1"/>
  <c r="Q2019" i="24" s="1"/>
  <c r="Q2020" i="24" s="1"/>
  <c r="Q8" i="24" s="1"/>
  <c r="N10" i="24"/>
  <c r="O10" i="24" s="1"/>
  <c r="O6" i="24"/>
  <c r="S168" i="27" l="1"/>
  <c r="S169" i="27" s="1"/>
  <c r="S168" i="31"/>
  <c r="S168" i="32"/>
  <c r="S168" i="30"/>
  <c r="S169" i="30" s="1"/>
  <c r="S171" i="30" s="1"/>
  <c r="S168" i="29"/>
  <c r="S169" i="29" s="1"/>
  <c r="S171" i="29" s="1"/>
  <c r="S168" i="28"/>
  <c r="S169" i="28" s="1"/>
  <c r="S171" i="28" s="1"/>
  <c r="L7" i="17"/>
  <c r="L8" i="17" s="1"/>
  <c r="K8" i="17"/>
  <c r="S7" i="13"/>
  <c r="S168" i="17"/>
  <c r="R16" i="13"/>
  <c r="U15" i="13"/>
  <c r="AE35" i="17"/>
  <c r="AD37" i="17"/>
  <c r="S35" i="17"/>
  <c r="R37" i="17"/>
  <c r="AE153" i="17"/>
  <c r="AD154" i="17"/>
  <c r="AE137" i="17"/>
  <c r="AD138" i="17"/>
  <c r="S153" i="17"/>
  <c r="R154" i="17"/>
  <c r="S145" i="17"/>
  <c r="R146" i="17"/>
  <c r="AE105" i="17"/>
  <c r="AD106" i="17"/>
  <c r="S113" i="17"/>
  <c r="R114" i="17"/>
  <c r="S105" i="17"/>
  <c r="R106" i="17"/>
  <c r="S129" i="17"/>
  <c r="R130" i="17"/>
  <c r="AE121" i="17"/>
  <c r="AD122" i="17"/>
  <c r="S137" i="17"/>
  <c r="R138" i="17"/>
  <c r="AE129" i="17"/>
  <c r="AD130" i="17"/>
  <c r="AE145" i="17"/>
  <c r="AD146" i="17"/>
  <c r="AE113" i="17"/>
  <c r="AD114" i="17"/>
  <c r="S121" i="17"/>
  <c r="R122" i="17"/>
  <c r="AE57" i="17"/>
  <c r="AD58" i="17"/>
  <c r="AE65" i="17"/>
  <c r="AD66" i="17"/>
  <c r="AE43" i="17"/>
  <c r="AD44" i="17"/>
  <c r="S65" i="17"/>
  <c r="R66" i="17"/>
  <c r="AE36" i="17"/>
  <c r="S97" i="17"/>
  <c r="R98" i="17"/>
  <c r="S81" i="17"/>
  <c r="R82" i="17"/>
  <c r="AE73" i="17"/>
  <c r="AD74" i="17"/>
  <c r="S73" i="17"/>
  <c r="R74" i="17"/>
  <c r="AE89" i="17"/>
  <c r="AD90" i="17"/>
  <c r="AE81" i="17"/>
  <c r="AD82" i="17"/>
  <c r="X7" i="17"/>
  <c r="X8" i="17" s="1"/>
  <c r="AE49" i="17"/>
  <c r="AD50" i="17"/>
  <c r="S57" i="17"/>
  <c r="R58" i="17"/>
  <c r="S89" i="17"/>
  <c r="R90" i="17"/>
  <c r="S36" i="17"/>
  <c r="S49" i="17"/>
  <c r="R50" i="17"/>
  <c r="AE97" i="17"/>
  <c r="AD98" i="17"/>
  <c r="R10" i="13"/>
  <c r="R23" i="13"/>
  <c r="S9" i="13"/>
  <c r="Q11" i="13"/>
  <c r="W8" i="13"/>
  <c r="N11" i="24"/>
  <c r="O11" i="24" s="1"/>
  <c r="O5" i="24"/>
  <c r="P13" i="24"/>
  <c r="N12" i="24"/>
  <c r="O12" i="24" s="1"/>
  <c r="T168" i="27" l="1"/>
  <c r="T169" i="27" s="1"/>
  <c r="T168" i="32"/>
  <c r="T168" i="30"/>
  <c r="T169" i="30" s="1"/>
  <c r="T171" i="30" s="1"/>
  <c r="T168" i="29"/>
  <c r="T169" i="29" s="1"/>
  <c r="T171" i="29" s="1"/>
  <c r="T168" i="28"/>
  <c r="T169" i="28" s="1"/>
  <c r="T171" i="28" s="1"/>
  <c r="T168" i="31"/>
  <c r="T7" i="13"/>
  <c r="T168" i="17"/>
  <c r="S16" i="13"/>
  <c r="V15" i="13"/>
  <c r="T35" i="17"/>
  <c r="S37" i="17"/>
  <c r="AF35" i="17"/>
  <c r="AE37" i="17"/>
  <c r="AF145" i="17"/>
  <c r="AE146" i="17"/>
  <c r="AF121" i="17"/>
  <c r="AE122" i="17"/>
  <c r="T105" i="17"/>
  <c r="S106" i="17"/>
  <c r="AF105" i="17"/>
  <c r="AE106" i="17"/>
  <c r="T153" i="17"/>
  <c r="S154" i="17"/>
  <c r="T121" i="17"/>
  <c r="S122" i="17"/>
  <c r="AF129" i="17"/>
  <c r="AE130" i="17"/>
  <c r="T137" i="17"/>
  <c r="S138" i="17"/>
  <c r="T129" i="17"/>
  <c r="S130" i="17"/>
  <c r="T113" i="17"/>
  <c r="S114" i="17"/>
  <c r="T145" i="17"/>
  <c r="S146" i="17"/>
  <c r="AF137" i="17"/>
  <c r="AE138" i="17"/>
  <c r="AF113" i="17"/>
  <c r="AE114" i="17"/>
  <c r="AF153" i="17"/>
  <c r="AE154" i="17"/>
  <c r="M7" i="17"/>
  <c r="M8" i="17" s="1"/>
  <c r="AF65" i="17"/>
  <c r="AE66" i="17"/>
  <c r="AF97" i="17"/>
  <c r="AE98" i="17"/>
  <c r="T89" i="17"/>
  <c r="S90" i="17"/>
  <c r="Y7" i="17"/>
  <c r="Y8" i="17" s="1"/>
  <c r="AF89" i="17"/>
  <c r="AE90" i="17"/>
  <c r="AF73" i="17"/>
  <c r="AE74" i="17"/>
  <c r="AF36" i="17"/>
  <c r="AF43" i="17"/>
  <c r="AE44" i="17"/>
  <c r="T49" i="17"/>
  <c r="S50" i="17"/>
  <c r="T57" i="17"/>
  <c r="S58" i="17"/>
  <c r="T73" i="17"/>
  <c r="S74" i="17"/>
  <c r="T81" i="17"/>
  <c r="S82" i="17"/>
  <c r="T65" i="17"/>
  <c r="S66" i="17"/>
  <c r="T36" i="17"/>
  <c r="AF49" i="17"/>
  <c r="AE50" i="17"/>
  <c r="AF81" i="17"/>
  <c r="AE82" i="17"/>
  <c r="T97" i="17"/>
  <c r="S98" i="17"/>
  <c r="AF57" i="17"/>
  <c r="AE58" i="17"/>
  <c r="R11" i="13"/>
  <c r="S10" i="13"/>
  <c r="T9" i="13"/>
  <c r="S23" i="13"/>
  <c r="X8" i="13"/>
  <c r="P14" i="24"/>
  <c r="N13" i="24"/>
  <c r="O13" i="24" s="1"/>
  <c r="U168" i="27" l="1"/>
  <c r="U169" i="27" s="1"/>
  <c r="U168" i="29"/>
  <c r="U169" i="29" s="1"/>
  <c r="U171" i="29" s="1"/>
  <c r="U168" i="28"/>
  <c r="U169" i="28" s="1"/>
  <c r="U171" i="28" s="1"/>
  <c r="U168" i="31"/>
  <c r="U168" i="32"/>
  <c r="U168" i="30"/>
  <c r="U169" i="30" s="1"/>
  <c r="U171" i="30" s="1"/>
  <c r="S11" i="13"/>
  <c r="U7" i="13"/>
  <c r="U168" i="17"/>
  <c r="T16" i="13"/>
  <c r="W15" i="13"/>
  <c r="AG35" i="17"/>
  <c r="AF37" i="17"/>
  <c r="U35" i="17"/>
  <c r="T37" i="17"/>
  <c r="U145" i="17"/>
  <c r="T146" i="17"/>
  <c r="U137" i="17"/>
  <c r="T138" i="17"/>
  <c r="U153" i="17"/>
  <c r="T154" i="17"/>
  <c r="AG121" i="17"/>
  <c r="AF122" i="17"/>
  <c r="AG153" i="17"/>
  <c r="AF154" i="17"/>
  <c r="AG113" i="17"/>
  <c r="AF114" i="17"/>
  <c r="U113" i="17"/>
  <c r="T114" i="17"/>
  <c r="AG129" i="17"/>
  <c r="AF130" i="17"/>
  <c r="AG105" i="17"/>
  <c r="AF106" i="17"/>
  <c r="AG137" i="17"/>
  <c r="AF138" i="17"/>
  <c r="U129" i="17"/>
  <c r="T130" i="17"/>
  <c r="U121" i="17"/>
  <c r="T122" i="17"/>
  <c r="U105" i="17"/>
  <c r="T106" i="17"/>
  <c r="AG145" i="17"/>
  <c r="AF146" i="17"/>
  <c r="U36" i="17"/>
  <c r="U73" i="17"/>
  <c r="T74" i="17"/>
  <c r="AG36" i="17"/>
  <c r="Z7" i="17"/>
  <c r="Z8" i="17" s="1"/>
  <c r="AG65" i="17"/>
  <c r="AF66" i="17"/>
  <c r="AG81" i="17"/>
  <c r="AF82" i="17"/>
  <c r="U65" i="17"/>
  <c r="T66" i="17"/>
  <c r="U57" i="17"/>
  <c r="T58" i="17"/>
  <c r="AG43" i="17"/>
  <c r="AF44" i="17"/>
  <c r="AG73" i="17"/>
  <c r="AF74" i="17"/>
  <c r="U89" i="17"/>
  <c r="T90" i="17"/>
  <c r="N7" i="17"/>
  <c r="N8" i="17" s="1"/>
  <c r="AG57" i="17"/>
  <c r="AF58" i="17"/>
  <c r="U97" i="17"/>
  <c r="T98" i="17"/>
  <c r="AG49" i="17"/>
  <c r="AF50" i="17"/>
  <c r="U81" i="17"/>
  <c r="T82" i="17"/>
  <c r="U49" i="17"/>
  <c r="T50" i="17"/>
  <c r="AG89" i="17"/>
  <c r="AF90" i="17"/>
  <c r="AG97" i="17"/>
  <c r="AF98" i="17"/>
  <c r="U9" i="13"/>
  <c r="T10" i="13"/>
  <c r="T23" i="13"/>
  <c r="Y8" i="13"/>
  <c r="P15" i="24"/>
  <c r="N14" i="24"/>
  <c r="O14" i="24" s="1"/>
  <c r="V168" i="27" l="1"/>
  <c r="V169" i="27" s="1"/>
  <c r="V168" i="28"/>
  <c r="V169" i="28" s="1"/>
  <c r="V171" i="28" s="1"/>
  <c r="V168" i="31"/>
  <c r="V168" i="32"/>
  <c r="V168" i="30"/>
  <c r="V169" i="30" s="1"/>
  <c r="V171" i="30" s="1"/>
  <c r="V168" i="29"/>
  <c r="V169" i="29" s="1"/>
  <c r="V171" i="29" s="1"/>
  <c r="V7" i="13"/>
  <c r="V168" i="17"/>
  <c r="U16" i="13"/>
  <c r="T11" i="13"/>
  <c r="X15" i="13"/>
  <c r="V35" i="17"/>
  <c r="U37" i="17"/>
  <c r="AH35" i="17"/>
  <c r="AG37" i="17"/>
  <c r="AH105" i="17"/>
  <c r="AG106" i="17"/>
  <c r="AH113" i="17"/>
  <c r="AG114" i="17"/>
  <c r="AH121" i="17"/>
  <c r="AG122" i="17"/>
  <c r="V145" i="17"/>
  <c r="V146" i="17" s="1"/>
  <c r="U146" i="17"/>
  <c r="V121" i="17"/>
  <c r="V122" i="17" s="1"/>
  <c r="U122" i="17"/>
  <c r="AH145" i="17"/>
  <c r="AG146" i="17"/>
  <c r="V129" i="17"/>
  <c r="V130" i="17" s="1"/>
  <c r="U130" i="17"/>
  <c r="AH129" i="17"/>
  <c r="AG130" i="17"/>
  <c r="V153" i="17"/>
  <c r="V154" i="17" s="1"/>
  <c r="U154" i="17"/>
  <c r="V105" i="17"/>
  <c r="V106" i="17" s="1"/>
  <c r="U106" i="17"/>
  <c r="AH137" i="17"/>
  <c r="AG138" i="17"/>
  <c r="V113" i="17"/>
  <c r="V114" i="17" s="1"/>
  <c r="U114" i="17"/>
  <c r="AH153" i="17"/>
  <c r="AG154" i="17"/>
  <c r="V137" i="17"/>
  <c r="V138" i="17" s="1"/>
  <c r="U138" i="17"/>
  <c r="AH97" i="17"/>
  <c r="AG98" i="17"/>
  <c r="V49" i="17"/>
  <c r="V50" i="17" s="1"/>
  <c r="U50" i="17"/>
  <c r="V97" i="17"/>
  <c r="V98" i="17" s="1"/>
  <c r="U98" i="17"/>
  <c r="V89" i="17"/>
  <c r="V90" i="17" s="1"/>
  <c r="U90" i="17"/>
  <c r="V57" i="17"/>
  <c r="V58" i="17" s="1"/>
  <c r="U58" i="17"/>
  <c r="AH36" i="17"/>
  <c r="V36" i="17"/>
  <c r="AH89" i="17"/>
  <c r="AG90" i="17"/>
  <c r="V81" i="17"/>
  <c r="V82" i="17" s="1"/>
  <c r="U82" i="17"/>
  <c r="AH57" i="17"/>
  <c r="AG58" i="17"/>
  <c r="AH73" i="17"/>
  <c r="AG74" i="17"/>
  <c r="V65" i="17"/>
  <c r="V66" i="17" s="1"/>
  <c r="U66" i="17"/>
  <c r="AH65" i="17"/>
  <c r="AG66" i="17"/>
  <c r="AH49" i="17"/>
  <c r="AG50" i="17"/>
  <c r="O7" i="17"/>
  <c r="O8" i="17" s="1"/>
  <c r="AH43" i="17"/>
  <c r="AG44" i="17"/>
  <c r="AH81" i="17"/>
  <c r="AG82" i="17"/>
  <c r="AA7" i="17"/>
  <c r="AA8" i="17" s="1"/>
  <c r="V73" i="17"/>
  <c r="V74" i="17" s="1"/>
  <c r="U74" i="17"/>
  <c r="V9" i="13"/>
  <c r="U10" i="13"/>
  <c r="U23" i="13"/>
  <c r="Z8" i="13"/>
  <c r="P16" i="24"/>
  <c r="N15" i="24"/>
  <c r="O15" i="24" s="1"/>
  <c r="W168" i="27" l="1"/>
  <c r="W169" i="27" s="1"/>
  <c r="W168" i="31"/>
  <c r="W168" i="32"/>
  <c r="W168" i="30"/>
  <c r="W169" i="30" s="1"/>
  <c r="W171" i="30" s="1"/>
  <c r="W168" i="29"/>
  <c r="W169" i="29" s="1"/>
  <c r="W171" i="29" s="1"/>
  <c r="W168" i="28"/>
  <c r="W169" i="28" s="1"/>
  <c r="W171" i="28" s="1"/>
  <c r="U11" i="13"/>
  <c r="W7" i="13"/>
  <c r="W168" i="17"/>
  <c r="V16" i="13"/>
  <c r="Y15" i="13"/>
  <c r="V37" i="17"/>
  <c r="AI35" i="17"/>
  <c r="AH37" i="17"/>
  <c r="AI137" i="17"/>
  <c r="AH138" i="17"/>
  <c r="AI113" i="17"/>
  <c r="AH114" i="17"/>
  <c r="AI153" i="17"/>
  <c r="AH154" i="17"/>
  <c r="AI105" i="17"/>
  <c r="AH106" i="17"/>
  <c r="AI129" i="17"/>
  <c r="AH130" i="17"/>
  <c r="AI145" i="17"/>
  <c r="AH146" i="17"/>
  <c r="AI121" i="17"/>
  <c r="AH122" i="17"/>
  <c r="AB7" i="17"/>
  <c r="AB8" i="17" s="1"/>
  <c r="P7" i="17"/>
  <c r="P8" i="17" s="1"/>
  <c r="AI36" i="17"/>
  <c r="AI81" i="17"/>
  <c r="AH82" i="17"/>
  <c r="AI49" i="17"/>
  <c r="AH50" i="17"/>
  <c r="AI73" i="17"/>
  <c r="AH74" i="17"/>
  <c r="AI89" i="17"/>
  <c r="AH90" i="17"/>
  <c r="AI43" i="17"/>
  <c r="AH44" i="17"/>
  <c r="AI65" i="17"/>
  <c r="AH66" i="17"/>
  <c r="AI57" i="17"/>
  <c r="AH58" i="17"/>
  <c r="AI97" i="17"/>
  <c r="AH98" i="17"/>
  <c r="V10" i="13"/>
  <c r="W9" i="13"/>
  <c r="V23" i="13"/>
  <c r="AA8" i="13"/>
  <c r="P17" i="24"/>
  <c r="N16" i="24"/>
  <c r="O16" i="24" s="1"/>
  <c r="X168" i="27" l="1"/>
  <c r="X169" i="27" s="1"/>
  <c r="X168" i="31"/>
  <c r="X168" i="32"/>
  <c r="X168" i="30"/>
  <c r="X169" i="30" s="1"/>
  <c r="X171" i="30" s="1"/>
  <c r="X168" i="29"/>
  <c r="X169" i="29" s="1"/>
  <c r="X171" i="29" s="1"/>
  <c r="X168" i="28"/>
  <c r="X169" i="28" s="1"/>
  <c r="X171" i="28" s="1"/>
  <c r="X7" i="13"/>
  <c r="X168" i="17"/>
  <c r="W16" i="13"/>
  <c r="V11" i="13"/>
  <c r="Z15" i="13"/>
  <c r="AJ35" i="17"/>
  <c r="AI37" i="17"/>
  <c r="AJ145" i="17"/>
  <c r="AJ146" i="17" s="1"/>
  <c r="AI146" i="17"/>
  <c r="AJ121" i="17"/>
  <c r="AJ122" i="17" s="1"/>
  <c r="AI122" i="17"/>
  <c r="AJ113" i="17"/>
  <c r="AJ114" i="17" s="1"/>
  <c r="AI114" i="17"/>
  <c r="AJ129" i="17"/>
  <c r="AJ130" i="17" s="1"/>
  <c r="AI130" i="17"/>
  <c r="AJ105" i="17"/>
  <c r="AJ106" i="17" s="1"/>
  <c r="AI106" i="17"/>
  <c r="AJ153" i="17"/>
  <c r="AJ154" i="17" s="1"/>
  <c r="AI154" i="17"/>
  <c r="AJ137" i="17"/>
  <c r="AJ138" i="17" s="1"/>
  <c r="AI138" i="17"/>
  <c r="AJ97" i="17"/>
  <c r="AJ98" i="17" s="1"/>
  <c r="AI98" i="17"/>
  <c r="AJ89" i="17"/>
  <c r="AJ90" i="17" s="1"/>
  <c r="AI90" i="17"/>
  <c r="AJ49" i="17"/>
  <c r="AJ50" i="17" s="1"/>
  <c r="AI50" i="17"/>
  <c r="AC7" i="17"/>
  <c r="AC8" i="17" s="1"/>
  <c r="Q7" i="17"/>
  <c r="Q8" i="17" s="1"/>
  <c r="AJ57" i="17"/>
  <c r="AJ58" i="17" s="1"/>
  <c r="AI58" i="17"/>
  <c r="AJ43" i="17"/>
  <c r="AJ44" i="17" s="1"/>
  <c r="AI44" i="17"/>
  <c r="AJ73" i="17"/>
  <c r="AJ74" i="17" s="1"/>
  <c r="AI74" i="17"/>
  <c r="AJ81" i="17"/>
  <c r="AJ82" i="17" s="1"/>
  <c r="AI82" i="17"/>
  <c r="AJ65" i="17"/>
  <c r="AJ66" i="17" s="1"/>
  <c r="AI66" i="17"/>
  <c r="AJ36" i="17"/>
  <c r="X9" i="13"/>
  <c r="W10" i="13"/>
  <c r="W23" i="13"/>
  <c r="AB8" i="13"/>
  <c r="P18" i="24"/>
  <c r="N17" i="24"/>
  <c r="O17" i="24" s="1"/>
  <c r="Y168" i="27" l="1"/>
  <c r="Y169" i="27" s="1"/>
  <c r="Y168" i="31"/>
  <c r="Y168" i="32"/>
  <c r="Y168" i="30"/>
  <c r="Y169" i="30" s="1"/>
  <c r="Y171" i="30" s="1"/>
  <c r="Y168" i="29"/>
  <c r="Y169" i="29" s="1"/>
  <c r="Y171" i="29" s="1"/>
  <c r="Y168" i="28"/>
  <c r="Y169" i="28" s="1"/>
  <c r="Y171" i="28" s="1"/>
  <c r="W11" i="13"/>
  <c r="Y7" i="13"/>
  <c r="Y168" i="17"/>
  <c r="X16" i="13"/>
  <c r="AA15" i="13"/>
  <c r="AJ37" i="17"/>
  <c r="R7" i="17"/>
  <c r="R8" i="17" s="1"/>
  <c r="AD7" i="17"/>
  <c r="AD8" i="17" s="1"/>
  <c r="Y9" i="13"/>
  <c r="X23" i="13"/>
  <c r="X10" i="13"/>
  <c r="AC8" i="13"/>
  <c r="P19" i="24"/>
  <c r="N18" i="24"/>
  <c r="O18" i="24" s="1"/>
  <c r="Z168" i="27" l="1"/>
  <c r="Z169" i="27" s="1"/>
  <c r="Z168" i="32"/>
  <c r="Z168" i="30"/>
  <c r="Z169" i="30" s="1"/>
  <c r="Z171" i="30" s="1"/>
  <c r="Z168" i="29"/>
  <c r="Z169" i="29" s="1"/>
  <c r="Z171" i="29" s="1"/>
  <c r="Z168" i="28"/>
  <c r="Z169" i="28" s="1"/>
  <c r="Z171" i="28" s="1"/>
  <c r="Z168" i="31"/>
  <c r="Z7" i="13"/>
  <c r="Z168" i="17"/>
  <c r="Y16" i="13"/>
  <c r="X11" i="13"/>
  <c r="AE7" i="17"/>
  <c r="AE8" i="17" s="1"/>
  <c r="S7" i="17"/>
  <c r="S8" i="17" s="1"/>
  <c r="Y10" i="13"/>
  <c r="Z9" i="13"/>
  <c r="Y23" i="13"/>
  <c r="AD8" i="13"/>
  <c r="P20" i="24"/>
  <c r="N19" i="24"/>
  <c r="O19" i="24" s="1"/>
  <c r="AA168" i="27" l="1"/>
  <c r="AA169" i="27" s="1"/>
  <c r="AA168" i="29"/>
  <c r="AA169" i="29" s="1"/>
  <c r="AA171" i="29" s="1"/>
  <c r="AA168" i="28"/>
  <c r="AA169" i="28" s="1"/>
  <c r="AA171" i="28" s="1"/>
  <c r="AA168" i="31"/>
  <c r="AA168" i="32"/>
  <c r="AA168" i="30"/>
  <c r="AA169" i="30" s="1"/>
  <c r="AA171" i="30" s="1"/>
  <c r="Y11" i="13"/>
  <c r="AA7" i="13"/>
  <c r="AA168" i="17"/>
  <c r="Z16" i="13"/>
  <c r="AB15" i="13"/>
  <c r="T7" i="17"/>
  <c r="T8" i="17" s="1"/>
  <c r="AF7" i="17"/>
  <c r="AF8" i="17" s="1"/>
  <c r="AA9" i="13"/>
  <c r="Z23" i="13"/>
  <c r="Z10" i="13"/>
  <c r="AE8" i="13"/>
  <c r="P21" i="24"/>
  <c r="N20" i="24"/>
  <c r="O20" i="24" s="1"/>
  <c r="AB168" i="27" l="1"/>
  <c r="AB169" i="27" s="1"/>
  <c r="AB168" i="28"/>
  <c r="AB169" i="28" s="1"/>
  <c r="AB171" i="28" s="1"/>
  <c r="AB168" i="31"/>
  <c r="AB168" i="32"/>
  <c r="AB168" i="30"/>
  <c r="AB169" i="30" s="1"/>
  <c r="AB171" i="30" s="1"/>
  <c r="AB168" i="29"/>
  <c r="AB169" i="29" s="1"/>
  <c r="AB171" i="29" s="1"/>
  <c r="AB7" i="13"/>
  <c r="AB168" i="17"/>
  <c r="AA16" i="13"/>
  <c r="AB16" i="13"/>
  <c r="Z11" i="13"/>
  <c r="AC15" i="13"/>
  <c r="U7" i="17"/>
  <c r="U8" i="17" s="1"/>
  <c r="AG7" i="17"/>
  <c r="AG8" i="17" s="1"/>
  <c r="AB9" i="13"/>
  <c r="AA10" i="13"/>
  <c r="AA23" i="13"/>
  <c r="AF8" i="13"/>
  <c r="P22" i="24"/>
  <c r="N21" i="24"/>
  <c r="O21" i="24" s="1"/>
  <c r="AC168" i="27" l="1"/>
  <c r="AC169" i="27" s="1"/>
  <c r="AC168" i="31"/>
  <c r="AC168" i="32"/>
  <c r="AC168" i="30"/>
  <c r="AC169" i="30" s="1"/>
  <c r="AC171" i="30" s="1"/>
  <c r="AC168" i="29"/>
  <c r="AC169" i="29" s="1"/>
  <c r="AC171" i="29" s="1"/>
  <c r="AC168" i="28"/>
  <c r="AC169" i="28" s="1"/>
  <c r="AC171" i="28" s="1"/>
  <c r="AA11" i="13"/>
  <c r="AC7" i="13"/>
  <c r="AC168" i="17"/>
  <c r="AE15" i="13"/>
  <c r="AD15" i="13"/>
  <c r="AH7" i="17"/>
  <c r="AH8" i="17" s="1"/>
  <c r="V7" i="17"/>
  <c r="V8" i="17" s="1"/>
  <c r="AB10" i="13"/>
  <c r="AC9" i="13"/>
  <c r="AB23" i="13"/>
  <c r="AG8" i="13"/>
  <c r="P23" i="24"/>
  <c r="N22" i="24"/>
  <c r="O22" i="24" s="1"/>
  <c r="AD168" i="27" l="1"/>
  <c r="AD169" i="27" s="1"/>
  <c r="AD168" i="31"/>
  <c r="AD168" i="32"/>
  <c r="AD168" i="30"/>
  <c r="AD169" i="30" s="1"/>
  <c r="AD171" i="30" s="1"/>
  <c r="AD168" i="29"/>
  <c r="AD169" i="29" s="1"/>
  <c r="AD171" i="29" s="1"/>
  <c r="AD168" i="28"/>
  <c r="AD169" i="28" s="1"/>
  <c r="AD171" i="28" s="1"/>
  <c r="AB11" i="13"/>
  <c r="AD7" i="13"/>
  <c r="AD168" i="17"/>
  <c r="AC16" i="13"/>
  <c r="AF15" i="13"/>
  <c r="AI7" i="17"/>
  <c r="AI8" i="17" s="1"/>
  <c r="AD9" i="13"/>
  <c r="AC23" i="13"/>
  <c r="AC10" i="13"/>
  <c r="AH8" i="13"/>
  <c r="P24" i="24"/>
  <c r="N23" i="24"/>
  <c r="O23" i="24" s="1"/>
  <c r="AE168" i="27" l="1"/>
  <c r="AE169" i="27" s="1"/>
  <c r="AE168" i="31"/>
  <c r="AE168" i="32"/>
  <c r="AE168" i="30"/>
  <c r="AE169" i="30" s="1"/>
  <c r="AE171" i="30" s="1"/>
  <c r="AE168" i="29"/>
  <c r="AE169" i="29" s="1"/>
  <c r="AE171" i="29" s="1"/>
  <c r="AE168" i="28"/>
  <c r="AE169" i="28" s="1"/>
  <c r="AE171" i="28" s="1"/>
  <c r="AC11" i="13"/>
  <c r="AE7" i="13"/>
  <c r="AE168" i="17"/>
  <c r="AD16" i="13"/>
  <c r="AG15" i="13"/>
  <c r="AJ7" i="17"/>
  <c r="AJ8" i="17" s="1"/>
  <c r="AD23" i="13"/>
  <c r="AE9" i="13"/>
  <c r="AD10" i="13"/>
  <c r="AI8" i="13"/>
  <c r="P25" i="24"/>
  <c r="N24" i="24"/>
  <c r="O24" i="24" s="1"/>
  <c r="AF168" i="27" l="1"/>
  <c r="AF169" i="27" s="1"/>
  <c r="AF168" i="32"/>
  <c r="AF168" i="30"/>
  <c r="AF169" i="30" s="1"/>
  <c r="AF171" i="30" s="1"/>
  <c r="AF168" i="29"/>
  <c r="AF169" i="29" s="1"/>
  <c r="AF171" i="29" s="1"/>
  <c r="AF168" i="28"/>
  <c r="AF169" i="28" s="1"/>
  <c r="AF171" i="28" s="1"/>
  <c r="AF168" i="31"/>
  <c r="AF7" i="13"/>
  <c r="AF168" i="17"/>
  <c r="AE16" i="13"/>
  <c r="AD11" i="13"/>
  <c r="AH15" i="13"/>
  <c r="AE23" i="13"/>
  <c r="AE10" i="13"/>
  <c r="AF9" i="13"/>
  <c r="P26" i="24"/>
  <c r="N25" i="24"/>
  <c r="O25" i="24" s="1"/>
  <c r="AG168" i="27" l="1"/>
  <c r="AG169" i="27" s="1"/>
  <c r="AG168" i="29"/>
  <c r="AG169" i="29" s="1"/>
  <c r="AG171" i="29" s="1"/>
  <c r="AG168" i="28"/>
  <c r="AG169" i="28" s="1"/>
  <c r="AG171" i="28" s="1"/>
  <c r="AG168" i="31"/>
  <c r="AG168" i="32"/>
  <c r="AG168" i="30"/>
  <c r="AG169" i="30" s="1"/>
  <c r="AG171" i="30" s="1"/>
  <c r="AE11" i="13"/>
  <c r="AG7" i="13"/>
  <c r="AG168" i="17"/>
  <c r="AF16" i="13"/>
  <c r="AI15" i="13"/>
  <c r="AF10" i="13"/>
  <c r="AG9" i="13"/>
  <c r="AF23" i="13"/>
  <c r="P27" i="24"/>
  <c r="N26" i="24"/>
  <c r="O26" i="24" s="1"/>
  <c r="AH168" i="27" l="1"/>
  <c r="AH169" i="27" s="1"/>
  <c r="AH168" i="28"/>
  <c r="AH169" i="28" s="1"/>
  <c r="AH171" i="28" s="1"/>
  <c r="AH168" i="31"/>
  <c r="AH168" i="32"/>
  <c r="AH168" i="30"/>
  <c r="AH169" i="30" s="1"/>
  <c r="AH171" i="30" s="1"/>
  <c r="AH168" i="29"/>
  <c r="AH169" i="29" s="1"/>
  <c r="AH171" i="29" s="1"/>
  <c r="AH7" i="13"/>
  <c r="AH168" i="17"/>
  <c r="AG16" i="13"/>
  <c r="AF11" i="13"/>
  <c r="AG10" i="13"/>
  <c r="AH9" i="13"/>
  <c r="AG23" i="13"/>
  <c r="P28" i="24"/>
  <c r="N27" i="24"/>
  <c r="O27" i="24" s="1"/>
  <c r="AI168" i="27" l="1"/>
  <c r="AI169" i="27" s="1"/>
  <c r="AI168" i="31"/>
  <c r="AI168" i="32"/>
  <c r="AI168" i="30"/>
  <c r="AI169" i="30" s="1"/>
  <c r="AI171" i="30" s="1"/>
  <c r="AI168" i="29"/>
  <c r="AI169" i="29" s="1"/>
  <c r="AI171" i="29" s="1"/>
  <c r="AI168" i="28"/>
  <c r="AI169" i="28" s="1"/>
  <c r="AI171" i="28" s="1"/>
  <c r="AG11" i="13"/>
  <c r="AI7" i="13"/>
  <c r="AI168" i="17"/>
  <c r="AH16" i="13"/>
  <c r="AI9" i="13"/>
  <c r="AH23" i="13"/>
  <c r="AH10" i="13"/>
  <c r="P29" i="24"/>
  <c r="N28" i="24"/>
  <c r="O28" i="24" s="1"/>
  <c r="AJ168" i="27" l="1"/>
  <c r="AJ169" i="27" s="1"/>
  <c r="AJ168" i="31"/>
  <c r="AJ168" i="32"/>
  <c r="AJ168" i="30"/>
  <c r="AJ169" i="30" s="1"/>
  <c r="AJ171" i="30" s="1"/>
  <c r="AJ168" i="29"/>
  <c r="AJ169" i="29" s="1"/>
  <c r="AJ171" i="29" s="1"/>
  <c r="AJ168" i="28"/>
  <c r="AJ169" i="28" s="1"/>
  <c r="AJ171" i="28" s="1"/>
  <c r="AJ168" i="17"/>
  <c r="AI16" i="13"/>
  <c r="AH11" i="13"/>
  <c r="AI23" i="13"/>
  <c r="AI10" i="13"/>
  <c r="P30" i="24"/>
  <c r="N29" i="24"/>
  <c r="O29" i="24" s="1"/>
  <c r="AI11" i="13" l="1"/>
  <c r="P31" i="24"/>
  <c r="N30" i="24"/>
  <c r="O30" i="24" s="1"/>
  <c r="P32" i="24" l="1"/>
  <c r="N31" i="24"/>
  <c r="O31" i="24" s="1"/>
  <c r="P33" i="24" l="1"/>
  <c r="N32" i="24"/>
  <c r="O32" i="24" s="1"/>
  <c r="P34" i="24" l="1"/>
  <c r="N33" i="24"/>
  <c r="O33" i="24" s="1"/>
  <c r="P35" i="24" l="1"/>
  <c r="N34" i="24"/>
  <c r="O34" i="24" s="1"/>
  <c r="P36" i="24" l="1"/>
  <c r="N35" i="24"/>
  <c r="O35" i="24" s="1"/>
  <c r="P37" i="24" l="1"/>
  <c r="N36" i="24"/>
  <c r="O36" i="24" s="1"/>
  <c r="P38" i="24" l="1"/>
  <c r="N37" i="24"/>
  <c r="O37" i="24" s="1"/>
  <c r="P39" i="24" l="1"/>
  <c r="N38" i="24"/>
  <c r="O38" i="24" s="1"/>
  <c r="P40" i="24" l="1"/>
  <c r="N39" i="24"/>
  <c r="O39" i="24" s="1"/>
  <c r="P41" i="24" l="1"/>
  <c r="N40" i="24"/>
  <c r="O40" i="24" s="1"/>
  <c r="P42" i="24" l="1"/>
  <c r="N41" i="24"/>
  <c r="O41" i="24" s="1"/>
  <c r="P43" i="24" l="1"/>
  <c r="N42" i="24"/>
  <c r="O42" i="24" s="1"/>
  <c r="P44" i="24" l="1"/>
  <c r="N43" i="24"/>
  <c r="O43" i="24" s="1"/>
  <c r="P45" i="24" l="1"/>
  <c r="N44" i="24"/>
  <c r="O44" i="24" s="1"/>
  <c r="P46" i="24" l="1"/>
  <c r="N45" i="24"/>
  <c r="O45" i="24" s="1"/>
  <c r="P47" i="24" l="1"/>
  <c r="N46" i="24"/>
  <c r="O46" i="24" s="1"/>
  <c r="P48" i="24" l="1"/>
  <c r="N47" i="24"/>
  <c r="O47" i="24" s="1"/>
  <c r="P49" i="24" l="1"/>
  <c r="N48" i="24"/>
  <c r="O48" i="24" s="1"/>
  <c r="P50" i="24" l="1"/>
  <c r="N49" i="24"/>
  <c r="O49" i="24" s="1"/>
  <c r="P51" i="24" l="1"/>
  <c r="N50" i="24"/>
  <c r="O50" i="24" s="1"/>
  <c r="P52" i="24" l="1"/>
  <c r="N51" i="24"/>
  <c r="O51" i="24" s="1"/>
  <c r="P53" i="24" l="1"/>
  <c r="N52" i="24"/>
  <c r="O52" i="24" s="1"/>
  <c r="P54" i="24" l="1"/>
  <c r="N53" i="24"/>
  <c r="O53" i="24" s="1"/>
  <c r="P55" i="24" l="1"/>
  <c r="N54" i="24"/>
  <c r="O54" i="24" s="1"/>
  <c r="P56" i="24" l="1"/>
  <c r="N55" i="24"/>
  <c r="O55" i="24" s="1"/>
  <c r="P57" i="24" l="1"/>
  <c r="N56" i="24"/>
  <c r="O56" i="24" s="1"/>
  <c r="P58" i="24" l="1"/>
  <c r="N57" i="24"/>
  <c r="O57" i="24" s="1"/>
  <c r="P59" i="24" l="1"/>
  <c r="N58" i="24"/>
  <c r="O58" i="24" s="1"/>
  <c r="P60" i="24" l="1"/>
  <c r="N59" i="24"/>
  <c r="O59" i="24" s="1"/>
  <c r="P61" i="24" l="1"/>
  <c r="N60" i="24"/>
  <c r="O60" i="24" s="1"/>
  <c r="P62" i="24" l="1"/>
  <c r="N61" i="24"/>
  <c r="O61" i="24" s="1"/>
  <c r="P63" i="24" l="1"/>
  <c r="N62" i="24"/>
  <c r="O62" i="24" s="1"/>
  <c r="P64" i="24" l="1"/>
  <c r="N63" i="24"/>
  <c r="O63" i="24" s="1"/>
  <c r="P65" i="24" l="1"/>
  <c r="N64" i="24"/>
  <c r="O64" i="24" s="1"/>
  <c r="P66" i="24" l="1"/>
  <c r="N65" i="24"/>
  <c r="O65" i="24" s="1"/>
  <c r="P67" i="24" l="1"/>
  <c r="N66" i="24"/>
  <c r="O66" i="24" s="1"/>
  <c r="P68" i="24" l="1"/>
  <c r="N67" i="24"/>
  <c r="O67" i="24" s="1"/>
  <c r="P69" i="24" l="1"/>
  <c r="N68" i="24"/>
  <c r="O68" i="24" s="1"/>
  <c r="P70" i="24" l="1"/>
  <c r="N69" i="24"/>
  <c r="O69" i="24" s="1"/>
  <c r="P71" i="24" l="1"/>
  <c r="N70" i="24"/>
  <c r="O70" i="24" s="1"/>
  <c r="P72" i="24" l="1"/>
  <c r="N71" i="24"/>
  <c r="O71" i="24" s="1"/>
  <c r="P73" i="24" l="1"/>
  <c r="N72" i="24"/>
  <c r="O72" i="24" s="1"/>
  <c r="P74" i="24" l="1"/>
  <c r="N73" i="24"/>
  <c r="O73" i="24" s="1"/>
  <c r="P75" i="24" l="1"/>
  <c r="N74" i="24"/>
  <c r="O74" i="24" s="1"/>
  <c r="P76" i="24" l="1"/>
  <c r="N75" i="24"/>
  <c r="O75" i="24" s="1"/>
  <c r="P77" i="24" l="1"/>
  <c r="N76" i="24"/>
  <c r="O76" i="24" s="1"/>
  <c r="P78" i="24" l="1"/>
  <c r="N77" i="24"/>
  <c r="O77" i="24" s="1"/>
  <c r="P79" i="24" l="1"/>
  <c r="N78" i="24"/>
  <c r="O78" i="24" s="1"/>
  <c r="P80" i="24" l="1"/>
  <c r="N79" i="24"/>
  <c r="O79" i="24" s="1"/>
  <c r="P81" i="24" l="1"/>
  <c r="N80" i="24"/>
  <c r="O80" i="24" s="1"/>
  <c r="P82" i="24" l="1"/>
  <c r="N81" i="24"/>
  <c r="O81" i="24" s="1"/>
  <c r="P83" i="24" l="1"/>
  <c r="N82" i="24"/>
  <c r="O82" i="24" s="1"/>
  <c r="P84" i="24" l="1"/>
  <c r="N83" i="24"/>
  <c r="O83" i="24" s="1"/>
  <c r="P85" i="24" l="1"/>
  <c r="N84" i="24"/>
  <c r="O84" i="24" s="1"/>
  <c r="P86" i="24" l="1"/>
  <c r="N85" i="24"/>
  <c r="O85" i="24" s="1"/>
  <c r="P87" i="24" l="1"/>
  <c r="N86" i="24"/>
  <c r="O86" i="24" s="1"/>
  <c r="P88" i="24" l="1"/>
  <c r="N87" i="24"/>
  <c r="O87" i="24" s="1"/>
  <c r="P89" i="24" l="1"/>
  <c r="N88" i="24"/>
  <c r="O88" i="24" s="1"/>
  <c r="P90" i="24" l="1"/>
  <c r="N89" i="24"/>
  <c r="O89" i="24" s="1"/>
  <c r="P91" i="24" l="1"/>
  <c r="N90" i="24"/>
  <c r="O90" i="24" s="1"/>
  <c r="P92" i="24" l="1"/>
  <c r="N91" i="24"/>
  <c r="O91" i="24" s="1"/>
  <c r="P93" i="24" l="1"/>
  <c r="N92" i="24"/>
  <c r="O92" i="24" s="1"/>
  <c r="P94" i="24" l="1"/>
  <c r="N93" i="24"/>
  <c r="O93" i="24" s="1"/>
  <c r="P95" i="24" l="1"/>
  <c r="N94" i="24"/>
  <c r="O94" i="24" s="1"/>
  <c r="P96" i="24" l="1"/>
  <c r="N95" i="24"/>
  <c r="O95" i="24" s="1"/>
  <c r="P97" i="24" l="1"/>
  <c r="N96" i="24"/>
  <c r="O96" i="24" s="1"/>
  <c r="P98" i="24" l="1"/>
  <c r="N97" i="24"/>
  <c r="O97" i="24" s="1"/>
  <c r="P99" i="24" l="1"/>
  <c r="N98" i="24"/>
  <c r="O98" i="24" s="1"/>
  <c r="P100" i="24" l="1"/>
  <c r="N99" i="24"/>
  <c r="O99" i="24" s="1"/>
  <c r="P101" i="24" l="1"/>
  <c r="N100" i="24"/>
  <c r="O100" i="24" s="1"/>
  <c r="P102" i="24" l="1"/>
  <c r="N101" i="24"/>
  <c r="O101" i="24" s="1"/>
  <c r="P103" i="24" l="1"/>
  <c r="N102" i="24"/>
  <c r="O102" i="24" s="1"/>
  <c r="P104" i="24" l="1"/>
  <c r="N103" i="24"/>
  <c r="O103" i="24" s="1"/>
  <c r="P105" i="24" l="1"/>
  <c r="N104" i="24"/>
  <c r="O104" i="24" s="1"/>
  <c r="P106" i="24" l="1"/>
  <c r="N105" i="24"/>
  <c r="O105" i="24" s="1"/>
  <c r="P107" i="24" l="1"/>
  <c r="N106" i="24"/>
  <c r="O106" i="24" s="1"/>
  <c r="P108" i="24" l="1"/>
  <c r="N107" i="24"/>
  <c r="O107" i="24" s="1"/>
  <c r="P109" i="24" l="1"/>
  <c r="N108" i="24"/>
  <c r="O108" i="24" s="1"/>
  <c r="P110" i="24" l="1"/>
  <c r="N109" i="24"/>
  <c r="O109" i="24" s="1"/>
  <c r="P111" i="24" l="1"/>
  <c r="N110" i="24"/>
  <c r="O110" i="24" s="1"/>
  <c r="P112" i="24" l="1"/>
  <c r="N111" i="24"/>
  <c r="O111" i="24" s="1"/>
  <c r="P113" i="24" l="1"/>
  <c r="N112" i="24"/>
  <c r="O112" i="24" s="1"/>
  <c r="P114" i="24" l="1"/>
  <c r="N113" i="24"/>
  <c r="O113" i="24" s="1"/>
  <c r="P115" i="24" l="1"/>
  <c r="N114" i="24"/>
  <c r="O114" i="24" s="1"/>
  <c r="P116" i="24" l="1"/>
  <c r="N115" i="24"/>
  <c r="O115" i="24" s="1"/>
  <c r="P117" i="24" l="1"/>
  <c r="N116" i="24"/>
  <c r="O116" i="24" s="1"/>
  <c r="P118" i="24" l="1"/>
  <c r="N117" i="24"/>
  <c r="O117" i="24" s="1"/>
  <c r="P119" i="24" l="1"/>
  <c r="N118" i="24"/>
  <c r="O118" i="24" s="1"/>
  <c r="P120" i="24" l="1"/>
  <c r="N119" i="24"/>
  <c r="O119" i="24" s="1"/>
  <c r="P121" i="24" l="1"/>
  <c r="N120" i="24"/>
  <c r="O120" i="24" s="1"/>
  <c r="P122" i="24" l="1"/>
  <c r="N121" i="24"/>
  <c r="O121" i="24" s="1"/>
  <c r="P123" i="24" l="1"/>
  <c r="N122" i="24"/>
  <c r="O122" i="24" s="1"/>
  <c r="P124" i="24" l="1"/>
  <c r="N123" i="24"/>
  <c r="O123" i="24" s="1"/>
  <c r="P125" i="24" l="1"/>
  <c r="N124" i="24"/>
  <c r="O124" i="24" s="1"/>
  <c r="P126" i="24" l="1"/>
  <c r="N125" i="24"/>
  <c r="O125" i="24" s="1"/>
  <c r="P127" i="24" l="1"/>
  <c r="N126" i="24"/>
  <c r="O126" i="24" s="1"/>
  <c r="P128" i="24" l="1"/>
  <c r="N127" i="24"/>
  <c r="O127" i="24" s="1"/>
  <c r="P129" i="24" l="1"/>
  <c r="N128" i="24"/>
  <c r="O128" i="24" s="1"/>
  <c r="P130" i="24" l="1"/>
  <c r="N129" i="24"/>
  <c r="O129" i="24" s="1"/>
  <c r="P131" i="24" l="1"/>
  <c r="N130" i="24"/>
  <c r="O130" i="24" s="1"/>
  <c r="P132" i="24" l="1"/>
  <c r="N131" i="24"/>
  <c r="O131" i="24" s="1"/>
  <c r="P133" i="24" l="1"/>
  <c r="N132" i="24"/>
  <c r="O132" i="24" s="1"/>
  <c r="P134" i="24" l="1"/>
  <c r="N133" i="24"/>
  <c r="O133" i="24" s="1"/>
  <c r="P135" i="24" l="1"/>
  <c r="N134" i="24"/>
  <c r="O134" i="24" s="1"/>
  <c r="P136" i="24" l="1"/>
  <c r="N135" i="24"/>
  <c r="O135" i="24" s="1"/>
  <c r="P137" i="24" l="1"/>
  <c r="N136" i="24"/>
  <c r="O136" i="24" s="1"/>
  <c r="P138" i="24" l="1"/>
  <c r="N137" i="24"/>
  <c r="O137" i="24" s="1"/>
  <c r="P139" i="24" l="1"/>
  <c r="N138" i="24"/>
  <c r="O138" i="24" s="1"/>
  <c r="P140" i="24" l="1"/>
  <c r="N139" i="24"/>
  <c r="O139" i="24" s="1"/>
  <c r="P141" i="24" l="1"/>
  <c r="N140" i="24"/>
  <c r="O140" i="24" s="1"/>
  <c r="P142" i="24" l="1"/>
  <c r="N141" i="24"/>
  <c r="O141" i="24" s="1"/>
  <c r="P143" i="24" l="1"/>
  <c r="N142" i="24"/>
  <c r="O142" i="24" s="1"/>
  <c r="P144" i="24" l="1"/>
  <c r="N143" i="24"/>
  <c r="O143" i="24" s="1"/>
  <c r="P145" i="24" l="1"/>
  <c r="N144" i="24"/>
  <c r="O144" i="24" s="1"/>
  <c r="P146" i="24" l="1"/>
  <c r="N145" i="24"/>
  <c r="O145" i="24" s="1"/>
  <c r="P147" i="24" l="1"/>
  <c r="N146" i="24"/>
  <c r="O146" i="24" s="1"/>
  <c r="P148" i="24" l="1"/>
  <c r="N147" i="24"/>
  <c r="O147" i="24" s="1"/>
  <c r="P149" i="24" l="1"/>
  <c r="N148" i="24"/>
  <c r="O148" i="24" s="1"/>
  <c r="P150" i="24" l="1"/>
  <c r="N149" i="24"/>
  <c r="O149" i="24" s="1"/>
  <c r="P151" i="24" l="1"/>
  <c r="N150" i="24"/>
  <c r="O150" i="24" s="1"/>
  <c r="P152" i="24" l="1"/>
  <c r="N151" i="24"/>
  <c r="O151" i="24" s="1"/>
  <c r="P153" i="24" l="1"/>
  <c r="N152" i="24"/>
  <c r="O152" i="24" s="1"/>
  <c r="P154" i="24" l="1"/>
  <c r="N153" i="24"/>
  <c r="O153" i="24" s="1"/>
  <c r="P155" i="24" l="1"/>
  <c r="N154" i="24"/>
  <c r="O154" i="24" s="1"/>
  <c r="P156" i="24" l="1"/>
  <c r="N155" i="24"/>
  <c r="O155" i="24" s="1"/>
  <c r="P157" i="24" l="1"/>
  <c r="N156" i="24"/>
  <c r="O156" i="24" s="1"/>
  <c r="P158" i="24" l="1"/>
  <c r="N157" i="24"/>
  <c r="O157" i="24" s="1"/>
  <c r="P159" i="24" l="1"/>
  <c r="N158" i="24"/>
  <c r="O158" i="24" s="1"/>
  <c r="P160" i="24" l="1"/>
  <c r="N159" i="24"/>
  <c r="O159" i="24" s="1"/>
  <c r="P161" i="24" l="1"/>
  <c r="N160" i="24"/>
  <c r="O160" i="24" s="1"/>
  <c r="P162" i="24" l="1"/>
  <c r="N161" i="24"/>
  <c r="O161" i="24" s="1"/>
  <c r="P163" i="24" l="1"/>
  <c r="N162" i="24"/>
  <c r="O162" i="24" s="1"/>
  <c r="P164" i="24" l="1"/>
  <c r="N163" i="24"/>
  <c r="O163" i="24" s="1"/>
  <c r="P165" i="24" l="1"/>
  <c r="N164" i="24"/>
  <c r="O164" i="24" s="1"/>
  <c r="P166" i="24" l="1"/>
  <c r="N165" i="24"/>
  <c r="O165" i="24" s="1"/>
  <c r="P167" i="24" l="1"/>
  <c r="N166" i="24"/>
  <c r="O166" i="24" s="1"/>
  <c r="P168" i="24" l="1"/>
  <c r="N167" i="24"/>
  <c r="O167" i="24" s="1"/>
  <c r="P169" i="24" l="1"/>
  <c r="N168" i="24"/>
  <c r="O168" i="24" s="1"/>
  <c r="P170" i="24" l="1"/>
  <c r="N169" i="24"/>
  <c r="O169" i="24" s="1"/>
  <c r="P171" i="24" l="1"/>
  <c r="N170" i="24"/>
  <c r="O170" i="24" s="1"/>
  <c r="P172" i="24" l="1"/>
  <c r="N171" i="24"/>
  <c r="O171" i="24" s="1"/>
  <c r="P173" i="24" l="1"/>
  <c r="N172" i="24"/>
  <c r="O172" i="24" s="1"/>
  <c r="P174" i="24" l="1"/>
  <c r="N173" i="24"/>
  <c r="O173" i="24" s="1"/>
  <c r="P175" i="24" l="1"/>
  <c r="N174" i="24"/>
  <c r="O174" i="24" s="1"/>
  <c r="P176" i="24" l="1"/>
  <c r="N175" i="24"/>
  <c r="O175" i="24" s="1"/>
  <c r="P177" i="24" l="1"/>
  <c r="N176" i="24"/>
  <c r="O176" i="24" s="1"/>
  <c r="P178" i="24" l="1"/>
  <c r="N177" i="24"/>
  <c r="O177" i="24" s="1"/>
  <c r="P179" i="24" l="1"/>
  <c r="N178" i="24"/>
  <c r="O178" i="24" s="1"/>
  <c r="P180" i="24" l="1"/>
  <c r="N179" i="24"/>
  <c r="O179" i="24" s="1"/>
  <c r="P181" i="24" l="1"/>
  <c r="N180" i="24"/>
  <c r="O180" i="24" s="1"/>
  <c r="P182" i="24" l="1"/>
  <c r="N181" i="24"/>
  <c r="O181" i="24" s="1"/>
  <c r="P183" i="24" l="1"/>
  <c r="N182" i="24"/>
  <c r="O182" i="24" s="1"/>
  <c r="P184" i="24" l="1"/>
  <c r="N183" i="24"/>
  <c r="O183" i="24" s="1"/>
  <c r="P185" i="24" l="1"/>
  <c r="N184" i="24"/>
  <c r="O184" i="24" s="1"/>
  <c r="P186" i="24" l="1"/>
  <c r="N185" i="24"/>
  <c r="O185" i="24" s="1"/>
  <c r="P187" i="24" l="1"/>
  <c r="N186" i="24"/>
  <c r="O186" i="24" s="1"/>
  <c r="P188" i="24" l="1"/>
  <c r="N187" i="24"/>
  <c r="O187" i="24" s="1"/>
  <c r="P189" i="24" l="1"/>
  <c r="N188" i="24"/>
  <c r="O188" i="24" s="1"/>
  <c r="P190" i="24" l="1"/>
  <c r="N189" i="24"/>
  <c r="O189" i="24" s="1"/>
  <c r="P191" i="24" l="1"/>
  <c r="N190" i="24"/>
  <c r="O190" i="24" s="1"/>
  <c r="P192" i="24" l="1"/>
  <c r="N191" i="24"/>
  <c r="O191" i="24" s="1"/>
  <c r="P193" i="24" l="1"/>
  <c r="N192" i="24"/>
  <c r="O192" i="24" s="1"/>
  <c r="P194" i="24" l="1"/>
  <c r="N193" i="24"/>
  <c r="O193" i="24" s="1"/>
  <c r="P195" i="24" l="1"/>
  <c r="N194" i="24"/>
  <c r="O194" i="24" s="1"/>
  <c r="P196" i="24" l="1"/>
  <c r="N195" i="24"/>
  <c r="O195" i="24" s="1"/>
  <c r="P197" i="24" l="1"/>
  <c r="N196" i="24"/>
  <c r="O196" i="24" s="1"/>
  <c r="P198" i="24" l="1"/>
  <c r="N197" i="24"/>
  <c r="O197" i="24" s="1"/>
  <c r="P199" i="24" l="1"/>
  <c r="N198" i="24"/>
  <c r="O198" i="24" s="1"/>
  <c r="P200" i="24" l="1"/>
  <c r="N199" i="24"/>
  <c r="O199" i="24" s="1"/>
  <c r="P201" i="24" l="1"/>
  <c r="N200" i="24"/>
  <c r="O200" i="24" s="1"/>
  <c r="P202" i="24" l="1"/>
  <c r="N201" i="24"/>
  <c r="O201" i="24" s="1"/>
  <c r="P203" i="24" l="1"/>
  <c r="N202" i="24"/>
  <c r="O202" i="24" s="1"/>
  <c r="P204" i="24" l="1"/>
  <c r="N203" i="24"/>
  <c r="O203" i="24" s="1"/>
  <c r="P205" i="24" l="1"/>
  <c r="N204" i="24"/>
  <c r="O204" i="24" s="1"/>
  <c r="P206" i="24" l="1"/>
  <c r="N205" i="24"/>
  <c r="O205" i="24" s="1"/>
  <c r="P207" i="24" l="1"/>
  <c r="N206" i="24"/>
  <c r="O206" i="24" s="1"/>
  <c r="P208" i="24" l="1"/>
  <c r="N207" i="24"/>
  <c r="O207" i="24" s="1"/>
  <c r="P209" i="24" l="1"/>
  <c r="N208" i="24"/>
  <c r="O208" i="24" s="1"/>
  <c r="P210" i="24" l="1"/>
  <c r="N209" i="24"/>
  <c r="O209" i="24" s="1"/>
  <c r="P211" i="24" l="1"/>
  <c r="N210" i="24"/>
  <c r="O210" i="24" s="1"/>
  <c r="P212" i="24" l="1"/>
  <c r="N211" i="24"/>
  <c r="O211" i="24" s="1"/>
  <c r="P213" i="24" l="1"/>
  <c r="N212" i="24"/>
  <c r="O212" i="24" s="1"/>
  <c r="P214" i="24" l="1"/>
  <c r="N213" i="24"/>
  <c r="O213" i="24" s="1"/>
  <c r="P215" i="24" l="1"/>
  <c r="N214" i="24"/>
  <c r="O214" i="24" s="1"/>
  <c r="P216" i="24" l="1"/>
  <c r="N215" i="24"/>
  <c r="O215" i="24" s="1"/>
  <c r="P217" i="24" l="1"/>
  <c r="N216" i="24"/>
  <c r="O216" i="24" s="1"/>
  <c r="P218" i="24" l="1"/>
  <c r="N217" i="24"/>
  <c r="O217" i="24" s="1"/>
  <c r="P219" i="24" l="1"/>
  <c r="N218" i="24"/>
  <c r="O218" i="24" s="1"/>
  <c r="P220" i="24" l="1"/>
  <c r="N219" i="24"/>
  <c r="O219" i="24" s="1"/>
  <c r="P221" i="24" l="1"/>
  <c r="N220" i="24"/>
  <c r="O220" i="24" s="1"/>
  <c r="P222" i="24" l="1"/>
  <c r="N221" i="24"/>
  <c r="O221" i="24" s="1"/>
  <c r="P223" i="24" l="1"/>
  <c r="N222" i="24"/>
  <c r="O222" i="24" s="1"/>
  <c r="P224" i="24" l="1"/>
  <c r="N223" i="24"/>
  <c r="O223" i="24" s="1"/>
  <c r="P225" i="24" l="1"/>
  <c r="N224" i="24"/>
  <c r="O224" i="24" s="1"/>
  <c r="P226" i="24" l="1"/>
  <c r="N225" i="24"/>
  <c r="O225" i="24" s="1"/>
  <c r="P227" i="24" l="1"/>
  <c r="N226" i="24"/>
  <c r="O226" i="24" s="1"/>
  <c r="P228" i="24" l="1"/>
  <c r="N227" i="24"/>
  <c r="O227" i="24" s="1"/>
  <c r="P229" i="24" l="1"/>
  <c r="N228" i="24"/>
  <c r="O228" i="24" s="1"/>
  <c r="P230" i="24" l="1"/>
  <c r="N229" i="24"/>
  <c r="O229" i="24" s="1"/>
  <c r="P231" i="24" l="1"/>
  <c r="N230" i="24"/>
  <c r="O230" i="24" s="1"/>
  <c r="P232" i="24" l="1"/>
  <c r="N231" i="24"/>
  <c r="O231" i="24" s="1"/>
  <c r="P233" i="24" l="1"/>
  <c r="N232" i="24"/>
  <c r="O232" i="24" s="1"/>
  <c r="P234" i="24" l="1"/>
  <c r="N233" i="24"/>
  <c r="O233" i="24" s="1"/>
  <c r="P235" i="24" l="1"/>
  <c r="N234" i="24"/>
  <c r="O234" i="24" s="1"/>
  <c r="P236" i="24" l="1"/>
  <c r="N235" i="24"/>
  <c r="O235" i="24" s="1"/>
  <c r="P237" i="24" l="1"/>
  <c r="N236" i="24"/>
  <c r="O236" i="24" s="1"/>
  <c r="P238" i="24" l="1"/>
  <c r="N237" i="24"/>
  <c r="O237" i="24" s="1"/>
  <c r="P239" i="24" l="1"/>
  <c r="N238" i="24"/>
  <c r="O238" i="24" s="1"/>
  <c r="P240" i="24" l="1"/>
  <c r="N239" i="24"/>
  <c r="O239" i="24" s="1"/>
  <c r="P241" i="24" l="1"/>
  <c r="N240" i="24"/>
  <c r="O240" i="24" s="1"/>
  <c r="P242" i="24" l="1"/>
  <c r="N241" i="24"/>
  <c r="O241" i="24" s="1"/>
  <c r="P243" i="24" l="1"/>
  <c r="N242" i="24"/>
  <c r="O242" i="24" s="1"/>
  <c r="P244" i="24" l="1"/>
  <c r="N243" i="24"/>
  <c r="O243" i="24" s="1"/>
  <c r="P245" i="24" l="1"/>
  <c r="N244" i="24"/>
  <c r="O244" i="24" s="1"/>
  <c r="P246" i="24" l="1"/>
  <c r="N245" i="24"/>
  <c r="O245" i="24" s="1"/>
  <c r="P247" i="24" l="1"/>
  <c r="N246" i="24"/>
  <c r="O246" i="24" s="1"/>
  <c r="P248" i="24" l="1"/>
  <c r="N247" i="24"/>
  <c r="O247" i="24" s="1"/>
  <c r="P249" i="24" l="1"/>
  <c r="N248" i="24"/>
  <c r="O248" i="24" s="1"/>
  <c r="P250" i="24" l="1"/>
  <c r="N249" i="24"/>
  <c r="O249" i="24" s="1"/>
  <c r="P251" i="24" l="1"/>
  <c r="N250" i="24"/>
  <c r="O250" i="24" s="1"/>
  <c r="P252" i="24" l="1"/>
  <c r="N251" i="24"/>
  <c r="O251" i="24" s="1"/>
  <c r="P253" i="24" l="1"/>
  <c r="N252" i="24"/>
  <c r="O252" i="24" s="1"/>
  <c r="P254" i="24" l="1"/>
  <c r="N253" i="24"/>
  <c r="O253" i="24" s="1"/>
  <c r="P255" i="24" l="1"/>
  <c r="N254" i="24"/>
  <c r="O254" i="24" s="1"/>
  <c r="P256" i="24" l="1"/>
  <c r="N255" i="24"/>
  <c r="O255" i="24" s="1"/>
  <c r="P257" i="24" l="1"/>
  <c r="N256" i="24"/>
  <c r="O256" i="24" s="1"/>
  <c r="P258" i="24" l="1"/>
  <c r="N257" i="24"/>
  <c r="O257" i="24" s="1"/>
  <c r="P259" i="24" l="1"/>
  <c r="N258" i="24"/>
  <c r="O258" i="24" s="1"/>
  <c r="P260" i="24" l="1"/>
  <c r="N259" i="24"/>
  <c r="O259" i="24" s="1"/>
  <c r="P261" i="24" l="1"/>
  <c r="N260" i="24"/>
  <c r="O260" i="24" s="1"/>
  <c r="P262" i="24" l="1"/>
  <c r="N261" i="24"/>
  <c r="O261" i="24" s="1"/>
  <c r="P263" i="24" l="1"/>
  <c r="N262" i="24"/>
  <c r="O262" i="24" s="1"/>
  <c r="P264" i="24" l="1"/>
  <c r="N263" i="24"/>
  <c r="O263" i="24" s="1"/>
  <c r="P265" i="24" l="1"/>
  <c r="N264" i="24"/>
  <c r="O264" i="24" s="1"/>
  <c r="P266" i="24" l="1"/>
  <c r="N265" i="24"/>
  <c r="O265" i="24" s="1"/>
  <c r="P267" i="24" l="1"/>
  <c r="N266" i="24"/>
  <c r="O266" i="24" s="1"/>
  <c r="P268" i="24" l="1"/>
  <c r="N267" i="24"/>
  <c r="O267" i="24" s="1"/>
  <c r="P269" i="24" l="1"/>
  <c r="N268" i="24"/>
  <c r="O268" i="24" s="1"/>
  <c r="P270" i="24" l="1"/>
  <c r="N269" i="24"/>
  <c r="O269" i="24" s="1"/>
  <c r="P271" i="24" l="1"/>
  <c r="N270" i="24"/>
  <c r="O270" i="24" s="1"/>
  <c r="P272" i="24" l="1"/>
  <c r="N271" i="24"/>
  <c r="O271" i="24" s="1"/>
  <c r="P273" i="24" l="1"/>
  <c r="N272" i="24"/>
  <c r="O272" i="24" s="1"/>
  <c r="P274" i="24" l="1"/>
  <c r="N273" i="24"/>
  <c r="O273" i="24" s="1"/>
  <c r="P275" i="24" l="1"/>
  <c r="N274" i="24"/>
  <c r="O274" i="24" s="1"/>
  <c r="P276" i="24" l="1"/>
  <c r="N275" i="24"/>
  <c r="O275" i="24" s="1"/>
  <c r="P277" i="24" l="1"/>
  <c r="N276" i="24"/>
  <c r="O276" i="24" s="1"/>
  <c r="P278" i="24" l="1"/>
  <c r="N277" i="24"/>
  <c r="O277" i="24" s="1"/>
  <c r="P279" i="24" l="1"/>
  <c r="N278" i="24"/>
  <c r="O278" i="24" s="1"/>
  <c r="P280" i="24" l="1"/>
  <c r="N279" i="24"/>
  <c r="O279" i="24" s="1"/>
  <c r="P281" i="24" l="1"/>
  <c r="N280" i="24"/>
  <c r="O280" i="24" s="1"/>
  <c r="P282" i="24" l="1"/>
  <c r="N281" i="24"/>
  <c r="O281" i="24" s="1"/>
  <c r="P283" i="24" l="1"/>
  <c r="N282" i="24"/>
  <c r="O282" i="24" s="1"/>
  <c r="P284" i="24" l="1"/>
  <c r="N283" i="24"/>
  <c r="O283" i="24" s="1"/>
  <c r="P285" i="24" l="1"/>
  <c r="N284" i="24"/>
  <c r="O284" i="24" s="1"/>
  <c r="P286" i="24" l="1"/>
  <c r="N285" i="24"/>
  <c r="O285" i="24" s="1"/>
  <c r="P287" i="24" l="1"/>
  <c r="N286" i="24"/>
  <c r="O286" i="24" s="1"/>
  <c r="P288" i="24" l="1"/>
  <c r="N287" i="24"/>
  <c r="O287" i="24" s="1"/>
  <c r="P289" i="24" l="1"/>
  <c r="N288" i="24"/>
  <c r="O288" i="24" s="1"/>
  <c r="P290" i="24" l="1"/>
  <c r="N289" i="24"/>
  <c r="O289" i="24" s="1"/>
  <c r="P291" i="24" l="1"/>
  <c r="N290" i="24"/>
  <c r="O290" i="24" s="1"/>
  <c r="P292" i="24" l="1"/>
  <c r="N291" i="24"/>
  <c r="O291" i="24" s="1"/>
  <c r="P293" i="24" l="1"/>
  <c r="N292" i="24"/>
  <c r="O292" i="24" s="1"/>
  <c r="P294" i="24" l="1"/>
  <c r="N293" i="24"/>
  <c r="O293" i="24" s="1"/>
  <c r="P295" i="24" l="1"/>
  <c r="N294" i="24"/>
  <c r="O294" i="24" s="1"/>
  <c r="P296" i="24" l="1"/>
  <c r="N295" i="24"/>
  <c r="O295" i="24" s="1"/>
  <c r="P297" i="24" l="1"/>
  <c r="N296" i="24"/>
  <c r="O296" i="24" s="1"/>
  <c r="P298" i="24" l="1"/>
  <c r="N297" i="24"/>
  <c r="O297" i="24" s="1"/>
  <c r="P299" i="24" l="1"/>
  <c r="N298" i="24"/>
  <c r="O298" i="24" s="1"/>
  <c r="P300" i="24" l="1"/>
  <c r="N299" i="24"/>
  <c r="O299" i="24" s="1"/>
  <c r="P301" i="24" l="1"/>
  <c r="N300" i="24"/>
  <c r="O300" i="24" s="1"/>
  <c r="P302" i="24" l="1"/>
  <c r="N301" i="24"/>
  <c r="O301" i="24" s="1"/>
  <c r="P303" i="24" l="1"/>
  <c r="N302" i="24"/>
  <c r="O302" i="24" s="1"/>
  <c r="P304" i="24" l="1"/>
  <c r="N303" i="24"/>
  <c r="O303" i="24" s="1"/>
  <c r="P305" i="24" l="1"/>
  <c r="N304" i="24"/>
  <c r="O304" i="24" s="1"/>
  <c r="P306" i="24" l="1"/>
  <c r="N305" i="24"/>
  <c r="O305" i="24" s="1"/>
  <c r="P307" i="24" l="1"/>
  <c r="N306" i="24"/>
  <c r="O306" i="24" s="1"/>
  <c r="P308" i="24" l="1"/>
  <c r="N307" i="24"/>
  <c r="O307" i="24" s="1"/>
  <c r="P309" i="24" l="1"/>
  <c r="N308" i="24"/>
  <c r="O308" i="24" s="1"/>
  <c r="P310" i="24" l="1"/>
  <c r="N309" i="24"/>
  <c r="O309" i="24" s="1"/>
  <c r="P311" i="24" l="1"/>
  <c r="N310" i="24"/>
  <c r="O310" i="24" s="1"/>
  <c r="P312" i="24" l="1"/>
  <c r="N311" i="24"/>
  <c r="O311" i="24" s="1"/>
  <c r="P313" i="24" l="1"/>
  <c r="N312" i="24"/>
  <c r="O312" i="24" s="1"/>
  <c r="P314" i="24" l="1"/>
  <c r="N313" i="24"/>
  <c r="O313" i="24" s="1"/>
  <c r="P315" i="24" l="1"/>
  <c r="N314" i="24"/>
  <c r="O314" i="24" s="1"/>
  <c r="P316" i="24" l="1"/>
  <c r="N315" i="24"/>
  <c r="O315" i="24" s="1"/>
  <c r="P317" i="24" l="1"/>
  <c r="N316" i="24"/>
  <c r="O316" i="24" s="1"/>
  <c r="P318" i="24" l="1"/>
  <c r="N317" i="24"/>
  <c r="O317" i="24" s="1"/>
  <c r="P319" i="24" l="1"/>
  <c r="N318" i="24"/>
  <c r="O318" i="24" s="1"/>
  <c r="P320" i="24" l="1"/>
  <c r="N319" i="24"/>
  <c r="O319" i="24" s="1"/>
  <c r="P321" i="24" l="1"/>
  <c r="N320" i="24"/>
  <c r="O320" i="24" s="1"/>
  <c r="P322" i="24" l="1"/>
  <c r="N321" i="24"/>
  <c r="O321" i="24" s="1"/>
  <c r="P323" i="24" l="1"/>
  <c r="N322" i="24"/>
  <c r="O322" i="24" s="1"/>
  <c r="P324" i="24" l="1"/>
  <c r="N323" i="24"/>
  <c r="O323" i="24" s="1"/>
  <c r="P325" i="24" l="1"/>
  <c r="N324" i="24"/>
  <c r="O324" i="24" s="1"/>
  <c r="P326" i="24" l="1"/>
  <c r="N325" i="24"/>
  <c r="O325" i="24" s="1"/>
  <c r="P327" i="24" l="1"/>
  <c r="N326" i="24"/>
  <c r="O326" i="24" s="1"/>
  <c r="P328" i="24" l="1"/>
  <c r="N327" i="24"/>
  <c r="O327" i="24" s="1"/>
  <c r="P329" i="24" l="1"/>
  <c r="N328" i="24"/>
  <c r="O328" i="24" s="1"/>
  <c r="P330" i="24" l="1"/>
  <c r="N329" i="24"/>
  <c r="O329" i="24" s="1"/>
  <c r="P331" i="24" l="1"/>
  <c r="N330" i="24"/>
  <c r="O330" i="24" s="1"/>
  <c r="P332" i="24" l="1"/>
  <c r="N331" i="24"/>
  <c r="O331" i="24" s="1"/>
  <c r="P333" i="24" l="1"/>
  <c r="N332" i="24"/>
  <c r="O332" i="24" s="1"/>
  <c r="P334" i="24" l="1"/>
  <c r="N333" i="24"/>
  <c r="O333" i="24" s="1"/>
  <c r="P335" i="24" l="1"/>
  <c r="N334" i="24"/>
  <c r="O334" i="24" s="1"/>
  <c r="P336" i="24" l="1"/>
  <c r="N335" i="24"/>
  <c r="O335" i="24" s="1"/>
  <c r="P337" i="24" l="1"/>
  <c r="N336" i="24"/>
  <c r="O336" i="24" s="1"/>
  <c r="P338" i="24" l="1"/>
  <c r="N337" i="24"/>
  <c r="O337" i="24" s="1"/>
  <c r="P339" i="24" l="1"/>
  <c r="N338" i="24"/>
  <c r="O338" i="24" s="1"/>
  <c r="P340" i="24" l="1"/>
  <c r="N339" i="24"/>
  <c r="O339" i="24" s="1"/>
  <c r="P341" i="24" l="1"/>
  <c r="N340" i="24"/>
  <c r="O340" i="24" s="1"/>
  <c r="P342" i="24" l="1"/>
  <c r="N341" i="24"/>
  <c r="O341" i="24" s="1"/>
  <c r="P343" i="24" l="1"/>
  <c r="N342" i="24"/>
  <c r="O342" i="24" s="1"/>
  <c r="P344" i="24" l="1"/>
  <c r="N343" i="24"/>
  <c r="O343" i="24" s="1"/>
  <c r="P345" i="24" l="1"/>
  <c r="N344" i="24"/>
  <c r="O344" i="24" s="1"/>
  <c r="P346" i="24" l="1"/>
  <c r="N345" i="24"/>
  <c r="O345" i="24" s="1"/>
  <c r="P347" i="24" l="1"/>
  <c r="N346" i="24"/>
  <c r="O346" i="24" s="1"/>
  <c r="P348" i="24" l="1"/>
  <c r="N347" i="24"/>
  <c r="O347" i="24" s="1"/>
  <c r="P349" i="24" l="1"/>
  <c r="N348" i="24"/>
  <c r="O348" i="24" s="1"/>
  <c r="P350" i="24" l="1"/>
  <c r="N349" i="24"/>
  <c r="O349" i="24" s="1"/>
  <c r="P351" i="24" l="1"/>
  <c r="N350" i="24"/>
  <c r="O350" i="24" s="1"/>
  <c r="P352" i="24" l="1"/>
  <c r="N351" i="24"/>
  <c r="O351" i="24" s="1"/>
  <c r="P353" i="24" l="1"/>
  <c r="N352" i="24"/>
  <c r="O352" i="24" s="1"/>
  <c r="P354" i="24" l="1"/>
  <c r="N353" i="24"/>
  <c r="O353" i="24" s="1"/>
  <c r="P355" i="24" l="1"/>
  <c r="N354" i="24"/>
  <c r="O354" i="24" s="1"/>
  <c r="P356" i="24" l="1"/>
  <c r="N355" i="24"/>
  <c r="O355" i="24" s="1"/>
  <c r="P357" i="24" l="1"/>
  <c r="N356" i="24"/>
  <c r="O356" i="24" s="1"/>
  <c r="P358" i="24" l="1"/>
  <c r="N357" i="24"/>
  <c r="O357" i="24" s="1"/>
  <c r="P359" i="24" l="1"/>
  <c r="N358" i="24"/>
  <c r="O358" i="24" s="1"/>
  <c r="P360" i="24" l="1"/>
  <c r="N359" i="24"/>
  <c r="O359" i="24" s="1"/>
  <c r="P361" i="24" l="1"/>
  <c r="N360" i="24"/>
  <c r="O360" i="24" s="1"/>
  <c r="P362" i="24" l="1"/>
  <c r="N361" i="24"/>
  <c r="O361" i="24" s="1"/>
  <c r="P363" i="24" l="1"/>
  <c r="N362" i="24"/>
  <c r="O362" i="24" s="1"/>
  <c r="P364" i="24" l="1"/>
  <c r="N363" i="24"/>
  <c r="O363" i="24" s="1"/>
  <c r="P365" i="24" l="1"/>
  <c r="N364" i="24"/>
  <c r="O364" i="24" s="1"/>
  <c r="P366" i="24" l="1"/>
  <c r="N365" i="24"/>
  <c r="O365" i="24" s="1"/>
  <c r="P367" i="24" l="1"/>
  <c r="N366" i="24"/>
  <c r="O366" i="24" s="1"/>
  <c r="P368" i="24" l="1"/>
  <c r="N367" i="24"/>
  <c r="O367" i="24" s="1"/>
  <c r="P369" i="24" l="1"/>
  <c r="N368" i="24"/>
  <c r="O368" i="24" s="1"/>
  <c r="P370" i="24" l="1"/>
  <c r="N369" i="24"/>
  <c r="O369" i="24" s="1"/>
  <c r="P371" i="24" l="1"/>
  <c r="N370" i="24"/>
  <c r="O370" i="24" s="1"/>
  <c r="P372" i="24" l="1"/>
  <c r="N371" i="24"/>
  <c r="O371" i="24" s="1"/>
  <c r="P373" i="24" l="1"/>
  <c r="N372" i="24"/>
  <c r="O372" i="24" s="1"/>
  <c r="P374" i="24" l="1"/>
  <c r="N373" i="24"/>
  <c r="O373" i="24" s="1"/>
  <c r="P375" i="24" l="1"/>
  <c r="N374" i="24"/>
  <c r="O374" i="24" s="1"/>
  <c r="P376" i="24" l="1"/>
  <c r="N375" i="24"/>
  <c r="O375" i="24" s="1"/>
  <c r="P377" i="24" l="1"/>
  <c r="N376" i="24"/>
  <c r="O376" i="24" s="1"/>
  <c r="P378" i="24" l="1"/>
  <c r="N377" i="24"/>
  <c r="O377" i="24" s="1"/>
  <c r="P379" i="24" l="1"/>
  <c r="N378" i="24"/>
  <c r="O378" i="24" s="1"/>
  <c r="P380" i="24" l="1"/>
  <c r="N379" i="24"/>
  <c r="O379" i="24" s="1"/>
  <c r="P381" i="24" l="1"/>
  <c r="N380" i="24"/>
  <c r="O380" i="24" s="1"/>
  <c r="P382" i="24" l="1"/>
  <c r="N381" i="24"/>
  <c r="O381" i="24" s="1"/>
  <c r="P383" i="24" l="1"/>
  <c r="N382" i="24"/>
  <c r="O382" i="24" s="1"/>
  <c r="P384" i="24" l="1"/>
  <c r="N383" i="24"/>
  <c r="O383" i="24" s="1"/>
  <c r="P385" i="24" l="1"/>
  <c r="N384" i="24"/>
  <c r="O384" i="24" s="1"/>
  <c r="P386" i="24" l="1"/>
  <c r="N385" i="24"/>
  <c r="O385" i="24" s="1"/>
  <c r="P387" i="24" l="1"/>
  <c r="N386" i="24"/>
  <c r="O386" i="24" s="1"/>
  <c r="P388" i="24" l="1"/>
  <c r="N387" i="24"/>
  <c r="O387" i="24" s="1"/>
  <c r="P389" i="24" l="1"/>
  <c r="N388" i="24"/>
  <c r="O388" i="24" s="1"/>
  <c r="P390" i="24" l="1"/>
  <c r="N389" i="24"/>
  <c r="O389" i="24" s="1"/>
  <c r="P391" i="24" l="1"/>
  <c r="N390" i="24"/>
  <c r="O390" i="24" s="1"/>
  <c r="P392" i="24" l="1"/>
  <c r="N391" i="24"/>
  <c r="O391" i="24" s="1"/>
  <c r="P393" i="24" l="1"/>
  <c r="N392" i="24"/>
  <c r="O392" i="24" s="1"/>
  <c r="P394" i="24" l="1"/>
  <c r="N393" i="24"/>
  <c r="O393" i="24" s="1"/>
  <c r="P395" i="24" l="1"/>
  <c r="N394" i="24"/>
  <c r="O394" i="24" s="1"/>
  <c r="P396" i="24" l="1"/>
  <c r="N395" i="24"/>
  <c r="O395" i="24" s="1"/>
  <c r="P397" i="24" l="1"/>
  <c r="N396" i="24"/>
  <c r="O396" i="24" s="1"/>
  <c r="P398" i="24" l="1"/>
  <c r="N397" i="24"/>
  <c r="O397" i="24" s="1"/>
  <c r="P399" i="24" l="1"/>
  <c r="N398" i="24"/>
  <c r="O398" i="24" s="1"/>
  <c r="P400" i="24" l="1"/>
  <c r="N399" i="24"/>
  <c r="O399" i="24" s="1"/>
  <c r="P401" i="24" l="1"/>
  <c r="N400" i="24"/>
  <c r="O400" i="24" s="1"/>
  <c r="P402" i="24" l="1"/>
  <c r="N401" i="24"/>
  <c r="O401" i="24" s="1"/>
  <c r="P403" i="24" l="1"/>
  <c r="N402" i="24"/>
  <c r="O402" i="24" s="1"/>
  <c r="P404" i="24" l="1"/>
  <c r="N403" i="24"/>
  <c r="O403" i="24" s="1"/>
  <c r="P405" i="24" l="1"/>
  <c r="N404" i="24"/>
  <c r="O404" i="24" s="1"/>
  <c r="P406" i="24" l="1"/>
  <c r="N405" i="24"/>
  <c r="O405" i="24" s="1"/>
  <c r="P407" i="24" l="1"/>
  <c r="N406" i="24"/>
  <c r="O406" i="24" s="1"/>
  <c r="P408" i="24" l="1"/>
  <c r="N407" i="24"/>
  <c r="O407" i="24" s="1"/>
  <c r="P409" i="24" l="1"/>
  <c r="N408" i="24"/>
  <c r="O408" i="24" s="1"/>
  <c r="P410" i="24" l="1"/>
  <c r="N409" i="24"/>
  <c r="O409" i="24" s="1"/>
  <c r="P411" i="24" l="1"/>
  <c r="N410" i="24"/>
  <c r="O410" i="24" s="1"/>
  <c r="P412" i="24" l="1"/>
  <c r="N411" i="24"/>
  <c r="O411" i="24" s="1"/>
  <c r="P413" i="24" l="1"/>
  <c r="N412" i="24"/>
  <c r="O412" i="24" s="1"/>
  <c r="P414" i="24" l="1"/>
  <c r="N413" i="24"/>
  <c r="O413" i="24" s="1"/>
  <c r="P415" i="24" l="1"/>
  <c r="N414" i="24"/>
  <c r="O414" i="24" s="1"/>
  <c r="P416" i="24" l="1"/>
  <c r="N415" i="24"/>
  <c r="O415" i="24" s="1"/>
  <c r="P417" i="24" l="1"/>
  <c r="N416" i="24"/>
  <c r="O416" i="24" s="1"/>
  <c r="P418" i="24" l="1"/>
  <c r="N417" i="24"/>
  <c r="O417" i="24" s="1"/>
  <c r="P419" i="24" l="1"/>
  <c r="N418" i="24"/>
  <c r="O418" i="24" s="1"/>
  <c r="P420" i="24" l="1"/>
  <c r="N419" i="24"/>
  <c r="O419" i="24" s="1"/>
  <c r="P421" i="24" l="1"/>
  <c r="N420" i="24"/>
  <c r="O420" i="24" s="1"/>
  <c r="P422" i="24" l="1"/>
  <c r="N421" i="24"/>
  <c r="O421" i="24" s="1"/>
  <c r="P423" i="24" l="1"/>
  <c r="N422" i="24"/>
  <c r="O422" i="24" s="1"/>
  <c r="P424" i="24" l="1"/>
  <c r="N423" i="24"/>
  <c r="O423" i="24" s="1"/>
  <c r="P425" i="24" l="1"/>
  <c r="N424" i="24"/>
  <c r="O424" i="24" s="1"/>
  <c r="P426" i="24" l="1"/>
  <c r="N425" i="24"/>
  <c r="O425" i="24" s="1"/>
  <c r="P427" i="24" l="1"/>
  <c r="N426" i="24"/>
  <c r="O426" i="24" s="1"/>
  <c r="P428" i="24" l="1"/>
  <c r="N427" i="24"/>
  <c r="O427" i="24" s="1"/>
  <c r="P429" i="24" l="1"/>
  <c r="N428" i="24"/>
  <c r="O428" i="24" s="1"/>
  <c r="P430" i="24" l="1"/>
  <c r="N429" i="24"/>
  <c r="O429" i="24" s="1"/>
  <c r="P431" i="24" l="1"/>
  <c r="N430" i="24"/>
  <c r="O430" i="24" s="1"/>
  <c r="P432" i="24" l="1"/>
  <c r="N431" i="24"/>
  <c r="O431" i="24" s="1"/>
  <c r="P433" i="24" l="1"/>
  <c r="N432" i="24"/>
  <c r="O432" i="24" s="1"/>
  <c r="P434" i="24" l="1"/>
  <c r="N433" i="24"/>
  <c r="O433" i="24" s="1"/>
  <c r="P435" i="24" l="1"/>
  <c r="N434" i="24"/>
  <c r="O434" i="24" s="1"/>
  <c r="P436" i="24" l="1"/>
  <c r="N435" i="24"/>
  <c r="O435" i="24" s="1"/>
  <c r="P437" i="24" l="1"/>
  <c r="N436" i="24"/>
  <c r="O436" i="24" s="1"/>
  <c r="P438" i="24" l="1"/>
  <c r="N437" i="24"/>
  <c r="O437" i="24" s="1"/>
  <c r="P439" i="24" l="1"/>
  <c r="N438" i="24"/>
  <c r="O438" i="24" s="1"/>
  <c r="P440" i="24" l="1"/>
  <c r="N439" i="24"/>
  <c r="O439" i="24" s="1"/>
  <c r="P441" i="24" l="1"/>
  <c r="N440" i="24"/>
  <c r="O440" i="24" s="1"/>
  <c r="P442" i="24" l="1"/>
  <c r="N441" i="24"/>
  <c r="O441" i="24" s="1"/>
  <c r="P443" i="24" l="1"/>
  <c r="N442" i="24"/>
  <c r="O442" i="24" s="1"/>
  <c r="P444" i="24" l="1"/>
  <c r="N443" i="24"/>
  <c r="O443" i="24" s="1"/>
  <c r="P445" i="24" l="1"/>
  <c r="N444" i="24"/>
  <c r="O444" i="24" s="1"/>
  <c r="P446" i="24" l="1"/>
  <c r="N445" i="24"/>
  <c r="O445" i="24" s="1"/>
  <c r="P447" i="24" l="1"/>
  <c r="N446" i="24"/>
  <c r="O446" i="24" s="1"/>
  <c r="P448" i="24" l="1"/>
  <c r="N447" i="24"/>
  <c r="O447" i="24" s="1"/>
  <c r="P449" i="24" l="1"/>
  <c r="N448" i="24"/>
  <c r="O448" i="24" s="1"/>
  <c r="P450" i="24" l="1"/>
  <c r="N449" i="24"/>
  <c r="O449" i="24" s="1"/>
  <c r="P451" i="24" l="1"/>
  <c r="N450" i="24"/>
  <c r="O450" i="24" s="1"/>
  <c r="P452" i="24" l="1"/>
  <c r="N451" i="24"/>
  <c r="O451" i="24" s="1"/>
  <c r="P453" i="24" l="1"/>
  <c r="N452" i="24"/>
  <c r="O452" i="24" s="1"/>
  <c r="P454" i="24" l="1"/>
  <c r="N453" i="24"/>
  <c r="O453" i="24" s="1"/>
  <c r="P455" i="24" l="1"/>
  <c r="N454" i="24"/>
  <c r="O454" i="24" s="1"/>
  <c r="P456" i="24" l="1"/>
  <c r="N455" i="24"/>
  <c r="O455" i="24" s="1"/>
  <c r="P457" i="24" l="1"/>
  <c r="N456" i="24"/>
  <c r="O456" i="24" s="1"/>
  <c r="P458" i="24" l="1"/>
  <c r="N457" i="24"/>
  <c r="O457" i="24" s="1"/>
  <c r="P459" i="24" l="1"/>
  <c r="N458" i="24"/>
  <c r="O458" i="24" s="1"/>
  <c r="P460" i="24" l="1"/>
  <c r="N459" i="24"/>
  <c r="O459" i="24" s="1"/>
  <c r="P461" i="24" l="1"/>
  <c r="N460" i="24"/>
  <c r="O460" i="24" s="1"/>
  <c r="P462" i="24" l="1"/>
  <c r="N461" i="24"/>
  <c r="O461" i="24" s="1"/>
  <c r="P463" i="24" l="1"/>
  <c r="N462" i="24"/>
  <c r="O462" i="24" s="1"/>
  <c r="P464" i="24" l="1"/>
  <c r="N463" i="24"/>
  <c r="O463" i="24" s="1"/>
  <c r="P465" i="24" l="1"/>
  <c r="N464" i="24"/>
  <c r="O464" i="24" s="1"/>
  <c r="P466" i="24" l="1"/>
  <c r="N465" i="24"/>
  <c r="O465" i="24" s="1"/>
  <c r="P467" i="24" l="1"/>
  <c r="N466" i="24"/>
  <c r="O466" i="24" s="1"/>
  <c r="P468" i="24" l="1"/>
  <c r="N467" i="24"/>
  <c r="O467" i="24" s="1"/>
  <c r="P469" i="24" l="1"/>
  <c r="N468" i="24"/>
  <c r="O468" i="24" s="1"/>
  <c r="P470" i="24" l="1"/>
  <c r="N469" i="24"/>
  <c r="O469" i="24" s="1"/>
  <c r="P471" i="24" l="1"/>
  <c r="N470" i="24"/>
  <c r="O470" i="24" s="1"/>
  <c r="P472" i="24" l="1"/>
  <c r="N471" i="24"/>
  <c r="O471" i="24" s="1"/>
  <c r="P473" i="24" l="1"/>
  <c r="N472" i="24"/>
  <c r="O472" i="24" s="1"/>
  <c r="P474" i="24" l="1"/>
  <c r="N473" i="24"/>
  <c r="O473" i="24" s="1"/>
  <c r="P475" i="24" l="1"/>
  <c r="N474" i="24"/>
  <c r="O474" i="24" s="1"/>
  <c r="P476" i="24" l="1"/>
  <c r="N475" i="24"/>
  <c r="O475" i="24" s="1"/>
  <c r="P477" i="24" l="1"/>
  <c r="N476" i="24"/>
  <c r="O476" i="24" s="1"/>
  <c r="P478" i="24" l="1"/>
  <c r="N477" i="24"/>
  <c r="O477" i="24" s="1"/>
  <c r="P479" i="24" l="1"/>
  <c r="N478" i="24"/>
  <c r="O478" i="24" s="1"/>
  <c r="P480" i="24" l="1"/>
  <c r="N479" i="24"/>
  <c r="O479" i="24" s="1"/>
  <c r="P481" i="24" l="1"/>
  <c r="N480" i="24"/>
  <c r="O480" i="24" s="1"/>
  <c r="P482" i="24" l="1"/>
  <c r="N481" i="24"/>
  <c r="O481" i="24" s="1"/>
  <c r="P483" i="24" l="1"/>
  <c r="N482" i="24"/>
  <c r="O482" i="24" s="1"/>
  <c r="P484" i="24" l="1"/>
  <c r="N483" i="24"/>
  <c r="O483" i="24" s="1"/>
  <c r="P485" i="24" l="1"/>
  <c r="N484" i="24"/>
  <c r="O484" i="24" s="1"/>
  <c r="P486" i="24" l="1"/>
  <c r="N485" i="24"/>
  <c r="O485" i="24" s="1"/>
  <c r="P487" i="24" l="1"/>
  <c r="N486" i="24"/>
  <c r="O486" i="24" s="1"/>
  <c r="P488" i="24" l="1"/>
  <c r="N487" i="24"/>
  <c r="O487" i="24" s="1"/>
  <c r="P489" i="24" l="1"/>
  <c r="N488" i="24"/>
  <c r="O488" i="24" s="1"/>
  <c r="P490" i="24" l="1"/>
  <c r="N489" i="24"/>
  <c r="O489" i="24" s="1"/>
  <c r="P491" i="24" l="1"/>
  <c r="N490" i="24"/>
  <c r="O490" i="24" s="1"/>
  <c r="P492" i="24" l="1"/>
  <c r="N491" i="24"/>
  <c r="O491" i="24" s="1"/>
  <c r="P493" i="24" l="1"/>
  <c r="N492" i="24"/>
  <c r="O492" i="24" s="1"/>
  <c r="P494" i="24" l="1"/>
  <c r="N493" i="24"/>
  <c r="O493" i="24" s="1"/>
  <c r="P495" i="24" l="1"/>
  <c r="N494" i="24"/>
  <c r="O494" i="24" s="1"/>
  <c r="P496" i="24" l="1"/>
  <c r="N495" i="24"/>
  <c r="O495" i="24" s="1"/>
  <c r="P497" i="24" l="1"/>
  <c r="N496" i="24"/>
  <c r="O496" i="24" s="1"/>
  <c r="P498" i="24" l="1"/>
  <c r="N497" i="24"/>
  <c r="O497" i="24" s="1"/>
  <c r="P499" i="24" l="1"/>
  <c r="N498" i="24"/>
  <c r="O498" i="24" s="1"/>
  <c r="P500" i="24" l="1"/>
  <c r="N499" i="24"/>
  <c r="O499" i="24" s="1"/>
  <c r="P501" i="24" l="1"/>
  <c r="N500" i="24"/>
  <c r="O500" i="24" s="1"/>
  <c r="P502" i="24" l="1"/>
  <c r="N501" i="24"/>
  <c r="O501" i="24" s="1"/>
  <c r="P503" i="24" l="1"/>
  <c r="N502" i="24"/>
  <c r="O502" i="24" s="1"/>
  <c r="P504" i="24" l="1"/>
  <c r="N503" i="24"/>
  <c r="O503" i="24" s="1"/>
  <c r="P505" i="24" l="1"/>
  <c r="N504" i="24"/>
  <c r="O504" i="24" s="1"/>
  <c r="P506" i="24" l="1"/>
  <c r="N505" i="24"/>
  <c r="O505" i="24" s="1"/>
  <c r="P507" i="24" l="1"/>
  <c r="N506" i="24"/>
  <c r="O506" i="24" s="1"/>
  <c r="P508" i="24" l="1"/>
  <c r="N507" i="24"/>
  <c r="O507" i="24" s="1"/>
  <c r="P509" i="24" l="1"/>
  <c r="N508" i="24"/>
  <c r="O508" i="24" s="1"/>
  <c r="P510" i="24" l="1"/>
  <c r="N509" i="24"/>
  <c r="O509" i="24" s="1"/>
  <c r="P511" i="24" l="1"/>
  <c r="N510" i="24"/>
  <c r="O510" i="24" s="1"/>
  <c r="P512" i="24" l="1"/>
  <c r="N511" i="24"/>
  <c r="O511" i="24" s="1"/>
  <c r="P513" i="24" l="1"/>
  <c r="N512" i="24"/>
  <c r="O512" i="24" s="1"/>
  <c r="P514" i="24" l="1"/>
  <c r="N513" i="24"/>
  <c r="O513" i="24" s="1"/>
  <c r="P515" i="24" l="1"/>
  <c r="N514" i="24"/>
  <c r="O514" i="24" s="1"/>
  <c r="P516" i="24" l="1"/>
  <c r="N515" i="24"/>
  <c r="O515" i="24" s="1"/>
  <c r="P517" i="24" l="1"/>
  <c r="N516" i="24"/>
  <c r="O516" i="24" s="1"/>
  <c r="P518" i="24" l="1"/>
  <c r="N517" i="24"/>
  <c r="O517" i="24" s="1"/>
  <c r="P519" i="24" l="1"/>
  <c r="N518" i="24"/>
  <c r="O518" i="24" s="1"/>
  <c r="P520" i="24" l="1"/>
  <c r="N519" i="24"/>
  <c r="O519" i="24" s="1"/>
  <c r="P521" i="24" l="1"/>
  <c r="N520" i="24"/>
  <c r="O520" i="24" s="1"/>
  <c r="P522" i="24" l="1"/>
  <c r="N521" i="24"/>
  <c r="O521" i="24" s="1"/>
  <c r="P523" i="24" l="1"/>
  <c r="N522" i="24"/>
  <c r="O522" i="24" s="1"/>
  <c r="P524" i="24" l="1"/>
  <c r="N523" i="24"/>
  <c r="O523" i="24" s="1"/>
  <c r="P525" i="24" l="1"/>
  <c r="N524" i="24"/>
  <c r="O524" i="24" s="1"/>
  <c r="P526" i="24" l="1"/>
  <c r="N525" i="24"/>
  <c r="O525" i="24" s="1"/>
  <c r="P527" i="24" l="1"/>
  <c r="N526" i="24"/>
  <c r="O526" i="24" s="1"/>
  <c r="P528" i="24" l="1"/>
  <c r="N527" i="24"/>
  <c r="O527" i="24" s="1"/>
  <c r="P529" i="24" l="1"/>
  <c r="N528" i="24"/>
  <c r="O528" i="24" s="1"/>
  <c r="P530" i="24" l="1"/>
  <c r="N529" i="24"/>
  <c r="O529" i="24" s="1"/>
  <c r="P531" i="24" l="1"/>
  <c r="N530" i="24"/>
  <c r="O530" i="24" s="1"/>
  <c r="P532" i="24" l="1"/>
  <c r="N531" i="24"/>
  <c r="O531" i="24" s="1"/>
  <c r="P533" i="24" l="1"/>
  <c r="N532" i="24"/>
  <c r="O532" i="24" s="1"/>
  <c r="P534" i="24" l="1"/>
  <c r="N533" i="24"/>
  <c r="O533" i="24" s="1"/>
  <c r="P535" i="24" l="1"/>
  <c r="N534" i="24"/>
  <c r="O534" i="24" s="1"/>
  <c r="P536" i="24" l="1"/>
  <c r="N535" i="24"/>
  <c r="O535" i="24" s="1"/>
  <c r="P537" i="24" l="1"/>
  <c r="N536" i="24"/>
  <c r="O536" i="24" s="1"/>
  <c r="P538" i="24" l="1"/>
  <c r="N537" i="24"/>
  <c r="O537" i="24" s="1"/>
  <c r="P539" i="24" l="1"/>
  <c r="N538" i="24"/>
  <c r="O538" i="24" s="1"/>
  <c r="P540" i="24" l="1"/>
  <c r="N539" i="24"/>
  <c r="O539" i="24" s="1"/>
  <c r="P541" i="24" l="1"/>
  <c r="N540" i="24"/>
  <c r="O540" i="24" s="1"/>
  <c r="P542" i="24" l="1"/>
  <c r="N541" i="24"/>
  <c r="O541" i="24" s="1"/>
  <c r="P543" i="24" l="1"/>
  <c r="N542" i="24"/>
  <c r="O542" i="24" s="1"/>
  <c r="P544" i="24" l="1"/>
  <c r="N543" i="24"/>
  <c r="O543" i="24" s="1"/>
  <c r="P545" i="24" l="1"/>
  <c r="N544" i="24"/>
  <c r="O544" i="24" s="1"/>
  <c r="P546" i="24" l="1"/>
  <c r="N545" i="24"/>
  <c r="O545" i="24" s="1"/>
  <c r="P547" i="24" l="1"/>
  <c r="N546" i="24"/>
  <c r="O546" i="24" s="1"/>
  <c r="P548" i="24" l="1"/>
  <c r="N547" i="24"/>
  <c r="O547" i="24" s="1"/>
  <c r="P549" i="24" l="1"/>
  <c r="N548" i="24"/>
  <c r="O548" i="24" s="1"/>
  <c r="P550" i="24" l="1"/>
  <c r="N549" i="24"/>
  <c r="O549" i="24" s="1"/>
  <c r="P551" i="24" l="1"/>
  <c r="N550" i="24"/>
  <c r="O550" i="24" s="1"/>
  <c r="P552" i="24" l="1"/>
  <c r="N551" i="24"/>
  <c r="O551" i="24" s="1"/>
  <c r="P553" i="24" l="1"/>
  <c r="N552" i="24"/>
  <c r="O552" i="24" s="1"/>
  <c r="P554" i="24" l="1"/>
  <c r="N553" i="24"/>
  <c r="O553" i="24" s="1"/>
  <c r="P555" i="24" l="1"/>
  <c r="N554" i="24"/>
  <c r="O554" i="24" s="1"/>
  <c r="P556" i="24" l="1"/>
  <c r="N555" i="24"/>
  <c r="O555" i="24" s="1"/>
  <c r="P557" i="24" l="1"/>
  <c r="N556" i="24"/>
  <c r="O556" i="24" s="1"/>
  <c r="P558" i="24" l="1"/>
  <c r="N557" i="24"/>
  <c r="O557" i="24" s="1"/>
  <c r="P559" i="24" l="1"/>
  <c r="N558" i="24"/>
  <c r="O558" i="24" s="1"/>
  <c r="P560" i="24" l="1"/>
  <c r="N559" i="24"/>
  <c r="O559" i="24" s="1"/>
  <c r="P561" i="24" l="1"/>
  <c r="N560" i="24"/>
  <c r="O560" i="24" s="1"/>
  <c r="P562" i="24" l="1"/>
  <c r="N561" i="24"/>
  <c r="O561" i="24" s="1"/>
  <c r="P563" i="24" l="1"/>
  <c r="N562" i="24"/>
  <c r="O562" i="24" s="1"/>
  <c r="P564" i="24" l="1"/>
  <c r="N563" i="24"/>
  <c r="O563" i="24" s="1"/>
  <c r="P565" i="24" l="1"/>
  <c r="N564" i="24"/>
  <c r="O564" i="24" s="1"/>
  <c r="P566" i="24" l="1"/>
  <c r="N565" i="24"/>
  <c r="O565" i="24" s="1"/>
  <c r="P567" i="24" l="1"/>
  <c r="N566" i="24"/>
  <c r="O566" i="24" s="1"/>
  <c r="P568" i="24" l="1"/>
  <c r="N567" i="24"/>
  <c r="O567" i="24" s="1"/>
  <c r="P569" i="24" l="1"/>
  <c r="N568" i="24"/>
  <c r="O568" i="24" s="1"/>
  <c r="P570" i="24" l="1"/>
  <c r="N569" i="24"/>
  <c r="O569" i="24" s="1"/>
  <c r="P571" i="24" l="1"/>
  <c r="N570" i="24"/>
  <c r="O570" i="24" s="1"/>
  <c r="P572" i="24" l="1"/>
  <c r="N571" i="24"/>
  <c r="O571" i="24" s="1"/>
  <c r="P573" i="24" l="1"/>
  <c r="N572" i="24"/>
  <c r="O572" i="24" s="1"/>
  <c r="P574" i="24" l="1"/>
  <c r="N573" i="24"/>
  <c r="O573" i="24" s="1"/>
  <c r="P575" i="24" l="1"/>
  <c r="N574" i="24"/>
  <c r="O574" i="24" s="1"/>
  <c r="P576" i="24" l="1"/>
  <c r="N575" i="24"/>
  <c r="O575" i="24" s="1"/>
  <c r="P577" i="24" l="1"/>
  <c r="N576" i="24"/>
  <c r="O576" i="24" s="1"/>
  <c r="P578" i="24" l="1"/>
  <c r="N577" i="24"/>
  <c r="O577" i="24" s="1"/>
  <c r="P579" i="24" l="1"/>
  <c r="N578" i="24"/>
  <c r="O578" i="24" s="1"/>
  <c r="P580" i="24" l="1"/>
  <c r="N579" i="24"/>
  <c r="O579" i="24" s="1"/>
  <c r="P581" i="24" l="1"/>
  <c r="N580" i="24"/>
  <c r="O580" i="24" s="1"/>
  <c r="P582" i="24" l="1"/>
  <c r="N581" i="24"/>
  <c r="O581" i="24" s="1"/>
  <c r="P583" i="24" l="1"/>
  <c r="N582" i="24"/>
  <c r="O582" i="24" s="1"/>
  <c r="P584" i="24" l="1"/>
  <c r="N583" i="24"/>
  <c r="O583" i="24" s="1"/>
  <c r="P585" i="24" l="1"/>
  <c r="N584" i="24"/>
  <c r="O584" i="24" s="1"/>
  <c r="P586" i="24" l="1"/>
  <c r="N585" i="24"/>
  <c r="O585" i="24" s="1"/>
  <c r="P587" i="24" l="1"/>
  <c r="N586" i="24"/>
  <c r="O586" i="24" s="1"/>
  <c r="P588" i="24" l="1"/>
  <c r="N587" i="24"/>
  <c r="O587" i="24" s="1"/>
  <c r="P589" i="24" l="1"/>
  <c r="N588" i="24"/>
  <c r="O588" i="24" s="1"/>
  <c r="P590" i="24" l="1"/>
  <c r="N589" i="24"/>
  <c r="O589" i="24" s="1"/>
  <c r="P591" i="24" l="1"/>
  <c r="N590" i="24"/>
  <c r="O590" i="24" s="1"/>
  <c r="P592" i="24" l="1"/>
  <c r="N591" i="24"/>
  <c r="O591" i="24" s="1"/>
  <c r="P593" i="24" l="1"/>
  <c r="N592" i="24"/>
  <c r="O592" i="24" s="1"/>
  <c r="P594" i="24" l="1"/>
  <c r="N593" i="24"/>
  <c r="O593" i="24" s="1"/>
  <c r="P595" i="24" l="1"/>
  <c r="N594" i="24"/>
  <c r="O594" i="24" s="1"/>
  <c r="P596" i="24" l="1"/>
  <c r="N595" i="24"/>
  <c r="O595" i="24" s="1"/>
  <c r="P597" i="24" l="1"/>
  <c r="N596" i="24"/>
  <c r="O596" i="24" s="1"/>
  <c r="P598" i="24" l="1"/>
  <c r="N597" i="24"/>
  <c r="O597" i="24" s="1"/>
  <c r="P599" i="24" l="1"/>
  <c r="N598" i="24"/>
  <c r="O598" i="24" s="1"/>
  <c r="P600" i="24" l="1"/>
  <c r="N599" i="24"/>
  <c r="O599" i="24" s="1"/>
  <c r="P601" i="24" l="1"/>
  <c r="N600" i="24"/>
  <c r="O600" i="24" s="1"/>
  <c r="P602" i="24" l="1"/>
  <c r="N601" i="24"/>
  <c r="O601" i="24" s="1"/>
  <c r="P603" i="24" l="1"/>
  <c r="N602" i="24"/>
  <c r="O602" i="24" s="1"/>
  <c r="P604" i="24" l="1"/>
  <c r="N603" i="24"/>
  <c r="O603" i="24" s="1"/>
  <c r="P605" i="24" l="1"/>
  <c r="N604" i="24"/>
  <c r="O604" i="24" s="1"/>
  <c r="P606" i="24" l="1"/>
  <c r="N605" i="24"/>
  <c r="O605" i="24" s="1"/>
  <c r="P607" i="24" l="1"/>
  <c r="N606" i="24"/>
  <c r="O606" i="24" s="1"/>
  <c r="P608" i="24" l="1"/>
  <c r="N607" i="24"/>
  <c r="O607" i="24" s="1"/>
  <c r="P609" i="24" l="1"/>
  <c r="N608" i="24"/>
  <c r="O608" i="24" s="1"/>
  <c r="P610" i="24" l="1"/>
  <c r="N609" i="24"/>
  <c r="O609" i="24" s="1"/>
  <c r="P611" i="24" l="1"/>
  <c r="N610" i="24"/>
  <c r="O610" i="24" s="1"/>
  <c r="P612" i="24" l="1"/>
  <c r="N611" i="24"/>
  <c r="O611" i="24" s="1"/>
  <c r="P613" i="24" l="1"/>
  <c r="N612" i="24"/>
  <c r="O612" i="24" s="1"/>
  <c r="P614" i="24" l="1"/>
  <c r="N613" i="24"/>
  <c r="O613" i="24" s="1"/>
  <c r="P615" i="24" l="1"/>
  <c r="N614" i="24"/>
  <c r="O614" i="24" s="1"/>
  <c r="P616" i="24" l="1"/>
  <c r="N615" i="24"/>
  <c r="O615" i="24" s="1"/>
  <c r="P617" i="24" l="1"/>
  <c r="N616" i="24"/>
  <c r="O616" i="24" s="1"/>
  <c r="P618" i="24" l="1"/>
  <c r="N617" i="24"/>
  <c r="O617" i="24" s="1"/>
  <c r="P619" i="24" l="1"/>
  <c r="N618" i="24"/>
  <c r="O618" i="24" s="1"/>
  <c r="P620" i="24" l="1"/>
  <c r="N619" i="24"/>
  <c r="O619" i="24" s="1"/>
  <c r="P621" i="24" l="1"/>
  <c r="N620" i="24"/>
  <c r="O620" i="24" s="1"/>
  <c r="P622" i="24" l="1"/>
  <c r="N621" i="24"/>
  <c r="O621" i="24" s="1"/>
  <c r="P623" i="24" l="1"/>
  <c r="N622" i="24"/>
  <c r="O622" i="24" s="1"/>
  <c r="P624" i="24" l="1"/>
  <c r="N623" i="24"/>
  <c r="O623" i="24" s="1"/>
  <c r="P625" i="24" l="1"/>
  <c r="N624" i="24"/>
  <c r="O624" i="24" s="1"/>
  <c r="P626" i="24" l="1"/>
  <c r="N625" i="24"/>
  <c r="O625" i="24" s="1"/>
  <c r="P627" i="24" l="1"/>
  <c r="N626" i="24"/>
  <c r="O626" i="24" s="1"/>
  <c r="P628" i="24" l="1"/>
  <c r="N627" i="24"/>
  <c r="O627" i="24" s="1"/>
  <c r="P629" i="24" l="1"/>
  <c r="N628" i="24"/>
  <c r="O628" i="24" s="1"/>
  <c r="P630" i="24" l="1"/>
  <c r="N629" i="24"/>
  <c r="O629" i="24" s="1"/>
  <c r="P631" i="24" l="1"/>
  <c r="N630" i="24"/>
  <c r="O630" i="24" s="1"/>
  <c r="P632" i="24" l="1"/>
  <c r="N631" i="24"/>
  <c r="O631" i="24" s="1"/>
  <c r="P633" i="24" l="1"/>
  <c r="N632" i="24"/>
  <c r="O632" i="24" s="1"/>
  <c r="P634" i="24" l="1"/>
  <c r="N633" i="24"/>
  <c r="O633" i="24" s="1"/>
  <c r="P635" i="24" l="1"/>
  <c r="N634" i="24"/>
  <c r="O634" i="24" s="1"/>
  <c r="P636" i="24" l="1"/>
  <c r="N635" i="24"/>
  <c r="O635" i="24" s="1"/>
  <c r="P637" i="24" l="1"/>
  <c r="N636" i="24"/>
  <c r="O636" i="24" s="1"/>
  <c r="P638" i="24" l="1"/>
  <c r="N637" i="24"/>
  <c r="O637" i="24" s="1"/>
  <c r="P639" i="24" l="1"/>
  <c r="N638" i="24"/>
  <c r="O638" i="24" s="1"/>
  <c r="P640" i="24" l="1"/>
  <c r="N639" i="24"/>
  <c r="O639" i="24" s="1"/>
  <c r="P641" i="24" l="1"/>
  <c r="N640" i="24"/>
  <c r="O640" i="24" s="1"/>
  <c r="P642" i="24" l="1"/>
  <c r="N641" i="24"/>
  <c r="O641" i="24" s="1"/>
  <c r="P643" i="24" l="1"/>
  <c r="N642" i="24"/>
  <c r="O642" i="24" s="1"/>
  <c r="P644" i="24" l="1"/>
  <c r="N643" i="24"/>
  <c r="O643" i="24" s="1"/>
  <c r="P645" i="24" l="1"/>
  <c r="N644" i="24"/>
  <c r="O644" i="24" s="1"/>
  <c r="P646" i="24" l="1"/>
  <c r="N645" i="24"/>
  <c r="O645" i="24" s="1"/>
  <c r="P647" i="24" l="1"/>
  <c r="N646" i="24"/>
  <c r="O646" i="24" s="1"/>
  <c r="P648" i="24" l="1"/>
  <c r="N647" i="24"/>
  <c r="O647" i="24" s="1"/>
  <c r="P649" i="24" l="1"/>
  <c r="N648" i="24"/>
  <c r="O648" i="24" s="1"/>
  <c r="P650" i="24" l="1"/>
  <c r="N649" i="24"/>
  <c r="O649" i="24" s="1"/>
  <c r="P651" i="24" l="1"/>
  <c r="N650" i="24"/>
  <c r="O650" i="24" s="1"/>
  <c r="P652" i="24" l="1"/>
  <c r="N651" i="24"/>
  <c r="O651" i="24" s="1"/>
  <c r="P653" i="24" l="1"/>
  <c r="N652" i="24"/>
  <c r="O652" i="24" s="1"/>
  <c r="P654" i="24" l="1"/>
  <c r="N653" i="24"/>
  <c r="O653" i="24" s="1"/>
  <c r="P655" i="24" l="1"/>
  <c r="N654" i="24"/>
  <c r="O654" i="24" s="1"/>
  <c r="P656" i="24" l="1"/>
  <c r="N655" i="24"/>
  <c r="O655" i="24" s="1"/>
  <c r="P657" i="24" l="1"/>
  <c r="N656" i="24"/>
  <c r="O656" i="24" s="1"/>
  <c r="P658" i="24" l="1"/>
  <c r="N657" i="24"/>
  <c r="O657" i="24" s="1"/>
  <c r="P659" i="24" l="1"/>
  <c r="N658" i="24"/>
  <c r="O658" i="24" s="1"/>
  <c r="P660" i="24" l="1"/>
  <c r="N659" i="24"/>
  <c r="O659" i="24" s="1"/>
  <c r="P661" i="24" l="1"/>
  <c r="N660" i="24"/>
  <c r="O660" i="24" s="1"/>
  <c r="P662" i="24" l="1"/>
  <c r="N661" i="24"/>
  <c r="O661" i="24" s="1"/>
  <c r="P663" i="24" l="1"/>
  <c r="N662" i="24"/>
  <c r="O662" i="24" s="1"/>
  <c r="P664" i="24" l="1"/>
  <c r="N663" i="24"/>
  <c r="O663" i="24" s="1"/>
  <c r="P665" i="24" l="1"/>
  <c r="N664" i="24"/>
  <c r="O664" i="24" s="1"/>
  <c r="P666" i="24" l="1"/>
  <c r="N665" i="24"/>
  <c r="O665" i="24" s="1"/>
  <c r="P667" i="24" l="1"/>
  <c r="N666" i="24"/>
  <c r="O666" i="24" s="1"/>
  <c r="P668" i="24" l="1"/>
  <c r="N667" i="24"/>
  <c r="O667" i="24" s="1"/>
  <c r="P669" i="24" l="1"/>
  <c r="N668" i="24"/>
  <c r="O668" i="24" s="1"/>
  <c r="P670" i="24" l="1"/>
  <c r="N669" i="24"/>
  <c r="O669" i="24" s="1"/>
  <c r="P671" i="24" l="1"/>
  <c r="N670" i="24"/>
  <c r="O670" i="24" s="1"/>
  <c r="P672" i="24" l="1"/>
  <c r="N671" i="24"/>
  <c r="O671" i="24" s="1"/>
  <c r="P673" i="24" l="1"/>
  <c r="N672" i="24"/>
  <c r="O672" i="24" s="1"/>
  <c r="P674" i="24" l="1"/>
  <c r="N673" i="24"/>
  <c r="O673" i="24" s="1"/>
  <c r="P675" i="24" l="1"/>
  <c r="N674" i="24"/>
  <c r="O674" i="24" s="1"/>
  <c r="P676" i="24" l="1"/>
  <c r="N675" i="24"/>
  <c r="O675" i="24" s="1"/>
  <c r="P677" i="24" l="1"/>
  <c r="N676" i="24"/>
  <c r="O676" i="24" s="1"/>
  <c r="P678" i="24" l="1"/>
  <c r="N677" i="24"/>
  <c r="O677" i="24" s="1"/>
  <c r="P679" i="24" l="1"/>
  <c r="N678" i="24"/>
  <c r="O678" i="24" s="1"/>
  <c r="P680" i="24" l="1"/>
  <c r="N679" i="24"/>
  <c r="O679" i="24" s="1"/>
  <c r="P681" i="24" l="1"/>
  <c r="N680" i="24"/>
  <c r="O680" i="24" s="1"/>
  <c r="P682" i="24" l="1"/>
  <c r="N681" i="24"/>
  <c r="O681" i="24" s="1"/>
  <c r="P683" i="24" l="1"/>
  <c r="N682" i="24"/>
  <c r="O682" i="24" s="1"/>
  <c r="P684" i="24" l="1"/>
  <c r="N683" i="24"/>
  <c r="O683" i="24" s="1"/>
  <c r="P685" i="24" l="1"/>
  <c r="N684" i="24"/>
  <c r="O684" i="24" s="1"/>
  <c r="P686" i="24" l="1"/>
  <c r="N685" i="24"/>
  <c r="O685" i="24" s="1"/>
  <c r="P687" i="24" l="1"/>
  <c r="N686" i="24"/>
  <c r="O686" i="24" s="1"/>
  <c r="P688" i="24" l="1"/>
  <c r="N687" i="24"/>
  <c r="O687" i="24" s="1"/>
  <c r="P689" i="24" l="1"/>
  <c r="N688" i="24"/>
  <c r="O688" i="24" s="1"/>
  <c r="P690" i="24" l="1"/>
  <c r="N689" i="24"/>
  <c r="O689" i="24" s="1"/>
  <c r="P691" i="24" l="1"/>
  <c r="N690" i="24"/>
  <c r="O690" i="24" s="1"/>
  <c r="P692" i="24" l="1"/>
  <c r="N691" i="24"/>
  <c r="O691" i="24" s="1"/>
  <c r="P693" i="24" l="1"/>
  <c r="N692" i="24"/>
  <c r="O692" i="24" s="1"/>
  <c r="P694" i="24" l="1"/>
  <c r="N693" i="24"/>
  <c r="O693" i="24" s="1"/>
  <c r="P695" i="24" l="1"/>
  <c r="N694" i="24"/>
  <c r="O694" i="24" s="1"/>
  <c r="P696" i="24" l="1"/>
  <c r="N695" i="24"/>
  <c r="O695" i="24" s="1"/>
  <c r="P697" i="24" l="1"/>
  <c r="N696" i="24"/>
  <c r="O696" i="24" s="1"/>
  <c r="P698" i="24" l="1"/>
  <c r="N697" i="24"/>
  <c r="O697" i="24" s="1"/>
  <c r="P699" i="24" l="1"/>
  <c r="N698" i="24"/>
  <c r="O698" i="24" s="1"/>
  <c r="P700" i="24" l="1"/>
  <c r="N699" i="24"/>
  <c r="O699" i="24" s="1"/>
  <c r="P701" i="24" l="1"/>
  <c r="N700" i="24"/>
  <c r="O700" i="24" s="1"/>
  <c r="P702" i="24" l="1"/>
  <c r="N701" i="24"/>
  <c r="O701" i="24" s="1"/>
  <c r="P703" i="24" l="1"/>
  <c r="N702" i="24"/>
  <c r="O702" i="24" s="1"/>
  <c r="P704" i="24" l="1"/>
  <c r="N703" i="24"/>
  <c r="O703" i="24" s="1"/>
  <c r="P705" i="24" l="1"/>
  <c r="N704" i="24"/>
  <c r="O704" i="24" s="1"/>
  <c r="P706" i="24" l="1"/>
  <c r="N705" i="24"/>
  <c r="O705" i="24" s="1"/>
  <c r="P707" i="24" l="1"/>
  <c r="N706" i="24"/>
  <c r="O706" i="24" s="1"/>
  <c r="P708" i="24" l="1"/>
  <c r="N707" i="24"/>
  <c r="O707" i="24" s="1"/>
  <c r="P709" i="24" l="1"/>
  <c r="N708" i="24"/>
  <c r="O708" i="24" s="1"/>
  <c r="P710" i="24" l="1"/>
  <c r="N709" i="24"/>
  <c r="O709" i="24" s="1"/>
  <c r="P711" i="24" l="1"/>
  <c r="N710" i="24"/>
  <c r="O710" i="24" s="1"/>
  <c r="P712" i="24" l="1"/>
  <c r="N711" i="24"/>
  <c r="O711" i="24" s="1"/>
  <c r="P713" i="24" l="1"/>
  <c r="N712" i="24"/>
  <c r="O712" i="24" s="1"/>
  <c r="P714" i="24" l="1"/>
  <c r="N713" i="24"/>
  <c r="O713" i="24" s="1"/>
  <c r="P715" i="24" l="1"/>
  <c r="N714" i="24"/>
  <c r="O714" i="24" s="1"/>
  <c r="P716" i="24" l="1"/>
  <c r="N715" i="24"/>
  <c r="O715" i="24" s="1"/>
  <c r="P717" i="24" l="1"/>
  <c r="N716" i="24"/>
  <c r="O716" i="24" s="1"/>
  <c r="P718" i="24" l="1"/>
  <c r="N717" i="24"/>
  <c r="O717" i="24" s="1"/>
  <c r="P719" i="24" l="1"/>
  <c r="N718" i="24"/>
  <c r="O718" i="24" s="1"/>
  <c r="P720" i="24" l="1"/>
  <c r="N719" i="24"/>
  <c r="O719" i="24" s="1"/>
  <c r="P721" i="24" l="1"/>
  <c r="N720" i="24"/>
  <c r="O720" i="24" s="1"/>
  <c r="P722" i="24" l="1"/>
  <c r="N721" i="24"/>
  <c r="O721" i="24" s="1"/>
  <c r="P723" i="24" l="1"/>
  <c r="N722" i="24"/>
  <c r="O722" i="24" s="1"/>
  <c r="P724" i="24" l="1"/>
  <c r="N723" i="24"/>
  <c r="O723" i="24" s="1"/>
  <c r="P725" i="24" l="1"/>
  <c r="N724" i="24"/>
  <c r="O724" i="24" s="1"/>
  <c r="P726" i="24" l="1"/>
  <c r="N725" i="24"/>
  <c r="O725" i="24" s="1"/>
  <c r="P727" i="24" l="1"/>
  <c r="N726" i="24"/>
  <c r="O726" i="24" s="1"/>
  <c r="P728" i="24" l="1"/>
  <c r="N727" i="24"/>
  <c r="O727" i="24" s="1"/>
  <c r="P729" i="24" l="1"/>
  <c r="N728" i="24"/>
  <c r="O728" i="24" s="1"/>
  <c r="P730" i="24" l="1"/>
  <c r="N729" i="24"/>
  <c r="O729" i="24" s="1"/>
  <c r="P731" i="24" l="1"/>
  <c r="N730" i="24"/>
  <c r="O730" i="24" s="1"/>
  <c r="P732" i="24" l="1"/>
  <c r="N731" i="24"/>
  <c r="O731" i="24" s="1"/>
  <c r="P733" i="24" l="1"/>
  <c r="N732" i="24"/>
  <c r="O732" i="24" s="1"/>
  <c r="P734" i="24" l="1"/>
  <c r="N733" i="24"/>
  <c r="O733" i="24" s="1"/>
  <c r="P735" i="24" l="1"/>
  <c r="N734" i="24"/>
  <c r="O734" i="24" s="1"/>
  <c r="P736" i="24" l="1"/>
  <c r="N735" i="24"/>
  <c r="O735" i="24" s="1"/>
  <c r="P737" i="24" l="1"/>
  <c r="N736" i="24"/>
  <c r="O736" i="24" s="1"/>
  <c r="P738" i="24" l="1"/>
  <c r="N737" i="24"/>
  <c r="O737" i="24" s="1"/>
  <c r="P739" i="24" l="1"/>
  <c r="N738" i="24"/>
  <c r="O738" i="24" s="1"/>
  <c r="P740" i="24" l="1"/>
  <c r="N739" i="24"/>
  <c r="O739" i="24" s="1"/>
  <c r="P741" i="24" l="1"/>
  <c r="N740" i="24"/>
  <c r="O740" i="24" s="1"/>
  <c r="P742" i="24" l="1"/>
  <c r="N741" i="24"/>
  <c r="O741" i="24" s="1"/>
  <c r="P743" i="24" l="1"/>
  <c r="N742" i="24"/>
  <c r="O742" i="24" s="1"/>
  <c r="P744" i="24" l="1"/>
  <c r="N743" i="24"/>
  <c r="O743" i="24" s="1"/>
  <c r="P745" i="24" l="1"/>
  <c r="N744" i="24"/>
  <c r="O744" i="24" s="1"/>
  <c r="P746" i="24" l="1"/>
  <c r="N745" i="24"/>
  <c r="O745" i="24" s="1"/>
  <c r="P747" i="24" l="1"/>
  <c r="N746" i="24"/>
  <c r="O746" i="24" s="1"/>
  <c r="P748" i="24" l="1"/>
  <c r="N747" i="24"/>
  <c r="O747" i="24" s="1"/>
  <c r="P749" i="24" l="1"/>
  <c r="N748" i="24"/>
  <c r="O748" i="24" s="1"/>
  <c r="P750" i="24" l="1"/>
  <c r="N749" i="24"/>
  <c r="O749" i="24" s="1"/>
  <c r="P751" i="24" l="1"/>
  <c r="N750" i="24"/>
  <c r="O750" i="24" s="1"/>
  <c r="P752" i="24" l="1"/>
  <c r="N751" i="24"/>
  <c r="O751" i="24" s="1"/>
  <c r="P753" i="24" l="1"/>
  <c r="N752" i="24"/>
  <c r="O752" i="24" s="1"/>
  <c r="P754" i="24" l="1"/>
  <c r="N753" i="24"/>
  <c r="O753" i="24" s="1"/>
  <c r="P755" i="24" l="1"/>
  <c r="N754" i="24"/>
  <c r="O754" i="24" s="1"/>
  <c r="P756" i="24" l="1"/>
  <c r="N755" i="24"/>
  <c r="O755" i="24" s="1"/>
  <c r="P757" i="24" l="1"/>
  <c r="N756" i="24"/>
  <c r="O756" i="24" s="1"/>
  <c r="P758" i="24" l="1"/>
  <c r="N757" i="24"/>
  <c r="O757" i="24" s="1"/>
  <c r="P759" i="24" l="1"/>
  <c r="N758" i="24"/>
  <c r="O758" i="24" s="1"/>
  <c r="P760" i="24" l="1"/>
  <c r="N759" i="24"/>
  <c r="O759" i="24" s="1"/>
  <c r="P761" i="24" l="1"/>
  <c r="N760" i="24"/>
  <c r="O760" i="24" s="1"/>
  <c r="P762" i="24" l="1"/>
  <c r="N761" i="24"/>
  <c r="O761" i="24" s="1"/>
  <c r="P763" i="24" l="1"/>
  <c r="N762" i="24"/>
  <c r="O762" i="24" s="1"/>
  <c r="P764" i="24" l="1"/>
  <c r="N763" i="24"/>
  <c r="O763" i="24" s="1"/>
  <c r="P765" i="24" l="1"/>
  <c r="N764" i="24"/>
  <c r="O764" i="24" s="1"/>
  <c r="P766" i="24" l="1"/>
  <c r="N765" i="24"/>
  <c r="O765" i="24" s="1"/>
  <c r="P767" i="24" l="1"/>
  <c r="N766" i="24"/>
  <c r="O766" i="24" s="1"/>
  <c r="P768" i="24" l="1"/>
  <c r="N767" i="24"/>
  <c r="O767" i="24" s="1"/>
  <c r="P769" i="24" l="1"/>
  <c r="N768" i="24"/>
  <c r="O768" i="24" s="1"/>
  <c r="P770" i="24" l="1"/>
  <c r="N769" i="24"/>
  <c r="O769" i="24" s="1"/>
  <c r="P771" i="24" l="1"/>
  <c r="N770" i="24"/>
  <c r="O770" i="24" s="1"/>
  <c r="P772" i="24" l="1"/>
  <c r="N771" i="24"/>
  <c r="O771" i="24" s="1"/>
  <c r="P773" i="24" l="1"/>
  <c r="N772" i="24"/>
  <c r="O772" i="24" s="1"/>
  <c r="P774" i="24" l="1"/>
  <c r="N773" i="24"/>
  <c r="O773" i="24" s="1"/>
  <c r="P775" i="24" l="1"/>
  <c r="N774" i="24"/>
  <c r="O774" i="24" s="1"/>
  <c r="P776" i="24" l="1"/>
  <c r="N775" i="24"/>
  <c r="O775" i="24" s="1"/>
  <c r="P777" i="24" l="1"/>
  <c r="N776" i="24"/>
  <c r="O776" i="24" s="1"/>
  <c r="P778" i="24" l="1"/>
  <c r="N777" i="24"/>
  <c r="O777" i="24" s="1"/>
  <c r="P779" i="24" l="1"/>
  <c r="N778" i="24"/>
  <c r="O778" i="24" s="1"/>
  <c r="P780" i="24" l="1"/>
  <c r="N779" i="24"/>
  <c r="O779" i="24" s="1"/>
  <c r="P781" i="24" l="1"/>
  <c r="N780" i="24"/>
  <c r="O780" i="24" s="1"/>
  <c r="P782" i="24" l="1"/>
  <c r="N781" i="24"/>
  <c r="O781" i="24" s="1"/>
  <c r="P783" i="24" l="1"/>
  <c r="N782" i="24"/>
  <c r="O782" i="24" s="1"/>
  <c r="P784" i="24" l="1"/>
  <c r="N783" i="24"/>
  <c r="O783" i="24" s="1"/>
  <c r="P785" i="24" l="1"/>
  <c r="N784" i="24"/>
  <c r="O784" i="24" s="1"/>
  <c r="P786" i="24" l="1"/>
  <c r="N785" i="24"/>
  <c r="O785" i="24" s="1"/>
  <c r="P787" i="24" l="1"/>
  <c r="N786" i="24"/>
  <c r="O786" i="24" s="1"/>
  <c r="P788" i="24" l="1"/>
  <c r="N787" i="24"/>
  <c r="O787" i="24" s="1"/>
  <c r="P789" i="24" l="1"/>
  <c r="N788" i="24"/>
  <c r="O788" i="24" s="1"/>
  <c r="P790" i="24" l="1"/>
  <c r="N789" i="24"/>
  <c r="O789" i="24" s="1"/>
  <c r="P791" i="24" l="1"/>
  <c r="N790" i="24"/>
  <c r="O790" i="24" s="1"/>
  <c r="P792" i="24" l="1"/>
  <c r="N791" i="24"/>
  <c r="O791" i="24" s="1"/>
  <c r="P793" i="24" l="1"/>
  <c r="N792" i="24"/>
  <c r="O792" i="24" s="1"/>
  <c r="P794" i="24" l="1"/>
  <c r="N793" i="24"/>
  <c r="O793" i="24" s="1"/>
  <c r="P795" i="24" l="1"/>
  <c r="N794" i="24"/>
  <c r="O794" i="24" s="1"/>
  <c r="P796" i="24" l="1"/>
  <c r="N795" i="24"/>
  <c r="O795" i="24" s="1"/>
  <c r="P797" i="24" l="1"/>
  <c r="N796" i="24"/>
  <c r="O796" i="24" s="1"/>
  <c r="P798" i="24" l="1"/>
  <c r="N797" i="24"/>
  <c r="O797" i="24" s="1"/>
  <c r="P799" i="24" l="1"/>
  <c r="N798" i="24"/>
  <c r="O798" i="24" s="1"/>
  <c r="P800" i="24" l="1"/>
  <c r="N799" i="24"/>
  <c r="O799" i="24" s="1"/>
  <c r="P801" i="24" l="1"/>
  <c r="N800" i="24"/>
  <c r="O800" i="24" s="1"/>
  <c r="P802" i="24" l="1"/>
  <c r="N801" i="24"/>
  <c r="O801" i="24" s="1"/>
  <c r="P803" i="24" l="1"/>
  <c r="N802" i="24"/>
  <c r="O802" i="24" s="1"/>
  <c r="P804" i="24" l="1"/>
  <c r="N803" i="24"/>
  <c r="O803" i="24" s="1"/>
  <c r="P805" i="24" l="1"/>
  <c r="N804" i="24"/>
  <c r="O804" i="24" s="1"/>
  <c r="P806" i="24" l="1"/>
  <c r="N805" i="24"/>
  <c r="O805" i="24" s="1"/>
  <c r="P807" i="24" l="1"/>
  <c r="N806" i="24"/>
  <c r="O806" i="24" s="1"/>
  <c r="P808" i="24" l="1"/>
  <c r="N807" i="24"/>
  <c r="O807" i="24" s="1"/>
  <c r="P809" i="24" l="1"/>
  <c r="N808" i="24"/>
  <c r="O808" i="24" s="1"/>
  <c r="P810" i="24" l="1"/>
  <c r="N809" i="24"/>
  <c r="O809" i="24" s="1"/>
  <c r="P811" i="24" l="1"/>
  <c r="N810" i="24"/>
  <c r="O810" i="24" s="1"/>
  <c r="P812" i="24" l="1"/>
  <c r="N811" i="24"/>
  <c r="O811" i="24" s="1"/>
  <c r="P813" i="24" l="1"/>
  <c r="N812" i="24"/>
  <c r="O812" i="24" s="1"/>
  <c r="P814" i="24" l="1"/>
  <c r="N813" i="24"/>
  <c r="O813" i="24" s="1"/>
  <c r="P815" i="24" l="1"/>
  <c r="N814" i="24"/>
  <c r="O814" i="24" s="1"/>
  <c r="P816" i="24" l="1"/>
  <c r="N815" i="24"/>
  <c r="O815" i="24" s="1"/>
  <c r="P817" i="24" l="1"/>
  <c r="N816" i="24"/>
  <c r="O816" i="24" s="1"/>
  <c r="P818" i="24" l="1"/>
  <c r="N817" i="24"/>
  <c r="O817" i="24" s="1"/>
  <c r="P819" i="24" l="1"/>
  <c r="N818" i="24"/>
  <c r="O818" i="24" s="1"/>
  <c r="P820" i="24" l="1"/>
  <c r="N819" i="24"/>
  <c r="O819" i="24" s="1"/>
  <c r="P821" i="24" l="1"/>
  <c r="N820" i="24"/>
  <c r="O820" i="24" s="1"/>
  <c r="P822" i="24" l="1"/>
  <c r="N821" i="24"/>
  <c r="O821" i="24" s="1"/>
  <c r="P823" i="24" l="1"/>
  <c r="N822" i="24"/>
  <c r="O822" i="24" s="1"/>
  <c r="P824" i="24" l="1"/>
  <c r="N823" i="24"/>
  <c r="O823" i="24" s="1"/>
  <c r="P825" i="24" l="1"/>
  <c r="N824" i="24"/>
  <c r="O824" i="24" s="1"/>
  <c r="P826" i="24" l="1"/>
  <c r="N825" i="24"/>
  <c r="O825" i="24" s="1"/>
  <c r="P827" i="24" l="1"/>
  <c r="N826" i="24"/>
  <c r="O826" i="24" s="1"/>
  <c r="P828" i="24" l="1"/>
  <c r="N827" i="24"/>
  <c r="O827" i="24" s="1"/>
  <c r="P829" i="24" l="1"/>
  <c r="N828" i="24"/>
  <c r="O828" i="24" s="1"/>
  <c r="P830" i="24" l="1"/>
  <c r="N829" i="24"/>
  <c r="O829" i="24" s="1"/>
  <c r="P831" i="24" l="1"/>
  <c r="N830" i="24"/>
  <c r="O830" i="24" s="1"/>
  <c r="P832" i="24" l="1"/>
  <c r="N831" i="24"/>
  <c r="O831" i="24" s="1"/>
  <c r="P833" i="24" l="1"/>
  <c r="N832" i="24"/>
  <c r="O832" i="24" s="1"/>
  <c r="P834" i="24" l="1"/>
  <c r="N833" i="24"/>
  <c r="O833" i="24" s="1"/>
  <c r="P835" i="24" l="1"/>
  <c r="N834" i="24"/>
  <c r="O834" i="24" s="1"/>
  <c r="P836" i="24" l="1"/>
  <c r="N835" i="24"/>
  <c r="O835" i="24" s="1"/>
  <c r="P837" i="24" l="1"/>
  <c r="N836" i="24"/>
  <c r="O836" i="24" s="1"/>
  <c r="P838" i="24" l="1"/>
  <c r="N837" i="24"/>
  <c r="O837" i="24" s="1"/>
  <c r="P839" i="24" l="1"/>
  <c r="N838" i="24"/>
  <c r="O838" i="24" s="1"/>
  <c r="P840" i="24" l="1"/>
  <c r="N839" i="24"/>
  <c r="O839" i="24" s="1"/>
  <c r="P841" i="24" l="1"/>
  <c r="N840" i="24"/>
  <c r="O840" i="24" s="1"/>
  <c r="P842" i="24" l="1"/>
  <c r="N841" i="24"/>
  <c r="O841" i="24" s="1"/>
  <c r="P843" i="24" l="1"/>
  <c r="N842" i="24"/>
  <c r="O842" i="24" s="1"/>
  <c r="P844" i="24" l="1"/>
  <c r="N843" i="24"/>
  <c r="O843" i="24" s="1"/>
  <c r="P845" i="24" l="1"/>
  <c r="N844" i="24"/>
  <c r="O844" i="24" s="1"/>
  <c r="P846" i="24" l="1"/>
  <c r="N845" i="24"/>
  <c r="O845" i="24" s="1"/>
  <c r="P847" i="24" l="1"/>
  <c r="N846" i="24"/>
  <c r="O846" i="24" s="1"/>
  <c r="P848" i="24" l="1"/>
  <c r="N847" i="24"/>
  <c r="O847" i="24" s="1"/>
  <c r="P849" i="24" l="1"/>
  <c r="N848" i="24"/>
  <c r="O848" i="24" s="1"/>
  <c r="P850" i="24" l="1"/>
  <c r="N849" i="24"/>
  <c r="O849" i="24" s="1"/>
  <c r="P851" i="24" l="1"/>
  <c r="N850" i="24"/>
  <c r="O850" i="24" s="1"/>
  <c r="P852" i="24" l="1"/>
  <c r="N851" i="24"/>
  <c r="O851" i="24" s="1"/>
  <c r="P853" i="24" l="1"/>
  <c r="N852" i="24"/>
  <c r="O852" i="24" s="1"/>
  <c r="P854" i="24" l="1"/>
  <c r="N853" i="24"/>
  <c r="O853" i="24" s="1"/>
  <c r="P855" i="24" l="1"/>
  <c r="N854" i="24"/>
  <c r="O854" i="24" s="1"/>
  <c r="P856" i="24" l="1"/>
  <c r="N855" i="24"/>
  <c r="O855" i="24" s="1"/>
  <c r="P857" i="24" l="1"/>
  <c r="N856" i="24"/>
  <c r="O856" i="24" s="1"/>
  <c r="P858" i="24" l="1"/>
  <c r="N857" i="24"/>
  <c r="O857" i="24" s="1"/>
  <c r="P859" i="24" l="1"/>
  <c r="N858" i="24"/>
  <c r="O858" i="24" s="1"/>
  <c r="P860" i="24" l="1"/>
  <c r="N859" i="24"/>
  <c r="O859" i="24" s="1"/>
  <c r="P861" i="24" l="1"/>
  <c r="N860" i="24"/>
  <c r="O860" i="24" s="1"/>
  <c r="P862" i="24" l="1"/>
  <c r="N861" i="24"/>
  <c r="O861" i="24" s="1"/>
  <c r="P863" i="24" l="1"/>
  <c r="N862" i="24"/>
  <c r="O862" i="24" s="1"/>
  <c r="P864" i="24" l="1"/>
  <c r="N863" i="24"/>
  <c r="O863" i="24" s="1"/>
  <c r="P865" i="24" l="1"/>
  <c r="N864" i="24"/>
  <c r="O864" i="24" s="1"/>
  <c r="P866" i="24" l="1"/>
  <c r="N865" i="24"/>
  <c r="O865" i="24" s="1"/>
  <c r="P867" i="24" l="1"/>
  <c r="N866" i="24"/>
  <c r="O866" i="24" s="1"/>
  <c r="P868" i="24" l="1"/>
  <c r="N867" i="24"/>
  <c r="O867" i="24" s="1"/>
  <c r="P869" i="24" l="1"/>
  <c r="N868" i="24"/>
  <c r="O868" i="24" s="1"/>
  <c r="P870" i="24" l="1"/>
  <c r="N869" i="24"/>
  <c r="O869" i="24" s="1"/>
  <c r="P871" i="24" l="1"/>
  <c r="N870" i="24"/>
  <c r="O870" i="24" s="1"/>
  <c r="P872" i="24" l="1"/>
  <c r="N871" i="24"/>
  <c r="O871" i="24" s="1"/>
  <c r="P873" i="24" l="1"/>
  <c r="N872" i="24"/>
  <c r="O872" i="24" s="1"/>
  <c r="P874" i="24" l="1"/>
  <c r="N873" i="24"/>
  <c r="O873" i="24" s="1"/>
  <c r="P875" i="24" l="1"/>
  <c r="N874" i="24"/>
  <c r="O874" i="24" s="1"/>
  <c r="P876" i="24" l="1"/>
  <c r="N875" i="24"/>
  <c r="O875" i="24" s="1"/>
  <c r="P877" i="24" l="1"/>
  <c r="N876" i="24"/>
  <c r="O876" i="24" s="1"/>
  <c r="P878" i="24" l="1"/>
  <c r="N877" i="24"/>
  <c r="O877" i="24" s="1"/>
  <c r="P879" i="24" l="1"/>
  <c r="N878" i="24"/>
  <c r="O878" i="24" s="1"/>
  <c r="P880" i="24" l="1"/>
  <c r="N879" i="24"/>
  <c r="O879" i="24" s="1"/>
  <c r="P881" i="24" l="1"/>
  <c r="N880" i="24"/>
  <c r="O880" i="24" s="1"/>
  <c r="P882" i="24" l="1"/>
  <c r="N881" i="24"/>
  <c r="O881" i="24" s="1"/>
  <c r="P883" i="24" l="1"/>
  <c r="N882" i="24"/>
  <c r="O882" i="24" s="1"/>
  <c r="P884" i="24" l="1"/>
  <c r="N883" i="24"/>
  <c r="O883" i="24" s="1"/>
  <c r="P885" i="24" l="1"/>
  <c r="N884" i="24"/>
  <c r="O884" i="24" s="1"/>
  <c r="P886" i="24" l="1"/>
  <c r="N885" i="24"/>
  <c r="O885" i="24" s="1"/>
  <c r="P887" i="24" l="1"/>
  <c r="N886" i="24"/>
  <c r="O886" i="24" s="1"/>
  <c r="P888" i="24" l="1"/>
  <c r="N887" i="24"/>
  <c r="O887" i="24" s="1"/>
  <c r="P889" i="24" l="1"/>
  <c r="N888" i="24"/>
  <c r="O888" i="24" s="1"/>
  <c r="P890" i="24" l="1"/>
  <c r="N889" i="24"/>
  <c r="O889" i="24" s="1"/>
  <c r="P891" i="24" l="1"/>
  <c r="N890" i="24"/>
  <c r="O890" i="24" s="1"/>
  <c r="P892" i="24" l="1"/>
  <c r="N891" i="24"/>
  <c r="O891" i="24" s="1"/>
  <c r="P893" i="24" l="1"/>
  <c r="N892" i="24"/>
  <c r="O892" i="24" s="1"/>
  <c r="P894" i="24" l="1"/>
  <c r="N893" i="24"/>
  <c r="O893" i="24" s="1"/>
  <c r="P895" i="24" l="1"/>
  <c r="N894" i="24"/>
  <c r="O894" i="24" s="1"/>
  <c r="P896" i="24" l="1"/>
  <c r="N895" i="24"/>
  <c r="O895" i="24" s="1"/>
  <c r="P897" i="24" l="1"/>
  <c r="N896" i="24"/>
  <c r="O896" i="24" s="1"/>
  <c r="P898" i="24" l="1"/>
  <c r="N897" i="24"/>
  <c r="O897" i="24" s="1"/>
  <c r="P899" i="24" l="1"/>
  <c r="N898" i="24"/>
  <c r="O898" i="24" s="1"/>
  <c r="P900" i="24" l="1"/>
  <c r="N899" i="24"/>
  <c r="O899" i="24" s="1"/>
  <c r="P901" i="24" l="1"/>
  <c r="N900" i="24"/>
  <c r="O900" i="24" s="1"/>
  <c r="P902" i="24" l="1"/>
  <c r="N901" i="24"/>
  <c r="O901" i="24" s="1"/>
  <c r="P903" i="24" l="1"/>
  <c r="N902" i="24"/>
  <c r="O902" i="24" s="1"/>
  <c r="P904" i="24" l="1"/>
  <c r="N903" i="24"/>
  <c r="O903" i="24" s="1"/>
  <c r="P905" i="24" l="1"/>
  <c r="N904" i="24"/>
  <c r="O904" i="24" s="1"/>
  <c r="P906" i="24" l="1"/>
  <c r="N905" i="24"/>
  <c r="O905" i="24" s="1"/>
  <c r="P907" i="24" l="1"/>
  <c r="N906" i="24"/>
  <c r="O906" i="24" s="1"/>
  <c r="P908" i="24" l="1"/>
  <c r="N907" i="24"/>
  <c r="O907" i="24" s="1"/>
  <c r="P909" i="24" l="1"/>
  <c r="N908" i="24"/>
  <c r="O908" i="24" s="1"/>
  <c r="P910" i="24" l="1"/>
  <c r="N909" i="24"/>
  <c r="O909" i="24" s="1"/>
  <c r="P911" i="24" l="1"/>
  <c r="N910" i="24"/>
  <c r="O910" i="24" s="1"/>
  <c r="P912" i="24" l="1"/>
  <c r="N911" i="24"/>
  <c r="O911" i="24" s="1"/>
  <c r="P913" i="24" l="1"/>
  <c r="N912" i="24"/>
  <c r="O912" i="24" s="1"/>
  <c r="P914" i="24" l="1"/>
  <c r="N913" i="24"/>
  <c r="O913" i="24" s="1"/>
  <c r="P915" i="24" l="1"/>
  <c r="N914" i="24"/>
  <c r="O914" i="24" s="1"/>
  <c r="P916" i="24" l="1"/>
  <c r="N915" i="24"/>
  <c r="O915" i="24" s="1"/>
  <c r="P917" i="24" l="1"/>
  <c r="N916" i="24"/>
  <c r="O916" i="24" s="1"/>
  <c r="P918" i="24" l="1"/>
  <c r="N917" i="24"/>
  <c r="O917" i="24" s="1"/>
  <c r="P919" i="24" l="1"/>
  <c r="N918" i="24"/>
  <c r="O918" i="24" s="1"/>
  <c r="P920" i="24" l="1"/>
  <c r="N919" i="24"/>
  <c r="O919" i="24" s="1"/>
  <c r="P921" i="24" l="1"/>
  <c r="N920" i="24"/>
  <c r="O920" i="24" s="1"/>
  <c r="P922" i="24" l="1"/>
  <c r="N921" i="24"/>
  <c r="O921" i="24" s="1"/>
  <c r="P923" i="24" l="1"/>
  <c r="N922" i="24"/>
  <c r="O922" i="24" s="1"/>
  <c r="P924" i="24" l="1"/>
  <c r="N923" i="24"/>
  <c r="O923" i="24" s="1"/>
  <c r="P925" i="24" l="1"/>
  <c r="N924" i="24"/>
  <c r="O924" i="24" s="1"/>
  <c r="P926" i="24" l="1"/>
  <c r="N925" i="24"/>
  <c r="O925" i="24" s="1"/>
  <c r="P927" i="24" l="1"/>
  <c r="N926" i="24"/>
  <c r="O926" i="24" s="1"/>
  <c r="P928" i="24" l="1"/>
  <c r="N927" i="24"/>
  <c r="O927" i="24" s="1"/>
  <c r="P929" i="24" l="1"/>
  <c r="N928" i="24"/>
  <c r="O928" i="24" s="1"/>
  <c r="P930" i="24" l="1"/>
  <c r="N929" i="24"/>
  <c r="O929" i="24" s="1"/>
  <c r="P931" i="24" l="1"/>
  <c r="N930" i="24"/>
  <c r="O930" i="24" s="1"/>
  <c r="P932" i="24" l="1"/>
  <c r="N931" i="24"/>
  <c r="O931" i="24" s="1"/>
  <c r="P933" i="24" l="1"/>
  <c r="N932" i="24"/>
  <c r="O932" i="24" s="1"/>
  <c r="P934" i="24" l="1"/>
  <c r="N933" i="24"/>
  <c r="O933" i="24" s="1"/>
  <c r="P935" i="24" l="1"/>
  <c r="N934" i="24"/>
  <c r="O934" i="24" s="1"/>
  <c r="P936" i="24" l="1"/>
  <c r="N935" i="24"/>
  <c r="O935" i="24" s="1"/>
  <c r="P937" i="24" l="1"/>
  <c r="N936" i="24"/>
  <c r="O936" i="24" s="1"/>
  <c r="P938" i="24" l="1"/>
  <c r="N937" i="24"/>
  <c r="O937" i="24" s="1"/>
  <c r="P939" i="24" l="1"/>
  <c r="N938" i="24"/>
  <c r="O938" i="24" s="1"/>
  <c r="P940" i="24" l="1"/>
  <c r="N939" i="24"/>
  <c r="O939" i="24" s="1"/>
  <c r="P941" i="24" l="1"/>
  <c r="N940" i="24"/>
  <c r="O940" i="24" s="1"/>
  <c r="P942" i="24" l="1"/>
  <c r="N941" i="24"/>
  <c r="O941" i="24" s="1"/>
  <c r="P943" i="24" l="1"/>
  <c r="N942" i="24"/>
  <c r="O942" i="24" s="1"/>
  <c r="P944" i="24" l="1"/>
  <c r="N943" i="24"/>
  <c r="O943" i="24" s="1"/>
  <c r="P945" i="24" l="1"/>
  <c r="N944" i="24"/>
  <c r="O944" i="24" s="1"/>
  <c r="P946" i="24" l="1"/>
  <c r="N945" i="24"/>
  <c r="O945" i="24" s="1"/>
  <c r="P947" i="24" l="1"/>
  <c r="N946" i="24"/>
  <c r="O946" i="24" s="1"/>
  <c r="P948" i="24" l="1"/>
  <c r="N947" i="24"/>
  <c r="O947" i="24" s="1"/>
  <c r="P949" i="24" l="1"/>
  <c r="N948" i="24"/>
  <c r="O948" i="24" s="1"/>
  <c r="P950" i="24" l="1"/>
  <c r="N949" i="24"/>
  <c r="O949" i="24" s="1"/>
  <c r="P951" i="24" l="1"/>
  <c r="N950" i="24"/>
  <c r="O950" i="24" s="1"/>
  <c r="P952" i="24" l="1"/>
  <c r="N951" i="24"/>
  <c r="O951" i="24" s="1"/>
  <c r="P953" i="24" l="1"/>
  <c r="N952" i="24"/>
  <c r="O952" i="24" s="1"/>
  <c r="P954" i="24" l="1"/>
  <c r="N953" i="24"/>
  <c r="O953" i="24" s="1"/>
  <c r="P955" i="24" l="1"/>
  <c r="N954" i="24"/>
  <c r="O954" i="24" s="1"/>
  <c r="P956" i="24" l="1"/>
  <c r="N955" i="24"/>
  <c r="O955" i="24" s="1"/>
  <c r="P957" i="24" l="1"/>
  <c r="N956" i="24"/>
  <c r="O956" i="24" s="1"/>
  <c r="P958" i="24" l="1"/>
  <c r="N957" i="24"/>
  <c r="O957" i="24" s="1"/>
  <c r="P959" i="24" l="1"/>
  <c r="N958" i="24"/>
  <c r="O958" i="24" s="1"/>
  <c r="P960" i="24" l="1"/>
  <c r="N959" i="24"/>
  <c r="O959" i="24" s="1"/>
  <c r="P961" i="24" l="1"/>
  <c r="N960" i="24"/>
  <c r="O960" i="24" s="1"/>
  <c r="P962" i="24" l="1"/>
  <c r="N961" i="24"/>
  <c r="O961" i="24" s="1"/>
  <c r="P963" i="24" l="1"/>
  <c r="N962" i="24"/>
  <c r="O962" i="24" s="1"/>
  <c r="P964" i="24" l="1"/>
  <c r="N963" i="24"/>
  <c r="O963" i="24" s="1"/>
  <c r="P965" i="24" l="1"/>
  <c r="N964" i="24"/>
  <c r="O964" i="24" s="1"/>
  <c r="P966" i="24" l="1"/>
  <c r="N965" i="24"/>
  <c r="O965" i="24" s="1"/>
  <c r="P967" i="24" l="1"/>
  <c r="N966" i="24"/>
  <c r="O966" i="24" s="1"/>
  <c r="P968" i="24" l="1"/>
  <c r="N967" i="24"/>
  <c r="O967" i="24" s="1"/>
  <c r="P969" i="24" l="1"/>
  <c r="N968" i="24"/>
  <c r="O968" i="24" s="1"/>
  <c r="P970" i="24" l="1"/>
  <c r="N969" i="24"/>
  <c r="O969" i="24" s="1"/>
  <c r="P971" i="24" l="1"/>
  <c r="N970" i="24"/>
  <c r="O970" i="24" s="1"/>
  <c r="P972" i="24" l="1"/>
  <c r="N971" i="24"/>
  <c r="O971" i="24" s="1"/>
  <c r="P973" i="24" l="1"/>
  <c r="N972" i="24"/>
  <c r="O972" i="24" s="1"/>
  <c r="P974" i="24" l="1"/>
  <c r="N973" i="24"/>
  <c r="O973" i="24" s="1"/>
  <c r="P975" i="24" l="1"/>
  <c r="N974" i="24"/>
  <c r="O974" i="24" s="1"/>
  <c r="P976" i="24" l="1"/>
  <c r="N975" i="24"/>
  <c r="O975" i="24" s="1"/>
  <c r="P977" i="24" l="1"/>
  <c r="N976" i="24"/>
  <c r="O976" i="24" s="1"/>
  <c r="P978" i="24" l="1"/>
  <c r="N977" i="24"/>
  <c r="O977" i="24" s="1"/>
  <c r="P979" i="24" l="1"/>
  <c r="N978" i="24"/>
  <c r="O978" i="24" s="1"/>
  <c r="P980" i="24" l="1"/>
  <c r="N979" i="24"/>
  <c r="O979" i="24" s="1"/>
  <c r="P981" i="24" l="1"/>
  <c r="N980" i="24"/>
  <c r="O980" i="24" s="1"/>
  <c r="P982" i="24" l="1"/>
  <c r="N981" i="24"/>
  <c r="O981" i="24" s="1"/>
  <c r="P983" i="24" l="1"/>
  <c r="N982" i="24"/>
  <c r="O982" i="24" s="1"/>
  <c r="P984" i="24" l="1"/>
  <c r="N983" i="24"/>
  <c r="O983" i="24" s="1"/>
  <c r="P985" i="24" l="1"/>
  <c r="N984" i="24"/>
  <c r="O984" i="24" s="1"/>
  <c r="P986" i="24" l="1"/>
  <c r="N985" i="24"/>
  <c r="O985" i="24" s="1"/>
  <c r="P987" i="24" l="1"/>
  <c r="N986" i="24"/>
  <c r="O986" i="24" s="1"/>
  <c r="P988" i="24" l="1"/>
  <c r="N987" i="24"/>
  <c r="O987" i="24" s="1"/>
  <c r="P989" i="24" l="1"/>
  <c r="N988" i="24"/>
  <c r="O988" i="24" s="1"/>
  <c r="P990" i="24" l="1"/>
  <c r="N989" i="24"/>
  <c r="O989" i="24" s="1"/>
  <c r="P991" i="24" l="1"/>
  <c r="N990" i="24"/>
  <c r="O990" i="24" s="1"/>
  <c r="P992" i="24" l="1"/>
  <c r="N991" i="24"/>
  <c r="O991" i="24" s="1"/>
  <c r="P993" i="24" l="1"/>
  <c r="N992" i="24"/>
  <c r="O992" i="24" s="1"/>
  <c r="P994" i="24" l="1"/>
  <c r="N993" i="24"/>
  <c r="O993" i="24" s="1"/>
  <c r="P995" i="24" l="1"/>
  <c r="N994" i="24"/>
  <c r="O994" i="24" s="1"/>
  <c r="P996" i="24" l="1"/>
  <c r="N995" i="24"/>
  <c r="O995" i="24" s="1"/>
  <c r="P997" i="24" l="1"/>
  <c r="N996" i="24"/>
  <c r="O996" i="24" s="1"/>
  <c r="P998" i="24" l="1"/>
  <c r="N997" i="24"/>
  <c r="O997" i="24" s="1"/>
  <c r="P999" i="24" l="1"/>
  <c r="N998" i="24"/>
  <c r="O998" i="24" s="1"/>
  <c r="P1000" i="24" l="1"/>
  <c r="N999" i="24"/>
  <c r="O999" i="24" s="1"/>
  <c r="P1001" i="24" l="1"/>
  <c r="N1000" i="24"/>
  <c r="O1000" i="24" s="1"/>
  <c r="P1002" i="24" l="1"/>
  <c r="N1001" i="24"/>
  <c r="O1001" i="24" s="1"/>
  <c r="P1003" i="24" l="1"/>
  <c r="N1002" i="24"/>
  <c r="O1002" i="24" s="1"/>
  <c r="P1004" i="24" l="1"/>
  <c r="N1003" i="24"/>
  <c r="O1003" i="24" s="1"/>
  <c r="P1005" i="24" l="1"/>
  <c r="N1004" i="24"/>
  <c r="O1004" i="24" s="1"/>
  <c r="P1006" i="24" l="1"/>
  <c r="N1005" i="24"/>
  <c r="O1005" i="24" s="1"/>
  <c r="P1007" i="24" l="1"/>
  <c r="N1006" i="24"/>
  <c r="O1006" i="24" s="1"/>
  <c r="P1008" i="24" l="1"/>
  <c r="N1007" i="24"/>
  <c r="O1007" i="24" s="1"/>
  <c r="P1009" i="24" l="1"/>
  <c r="N1008" i="24"/>
  <c r="O1008" i="24" s="1"/>
  <c r="P1010" i="24" l="1"/>
  <c r="N1009" i="24"/>
  <c r="O1009" i="24" s="1"/>
  <c r="P1011" i="24" l="1"/>
  <c r="N1010" i="24"/>
  <c r="O1010" i="24" s="1"/>
  <c r="P1012" i="24" l="1"/>
  <c r="N1011" i="24"/>
  <c r="O1011" i="24" s="1"/>
  <c r="P1013" i="24" l="1"/>
  <c r="N1012" i="24"/>
  <c r="O1012" i="24" s="1"/>
  <c r="P1014" i="24" l="1"/>
  <c r="N1013" i="24"/>
  <c r="O1013" i="24" s="1"/>
  <c r="P1015" i="24" l="1"/>
  <c r="N1014" i="24"/>
  <c r="O1014" i="24" s="1"/>
  <c r="P1016" i="24" l="1"/>
  <c r="N1015" i="24"/>
  <c r="O1015" i="24" s="1"/>
  <c r="P1017" i="24" l="1"/>
  <c r="N1016" i="24"/>
  <c r="O1016" i="24" s="1"/>
  <c r="P1018" i="24" l="1"/>
  <c r="N1017" i="24"/>
  <c r="O1017" i="24" s="1"/>
  <c r="P1019" i="24" l="1"/>
  <c r="N1018" i="24"/>
  <c r="O1018" i="24" s="1"/>
  <c r="P1020" i="24" l="1"/>
  <c r="N1019" i="24"/>
  <c r="O1019" i="24" s="1"/>
  <c r="P1021" i="24" l="1"/>
  <c r="N1020" i="24"/>
  <c r="O1020" i="24" s="1"/>
  <c r="P1022" i="24" l="1"/>
  <c r="N1021" i="24"/>
  <c r="O1021" i="24" s="1"/>
  <c r="P1023" i="24" l="1"/>
  <c r="N1022" i="24"/>
  <c r="O1022" i="24" s="1"/>
  <c r="P1024" i="24" l="1"/>
  <c r="N1023" i="24"/>
  <c r="O1023" i="24" s="1"/>
  <c r="P1025" i="24" l="1"/>
  <c r="N1024" i="24"/>
  <c r="O1024" i="24" s="1"/>
  <c r="P1026" i="24" l="1"/>
  <c r="N1025" i="24"/>
  <c r="O1025" i="24" s="1"/>
  <c r="P1027" i="24" l="1"/>
  <c r="N1026" i="24"/>
  <c r="O1026" i="24" s="1"/>
  <c r="P1028" i="24" l="1"/>
  <c r="N1027" i="24"/>
  <c r="O1027" i="24" s="1"/>
  <c r="P1029" i="24" l="1"/>
  <c r="N1028" i="24"/>
  <c r="O1028" i="24" s="1"/>
  <c r="P1030" i="24" l="1"/>
  <c r="N1029" i="24"/>
  <c r="O1029" i="24" s="1"/>
  <c r="P1031" i="24" l="1"/>
  <c r="N1030" i="24"/>
  <c r="O1030" i="24" s="1"/>
  <c r="P1032" i="24" l="1"/>
  <c r="N1031" i="24"/>
  <c r="O1031" i="24" s="1"/>
  <c r="P1033" i="24" l="1"/>
  <c r="N1032" i="24"/>
  <c r="O1032" i="24" s="1"/>
  <c r="P1034" i="24" l="1"/>
  <c r="N1033" i="24"/>
  <c r="O1033" i="24" s="1"/>
  <c r="P1035" i="24" l="1"/>
  <c r="N1034" i="24"/>
  <c r="O1034" i="24" s="1"/>
  <c r="P1036" i="24" l="1"/>
  <c r="N1035" i="24"/>
  <c r="O1035" i="24" s="1"/>
  <c r="P1037" i="24" l="1"/>
  <c r="N1036" i="24"/>
  <c r="O1036" i="24" s="1"/>
  <c r="P1038" i="24" l="1"/>
  <c r="N1037" i="24"/>
  <c r="O1037" i="24" s="1"/>
  <c r="P1039" i="24" l="1"/>
  <c r="N1038" i="24"/>
  <c r="O1038" i="24" s="1"/>
  <c r="P1040" i="24" l="1"/>
  <c r="N1039" i="24"/>
  <c r="O1039" i="24" s="1"/>
  <c r="P1041" i="24" l="1"/>
  <c r="N1040" i="24"/>
  <c r="O1040" i="24" s="1"/>
  <c r="P1042" i="24" l="1"/>
  <c r="N1041" i="24"/>
  <c r="O1041" i="24" s="1"/>
  <c r="P1043" i="24" l="1"/>
  <c r="N1042" i="24"/>
  <c r="O1042" i="24" s="1"/>
  <c r="P1044" i="24" l="1"/>
  <c r="N1043" i="24"/>
  <c r="O1043" i="24" s="1"/>
  <c r="P1045" i="24" l="1"/>
  <c r="N1044" i="24"/>
  <c r="O1044" i="24" s="1"/>
  <c r="P1046" i="24" l="1"/>
  <c r="N1045" i="24"/>
  <c r="O1045" i="24" s="1"/>
  <c r="P1047" i="24" l="1"/>
  <c r="N1046" i="24"/>
  <c r="O1046" i="24" s="1"/>
  <c r="P1048" i="24" l="1"/>
  <c r="N1047" i="24"/>
  <c r="O1047" i="24" s="1"/>
  <c r="P1049" i="24" l="1"/>
  <c r="N1048" i="24"/>
  <c r="O1048" i="24" s="1"/>
  <c r="P1050" i="24" l="1"/>
  <c r="N1049" i="24"/>
  <c r="O1049" i="24" s="1"/>
  <c r="P1051" i="24" l="1"/>
  <c r="N1050" i="24"/>
  <c r="O1050" i="24" s="1"/>
  <c r="P1052" i="24" l="1"/>
  <c r="N1051" i="24"/>
  <c r="O1051" i="24" s="1"/>
  <c r="P1053" i="24" l="1"/>
  <c r="N1052" i="24"/>
  <c r="O1052" i="24" s="1"/>
  <c r="P1054" i="24" l="1"/>
  <c r="N1053" i="24"/>
  <c r="O1053" i="24" s="1"/>
  <c r="P1055" i="24" l="1"/>
  <c r="N1054" i="24"/>
  <c r="O1054" i="24" s="1"/>
  <c r="P1056" i="24" l="1"/>
  <c r="N1055" i="24"/>
  <c r="O1055" i="24" s="1"/>
  <c r="P1057" i="24" l="1"/>
  <c r="N1056" i="24"/>
  <c r="O1056" i="24" s="1"/>
  <c r="P1058" i="24" l="1"/>
  <c r="N1057" i="24"/>
  <c r="O1057" i="24" s="1"/>
  <c r="P1059" i="24" l="1"/>
  <c r="N1058" i="24"/>
  <c r="O1058" i="24" s="1"/>
  <c r="P1060" i="24" l="1"/>
  <c r="N1059" i="24"/>
  <c r="O1059" i="24" s="1"/>
  <c r="P1061" i="24" l="1"/>
  <c r="N1060" i="24"/>
  <c r="O1060" i="24" s="1"/>
  <c r="P1062" i="24" l="1"/>
  <c r="N1061" i="24"/>
  <c r="O1061" i="24" s="1"/>
  <c r="P1063" i="24" l="1"/>
  <c r="N1062" i="24"/>
  <c r="O1062" i="24" s="1"/>
  <c r="P1064" i="24" l="1"/>
  <c r="N1063" i="24"/>
  <c r="O1063" i="24" s="1"/>
  <c r="P1065" i="24" l="1"/>
  <c r="N1064" i="24"/>
  <c r="O1064" i="24" s="1"/>
  <c r="P1066" i="24" l="1"/>
  <c r="N1065" i="24"/>
  <c r="O1065" i="24" s="1"/>
  <c r="P1067" i="24" l="1"/>
  <c r="N1066" i="24"/>
  <c r="O1066" i="24" s="1"/>
  <c r="P1068" i="24" l="1"/>
  <c r="N1067" i="24"/>
  <c r="O1067" i="24" s="1"/>
  <c r="P1069" i="24" l="1"/>
  <c r="N1068" i="24"/>
  <c r="O1068" i="24" s="1"/>
  <c r="P1070" i="24" l="1"/>
  <c r="N1069" i="24"/>
  <c r="O1069" i="24" s="1"/>
  <c r="P1071" i="24" l="1"/>
  <c r="N1070" i="24"/>
  <c r="O1070" i="24" s="1"/>
  <c r="P1072" i="24" l="1"/>
  <c r="N1071" i="24"/>
  <c r="O1071" i="24" s="1"/>
  <c r="P1073" i="24" l="1"/>
  <c r="N1072" i="24"/>
  <c r="O1072" i="24" s="1"/>
  <c r="P1074" i="24" l="1"/>
  <c r="N1073" i="24"/>
  <c r="O1073" i="24" s="1"/>
  <c r="P1075" i="24" l="1"/>
  <c r="N1074" i="24"/>
  <c r="O1074" i="24" s="1"/>
  <c r="P1076" i="24" l="1"/>
  <c r="N1075" i="24"/>
  <c r="O1075" i="24" s="1"/>
  <c r="P1077" i="24" l="1"/>
  <c r="N1076" i="24"/>
  <c r="O1076" i="24" s="1"/>
  <c r="P1078" i="24" l="1"/>
  <c r="N1077" i="24"/>
  <c r="O1077" i="24" s="1"/>
  <c r="P1079" i="24" l="1"/>
  <c r="N1078" i="24"/>
  <c r="O1078" i="24" s="1"/>
  <c r="P1080" i="24" l="1"/>
  <c r="N1079" i="24"/>
  <c r="O1079" i="24" s="1"/>
  <c r="P1081" i="24" l="1"/>
  <c r="N1080" i="24"/>
  <c r="O1080" i="24" s="1"/>
  <c r="P1082" i="24" l="1"/>
  <c r="N1081" i="24"/>
  <c r="O1081" i="24" s="1"/>
  <c r="P1083" i="24" l="1"/>
  <c r="N1082" i="24"/>
  <c r="O1082" i="24" s="1"/>
  <c r="P1084" i="24" l="1"/>
  <c r="N1083" i="24"/>
  <c r="O1083" i="24" s="1"/>
  <c r="P1085" i="24" l="1"/>
  <c r="N1084" i="24"/>
  <c r="O1084" i="24" s="1"/>
  <c r="P1086" i="24" l="1"/>
  <c r="N1085" i="24"/>
  <c r="O1085" i="24" s="1"/>
  <c r="P1087" i="24" l="1"/>
  <c r="N1086" i="24"/>
  <c r="O1086" i="24" s="1"/>
  <c r="P1088" i="24" l="1"/>
  <c r="N1087" i="24"/>
  <c r="O1087" i="24" s="1"/>
  <c r="P1089" i="24" l="1"/>
  <c r="N1088" i="24"/>
  <c r="O1088" i="24" s="1"/>
  <c r="P1090" i="24" l="1"/>
  <c r="N1089" i="24"/>
  <c r="O1089" i="24" s="1"/>
  <c r="P1091" i="24" l="1"/>
  <c r="N1090" i="24"/>
  <c r="O1090" i="24" s="1"/>
  <c r="P1092" i="24" l="1"/>
  <c r="N1091" i="24"/>
  <c r="O1091" i="24" s="1"/>
  <c r="P1093" i="24" l="1"/>
  <c r="N1092" i="24"/>
  <c r="O1092" i="24" s="1"/>
  <c r="P1094" i="24" l="1"/>
  <c r="N1093" i="24"/>
  <c r="O1093" i="24" s="1"/>
  <c r="P1095" i="24" l="1"/>
  <c r="N1094" i="24"/>
  <c r="O1094" i="24" s="1"/>
  <c r="P1096" i="24" l="1"/>
  <c r="N1095" i="24"/>
  <c r="O1095" i="24" s="1"/>
  <c r="P1097" i="24" l="1"/>
  <c r="N1096" i="24"/>
  <c r="O1096" i="24" s="1"/>
  <c r="P1098" i="24" l="1"/>
  <c r="N1097" i="24"/>
  <c r="O1097" i="24" s="1"/>
  <c r="P1099" i="24" l="1"/>
  <c r="N1098" i="24"/>
  <c r="O1098" i="24" s="1"/>
  <c r="P1100" i="24" l="1"/>
  <c r="N1099" i="24"/>
  <c r="O1099" i="24" s="1"/>
  <c r="P1101" i="24" l="1"/>
  <c r="N1100" i="24"/>
  <c r="O1100" i="24" s="1"/>
  <c r="P1102" i="24" l="1"/>
  <c r="N1101" i="24"/>
  <c r="O1101" i="24" s="1"/>
  <c r="P1103" i="24" l="1"/>
  <c r="N1102" i="24"/>
  <c r="O1102" i="24" s="1"/>
  <c r="P1104" i="24" l="1"/>
  <c r="N1103" i="24"/>
  <c r="O1103" i="24" s="1"/>
  <c r="P1105" i="24" l="1"/>
  <c r="N1104" i="24"/>
  <c r="O1104" i="24" s="1"/>
  <c r="P1106" i="24" l="1"/>
  <c r="N1105" i="24"/>
  <c r="O1105" i="24" s="1"/>
  <c r="P1107" i="24" l="1"/>
  <c r="N1106" i="24"/>
  <c r="O1106" i="24" s="1"/>
  <c r="P1108" i="24" l="1"/>
  <c r="N1107" i="24"/>
  <c r="O1107" i="24" s="1"/>
  <c r="P1109" i="24" l="1"/>
  <c r="N1108" i="24"/>
  <c r="O1108" i="24" s="1"/>
  <c r="P1110" i="24" l="1"/>
  <c r="N1109" i="24"/>
  <c r="O1109" i="24" s="1"/>
  <c r="P1111" i="24" l="1"/>
  <c r="N1110" i="24"/>
  <c r="O1110" i="24" s="1"/>
  <c r="P1112" i="24" l="1"/>
  <c r="N1111" i="24"/>
  <c r="O1111" i="24" s="1"/>
  <c r="P1113" i="24" l="1"/>
  <c r="N1112" i="24"/>
  <c r="O1112" i="24" s="1"/>
  <c r="P1114" i="24" l="1"/>
  <c r="N1113" i="24"/>
  <c r="O1113" i="24" s="1"/>
  <c r="P1115" i="24" l="1"/>
  <c r="N1114" i="24"/>
  <c r="O1114" i="24" s="1"/>
  <c r="P1116" i="24" l="1"/>
  <c r="N1115" i="24"/>
  <c r="O1115" i="24" s="1"/>
  <c r="P1117" i="24" l="1"/>
  <c r="N1116" i="24"/>
  <c r="O1116" i="24" s="1"/>
  <c r="P1118" i="24" l="1"/>
  <c r="N1117" i="24"/>
  <c r="O1117" i="24" s="1"/>
  <c r="P1119" i="24" l="1"/>
  <c r="N1118" i="24"/>
  <c r="O1118" i="24" s="1"/>
  <c r="P1120" i="24" l="1"/>
  <c r="N1119" i="24"/>
  <c r="O1119" i="24" s="1"/>
  <c r="P1121" i="24" l="1"/>
  <c r="N1120" i="24"/>
  <c r="O1120" i="24" s="1"/>
  <c r="P1122" i="24" l="1"/>
  <c r="N1121" i="24"/>
  <c r="O1121" i="24" s="1"/>
  <c r="P1123" i="24" l="1"/>
  <c r="N1122" i="24"/>
  <c r="O1122" i="24" s="1"/>
  <c r="P1124" i="24" l="1"/>
  <c r="N1123" i="24"/>
  <c r="O1123" i="24" s="1"/>
  <c r="P1125" i="24" l="1"/>
  <c r="N1124" i="24"/>
  <c r="O1124" i="24" s="1"/>
  <c r="P1126" i="24" l="1"/>
  <c r="N1125" i="24"/>
  <c r="O1125" i="24" s="1"/>
  <c r="P1127" i="24" l="1"/>
  <c r="N1126" i="24"/>
  <c r="O1126" i="24" s="1"/>
  <c r="P1128" i="24" l="1"/>
  <c r="N1127" i="24"/>
  <c r="O1127" i="24" s="1"/>
  <c r="P1129" i="24" l="1"/>
  <c r="N1128" i="24"/>
  <c r="O1128" i="24" s="1"/>
  <c r="P1130" i="24" l="1"/>
  <c r="N1129" i="24"/>
  <c r="O1129" i="24" s="1"/>
  <c r="P1131" i="24" l="1"/>
  <c r="N1130" i="24"/>
  <c r="O1130" i="24" s="1"/>
  <c r="P1132" i="24" l="1"/>
  <c r="N1131" i="24"/>
  <c r="O1131" i="24" s="1"/>
  <c r="P1133" i="24" l="1"/>
  <c r="N1132" i="24"/>
  <c r="O1132" i="24" s="1"/>
  <c r="P1134" i="24" l="1"/>
  <c r="N1133" i="24"/>
  <c r="O1133" i="24" s="1"/>
  <c r="P1135" i="24" l="1"/>
  <c r="N1134" i="24"/>
  <c r="O1134" i="24" s="1"/>
  <c r="P1136" i="24" l="1"/>
  <c r="N1135" i="24"/>
  <c r="O1135" i="24" s="1"/>
  <c r="P1137" i="24" l="1"/>
  <c r="N1136" i="24"/>
  <c r="O1136" i="24" s="1"/>
  <c r="P1138" i="24" l="1"/>
  <c r="N1137" i="24"/>
  <c r="O1137" i="24" s="1"/>
  <c r="P1139" i="24" l="1"/>
  <c r="N1138" i="24"/>
  <c r="O1138" i="24" s="1"/>
  <c r="P1140" i="24" l="1"/>
  <c r="N1139" i="24"/>
  <c r="O1139" i="24" s="1"/>
  <c r="P1141" i="24" l="1"/>
  <c r="N1140" i="24"/>
  <c r="O1140" i="24" s="1"/>
  <c r="P1142" i="24" l="1"/>
  <c r="N1141" i="24"/>
  <c r="O1141" i="24" s="1"/>
  <c r="P1143" i="24" l="1"/>
  <c r="N1142" i="24"/>
  <c r="O1142" i="24" s="1"/>
  <c r="P1144" i="24" l="1"/>
  <c r="N1143" i="24"/>
  <c r="O1143" i="24" s="1"/>
  <c r="P1145" i="24" l="1"/>
  <c r="N1144" i="24"/>
  <c r="O1144" i="24" s="1"/>
  <c r="P1146" i="24" l="1"/>
  <c r="N1145" i="24"/>
  <c r="O1145" i="24" s="1"/>
  <c r="P1147" i="24" l="1"/>
  <c r="N1146" i="24"/>
  <c r="O1146" i="24" s="1"/>
  <c r="P1148" i="24" l="1"/>
  <c r="N1147" i="24"/>
  <c r="O1147" i="24" s="1"/>
  <c r="P1149" i="24" l="1"/>
  <c r="N1148" i="24"/>
  <c r="O1148" i="24" s="1"/>
  <c r="P1150" i="24" l="1"/>
  <c r="N1149" i="24"/>
  <c r="O1149" i="24" s="1"/>
  <c r="P1151" i="24" l="1"/>
  <c r="N1150" i="24"/>
  <c r="O1150" i="24" s="1"/>
  <c r="P1152" i="24" l="1"/>
  <c r="N1151" i="24"/>
  <c r="O1151" i="24" s="1"/>
  <c r="P1153" i="24" l="1"/>
  <c r="N1152" i="24"/>
  <c r="O1152" i="24" s="1"/>
  <c r="P1154" i="24" l="1"/>
  <c r="N1153" i="24"/>
  <c r="O1153" i="24" s="1"/>
  <c r="P1155" i="24" l="1"/>
  <c r="N1154" i="24"/>
  <c r="O1154" i="24" s="1"/>
  <c r="P1156" i="24" l="1"/>
  <c r="N1155" i="24"/>
  <c r="O1155" i="24" s="1"/>
  <c r="P1157" i="24" l="1"/>
  <c r="N1156" i="24"/>
  <c r="O1156" i="24" s="1"/>
  <c r="P1158" i="24" l="1"/>
  <c r="N1157" i="24"/>
  <c r="O1157" i="24" s="1"/>
  <c r="P1159" i="24" l="1"/>
  <c r="N1158" i="24"/>
  <c r="O1158" i="24" s="1"/>
  <c r="P1160" i="24" l="1"/>
  <c r="N1159" i="24"/>
  <c r="O1159" i="24" s="1"/>
  <c r="P1161" i="24" l="1"/>
  <c r="N1160" i="24"/>
  <c r="O1160" i="24" s="1"/>
  <c r="P1162" i="24" l="1"/>
  <c r="N1161" i="24"/>
  <c r="O1161" i="24" s="1"/>
  <c r="P1163" i="24" l="1"/>
  <c r="N1162" i="24"/>
  <c r="O1162" i="24" s="1"/>
  <c r="P1164" i="24" l="1"/>
  <c r="N1163" i="24"/>
  <c r="O1163" i="24" s="1"/>
  <c r="P1165" i="24" l="1"/>
  <c r="N1164" i="24"/>
  <c r="O1164" i="24" s="1"/>
  <c r="P1166" i="24" l="1"/>
  <c r="N1165" i="24"/>
  <c r="O1165" i="24" s="1"/>
  <c r="P1167" i="24" l="1"/>
  <c r="N1166" i="24"/>
  <c r="O1166" i="24" s="1"/>
  <c r="P1168" i="24" l="1"/>
  <c r="N1167" i="24"/>
  <c r="O1167" i="24" s="1"/>
  <c r="P1169" i="24" l="1"/>
  <c r="N1168" i="24"/>
  <c r="O1168" i="24" s="1"/>
  <c r="P1170" i="24" l="1"/>
  <c r="N1169" i="24"/>
  <c r="O1169" i="24" s="1"/>
  <c r="P1171" i="24" l="1"/>
  <c r="N1170" i="24"/>
  <c r="O1170" i="24" s="1"/>
  <c r="P1172" i="24" l="1"/>
  <c r="N1171" i="24"/>
  <c r="O1171" i="24" s="1"/>
  <c r="P1173" i="24" l="1"/>
  <c r="N1172" i="24"/>
  <c r="O1172" i="24" s="1"/>
  <c r="P1174" i="24" l="1"/>
  <c r="N1173" i="24"/>
  <c r="O1173" i="24" s="1"/>
  <c r="P1175" i="24" l="1"/>
  <c r="N1174" i="24"/>
  <c r="O1174" i="24" s="1"/>
  <c r="P1176" i="24" l="1"/>
  <c r="N1175" i="24"/>
  <c r="O1175" i="24" s="1"/>
  <c r="P1177" i="24" l="1"/>
  <c r="N1176" i="24"/>
  <c r="O1176" i="24" s="1"/>
  <c r="P1178" i="24" l="1"/>
  <c r="N1177" i="24"/>
  <c r="O1177" i="24" s="1"/>
  <c r="P1179" i="24" l="1"/>
  <c r="N1178" i="24"/>
  <c r="O1178" i="24" s="1"/>
  <c r="P1180" i="24" l="1"/>
  <c r="N1179" i="24"/>
  <c r="O1179" i="24" s="1"/>
  <c r="P1181" i="24" l="1"/>
  <c r="N1180" i="24"/>
  <c r="O1180" i="24" s="1"/>
  <c r="P1182" i="24" l="1"/>
  <c r="N1181" i="24"/>
  <c r="O1181" i="24" s="1"/>
  <c r="P1183" i="24" l="1"/>
  <c r="N1182" i="24"/>
  <c r="O1182" i="24" s="1"/>
  <c r="P1184" i="24" l="1"/>
  <c r="N1183" i="24"/>
  <c r="O1183" i="24" s="1"/>
  <c r="P1185" i="24" l="1"/>
  <c r="N1184" i="24"/>
  <c r="O1184" i="24" s="1"/>
  <c r="P1186" i="24" l="1"/>
  <c r="N1185" i="24"/>
  <c r="O1185" i="24" s="1"/>
  <c r="P1187" i="24" l="1"/>
  <c r="N1186" i="24"/>
  <c r="O1186" i="24" s="1"/>
  <c r="P1188" i="24" l="1"/>
  <c r="N1187" i="24"/>
  <c r="O1187" i="24" s="1"/>
  <c r="P1189" i="24" l="1"/>
  <c r="N1188" i="24"/>
  <c r="O1188" i="24" s="1"/>
  <c r="P1190" i="24" l="1"/>
  <c r="N1189" i="24"/>
  <c r="O1189" i="24" s="1"/>
  <c r="P1191" i="24" l="1"/>
  <c r="N1190" i="24"/>
  <c r="O1190" i="24" s="1"/>
  <c r="P1192" i="24" l="1"/>
  <c r="N1191" i="24"/>
  <c r="O1191" i="24" s="1"/>
  <c r="P1193" i="24" l="1"/>
  <c r="N1192" i="24"/>
  <c r="O1192" i="24" s="1"/>
  <c r="P1194" i="24" l="1"/>
  <c r="N1193" i="24"/>
  <c r="O1193" i="24" s="1"/>
  <c r="P1195" i="24" l="1"/>
  <c r="N1194" i="24"/>
  <c r="O1194" i="24" s="1"/>
  <c r="P1196" i="24" l="1"/>
  <c r="N1195" i="24"/>
  <c r="O1195" i="24" s="1"/>
  <c r="P1197" i="24" l="1"/>
  <c r="N1196" i="24"/>
  <c r="O1196" i="24" s="1"/>
  <c r="P1198" i="24" l="1"/>
  <c r="N1197" i="24"/>
  <c r="O1197" i="24" s="1"/>
  <c r="P1199" i="24" l="1"/>
  <c r="N1198" i="24"/>
  <c r="O1198" i="24" s="1"/>
  <c r="P1200" i="24" l="1"/>
  <c r="N1199" i="24"/>
  <c r="O1199" i="24" s="1"/>
  <c r="P1201" i="24" l="1"/>
  <c r="N1200" i="24"/>
  <c r="O1200" i="24" s="1"/>
  <c r="P1202" i="24" l="1"/>
  <c r="N1201" i="24"/>
  <c r="O1201" i="24" s="1"/>
  <c r="P1203" i="24" l="1"/>
  <c r="N1202" i="24"/>
  <c r="O1202" i="24" s="1"/>
  <c r="P1204" i="24" l="1"/>
  <c r="N1203" i="24"/>
  <c r="O1203" i="24" s="1"/>
  <c r="P1205" i="24" l="1"/>
  <c r="N1204" i="24"/>
  <c r="O1204" i="24" s="1"/>
  <c r="P1206" i="24" l="1"/>
  <c r="N1205" i="24"/>
  <c r="O1205" i="24" s="1"/>
  <c r="P1207" i="24" l="1"/>
  <c r="N1206" i="24"/>
  <c r="O1206" i="24" s="1"/>
  <c r="P1208" i="24" l="1"/>
  <c r="N1207" i="24"/>
  <c r="O1207" i="24" s="1"/>
  <c r="P1209" i="24" l="1"/>
  <c r="N1208" i="24"/>
  <c r="O1208" i="24" s="1"/>
  <c r="P1210" i="24" l="1"/>
  <c r="N1209" i="24"/>
  <c r="O1209" i="24" s="1"/>
  <c r="P1211" i="24" l="1"/>
  <c r="N1210" i="24"/>
  <c r="O1210" i="24" s="1"/>
  <c r="P1212" i="24" l="1"/>
  <c r="N1211" i="24"/>
  <c r="O1211" i="24" s="1"/>
  <c r="P1213" i="24" l="1"/>
  <c r="N1212" i="24"/>
  <c r="O1212" i="24" s="1"/>
  <c r="P1214" i="24" l="1"/>
  <c r="N1213" i="24"/>
  <c r="O1213" i="24" s="1"/>
  <c r="P1215" i="24" l="1"/>
  <c r="N1214" i="24"/>
  <c r="O1214" i="24" s="1"/>
  <c r="P1216" i="24" l="1"/>
  <c r="N1215" i="24"/>
  <c r="O1215" i="24" s="1"/>
  <c r="P1217" i="24" l="1"/>
  <c r="N1216" i="24"/>
  <c r="O1216" i="24" s="1"/>
  <c r="P1218" i="24" l="1"/>
  <c r="N1217" i="24"/>
  <c r="O1217" i="24" s="1"/>
  <c r="P1219" i="24" l="1"/>
  <c r="N1218" i="24"/>
  <c r="O1218" i="24" s="1"/>
  <c r="P1220" i="24" l="1"/>
  <c r="N1219" i="24"/>
  <c r="O1219" i="24" s="1"/>
  <c r="P1221" i="24" l="1"/>
  <c r="N1220" i="24"/>
  <c r="O1220" i="24" s="1"/>
  <c r="P1222" i="24" l="1"/>
  <c r="N1221" i="24"/>
  <c r="O1221" i="24" s="1"/>
  <c r="P1223" i="24" l="1"/>
  <c r="N1222" i="24"/>
  <c r="O1222" i="24" s="1"/>
  <c r="P1224" i="24" l="1"/>
  <c r="N1223" i="24"/>
  <c r="O1223" i="24" s="1"/>
  <c r="P1225" i="24" l="1"/>
  <c r="N1224" i="24"/>
  <c r="O1224" i="24" s="1"/>
  <c r="P1226" i="24" l="1"/>
  <c r="N1225" i="24"/>
  <c r="O1225" i="24" s="1"/>
  <c r="P1227" i="24" l="1"/>
  <c r="N1226" i="24"/>
  <c r="O1226" i="24" s="1"/>
  <c r="P1228" i="24" l="1"/>
  <c r="N1227" i="24"/>
  <c r="O1227" i="24" s="1"/>
  <c r="P1229" i="24" l="1"/>
  <c r="N1228" i="24"/>
  <c r="O1228" i="24" s="1"/>
  <c r="P1230" i="24" l="1"/>
  <c r="N1229" i="24"/>
  <c r="O1229" i="24" s="1"/>
  <c r="P1231" i="24" l="1"/>
  <c r="N1230" i="24"/>
  <c r="O1230" i="24" s="1"/>
  <c r="P1232" i="24" l="1"/>
  <c r="N1231" i="24"/>
  <c r="O1231" i="24" s="1"/>
  <c r="P1233" i="24" l="1"/>
  <c r="N1232" i="24"/>
  <c r="O1232" i="24" s="1"/>
  <c r="P1234" i="24" l="1"/>
  <c r="N1233" i="24"/>
  <c r="O1233" i="24" s="1"/>
  <c r="P1235" i="24" l="1"/>
  <c r="N1234" i="24"/>
  <c r="O1234" i="24" s="1"/>
  <c r="P1236" i="24" l="1"/>
  <c r="N1235" i="24"/>
  <c r="O1235" i="24" s="1"/>
  <c r="P1237" i="24" l="1"/>
  <c r="N1236" i="24"/>
  <c r="O1236" i="24" s="1"/>
  <c r="P1238" i="24" l="1"/>
  <c r="N1237" i="24"/>
  <c r="O1237" i="24" s="1"/>
  <c r="P1239" i="24" l="1"/>
  <c r="N1238" i="24"/>
  <c r="O1238" i="24" s="1"/>
  <c r="P1240" i="24" l="1"/>
  <c r="N1239" i="24"/>
  <c r="O1239" i="24" s="1"/>
  <c r="P1241" i="24" l="1"/>
  <c r="N1240" i="24"/>
  <c r="O1240" i="24" s="1"/>
  <c r="P1242" i="24" l="1"/>
  <c r="N1241" i="24"/>
  <c r="O1241" i="24" s="1"/>
  <c r="P1243" i="24" l="1"/>
  <c r="N1242" i="24"/>
  <c r="O1242" i="24" s="1"/>
  <c r="P1244" i="24" l="1"/>
  <c r="N1243" i="24"/>
  <c r="O1243" i="24" s="1"/>
  <c r="P1245" i="24" l="1"/>
  <c r="N1244" i="24"/>
  <c r="O1244" i="24" s="1"/>
  <c r="P1246" i="24" l="1"/>
  <c r="N1245" i="24"/>
  <c r="O1245" i="24" s="1"/>
  <c r="P1247" i="24" l="1"/>
  <c r="N1246" i="24"/>
  <c r="O1246" i="24" s="1"/>
  <c r="P1248" i="24" l="1"/>
  <c r="N1247" i="24"/>
  <c r="O1247" i="24" s="1"/>
  <c r="P1249" i="24" l="1"/>
  <c r="N1248" i="24"/>
  <c r="O1248" i="24" s="1"/>
  <c r="P1250" i="24" l="1"/>
  <c r="N1249" i="24"/>
  <c r="O1249" i="24" s="1"/>
  <c r="P1251" i="24" l="1"/>
  <c r="N1250" i="24"/>
  <c r="O1250" i="24" s="1"/>
  <c r="P1252" i="24" l="1"/>
  <c r="N1251" i="24"/>
  <c r="O1251" i="24" s="1"/>
  <c r="P1253" i="24" l="1"/>
  <c r="N1252" i="24"/>
  <c r="O1252" i="24" s="1"/>
  <c r="P1254" i="24" l="1"/>
  <c r="N1253" i="24"/>
  <c r="O1253" i="24" s="1"/>
  <c r="P1255" i="24" l="1"/>
  <c r="N1254" i="24"/>
  <c r="O1254" i="24" s="1"/>
  <c r="P1256" i="24" l="1"/>
  <c r="N1255" i="24"/>
  <c r="O1255" i="24" s="1"/>
  <c r="P1257" i="24" l="1"/>
  <c r="N1256" i="24"/>
  <c r="O1256" i="24" s="1"/>
  <c r="P1258" i="24" l="1"/>
  <c r="N1257" i="24"/>
  <c r="O1257" i="24" s="1"/>
  <c r="P1259" i="24" l="1"/>
  <c r="N1258" i="24"/>
  <c r="O1258" i="24" s="1"/>
  <c r="P1260" i="24" l="1"/>
  <c r="N1259" i="24"/>
  <c r="O1259" i="24" s="1"/>
  <c r="P1261" i="24" l="1"/>
  <c r="N1260" i="24"/>
  <c r="O1260" i="24" s="1"/>
  <c r="P1262" i="24" l="1"/>
  <c r="N1261" i="24"/>
  <c r="O1261" i="24" s="1"/>
  <c r="P1263" i="24" l="1"/>
  <c r="N1262" i="24"/>
  <c r="O1262" i="24" s="1"/>
  <c r="P1264" i="24" l="1"/>
  <c r="N1263" i="24"/>
  <c r="O1263" i="24" s="1"/>
  <c r="P1265" i="24" l="1"/>
  <c r="N1264" i="24"/>
  <c r="O1264" i="24" s="1"/>
  <c r="P1266" i="24" l="1"/>
  <c r="N1265" i="24"/>
  <c r="O1265" i="24" s="1"/>
  <c r="P1267" i="24" l="1"/>
  <c r="N1266" i="24"/>
  <c r="O1266" i="24" s="1"/>
  <c r="P1268" i="24" l="1"/>
  <c r="N1267" i="24"/>
  <c r="O1267" i="24" s="1"/>
  <c r="P1269" i="24" l="1"/>
  <c r="N1268" i="24"/>
  <c r="O1268" i="24" s="1"/>
  <c r="P1270" i="24" l="1"/>
  <c r="N1269" i="24"/>
  <c r="O1269" i="24" s="1"/>
  <c r="P1271" i="24" l="1"/>
  <c r="N1270" i="24"/>
  <c r="O1270" i="24" s="1"/>
  <c r="P1272" i="24" l="1"/>
  <c r="N1271" i="24"/>
  <c r="O1271" i="24" s="1"/>
  <c r="P1273" i="24" l="1"/>
  <c r="N1272" i="24"/>
  <c r="O1272" i="24" s="1"/>
  <c r="P1274" i="24" l="1"/>
  <c r="N1273" i="24"/>
  <c r="O1273" i="24" s="1"/>
  <c r="P1275" i="24" l="1"/>
  <c r="N1274" i="24"/>
  <c r="O1274" i="24" s="1"/>
  <c r="P1276" i="24" l="1"/>
  <c r="N1275" i="24"/>
  <c r="O1275" i="24" s="1"/>
  <c r="P1277" i="24" l="1"/>
  <c r="N1276" i="24"/>
  <c r="O1276" i="24" s="1"/>
  <c r="P1278" i="24" l="1"/>
  <c r="N1277" i="24"/>
  <c r="O1277" i="24" s="1"/>
  <c r="P1279" i="24" l="1"/>
  <c r="N1278" i="24"/>
  <c r="O1278" i="24" s="1"/>
  <c r="P1280" i="24" l="1"/>
  <c r="N1279" i="24"/>
  <c r="O1279" i="24" s="1"/>
  <c r="P1281" i="24" l="1"/>
  <c r="N1280" i="24"/>
  <c r="O1280" i="24" s="1"/>
  <c r="P1282" i="24" l="1"/>
  <c r="N1281" i="24"/>
  <c r="O1281" i="24" s="1"/>
  <c r="P1283" i="24" l="1"/>
  <c r="N1282" i="24"/>
  <c r="O1282" i="24" s="1"/>
  <c r="P1284" i="24" l="1"/>
  <c r="N1283" i="24"/>
  <c r="O1283" i="24" s="1"/>
  <c r="P1285" i="24" l="1"/>
  <c r="N1284" i="24"/>
  <c r="O1284" i="24" s="1"/>
  <c r="P1286" i="24" l="1"/>
  <c r="N1285" i="24"/>
  <c r="O1285" i="24" s="1"/>
  <c r="P1287" i="24" l="1"/>
  <c r="N1286" i="24"/>
  <c r="O1286" i="24" s="1"/>
  <c r="P1288" i="24" l="1"/>
  <c r="N1287" i="24"/>
  <c r="O1287" i="24" s="1"/>
  <c r="P1289" i="24" l="1"/>
  <c r="N1288" i="24"/>
  <c r="O1288" i="24" s="1"/>
  <c r="P1290" i="24" l="1"/>
  <c r="N1289" i="24"/>
  <c r="O1289" i="24" s="1"/>
  <c r="P1291" i="24" l="1"/>
  <c r="N1290" i="24"/>
  <c r="O1290" i="24" s="1"/>
  <c r="P1292" i="24" l="1"/>
  <c r="N1291" i="24"/>
  <c r="O1291" i="24" s="1"/>
  <c r="P1293" i="24" l="1"/>
  <c r="N1292" i="24"/>
  <c r="O1292" i="24" s="1"/>
  <c r="P1294" i="24" l="1"/>
  <c r="N1293" i="24"/>
  <c r="O1293" i="24" s="1"/>
  <c r="P1295" i="24" l="1"/>
  <c r="N1294" i="24"/>
  <c r="O1294" i="24" s="1"/>
  <c r="P1296" i="24" l="1"/>
  <c r="N1295" i="24"/>
  <c r="O1295" i="24" s="1"/>
  <c r="P1297" i="24" l="1"/>
  <c r="N1296" i="24"/>
  <c r="O1296" i="24" s="1"/>
  <c r="P1298" i="24" l="1"/>
  <c r="N1297" i="24"/>
  <c r="O1297" i="24" s="1"/>
  <c r="P1299" i="24" l="1"/>
  <c r="N1298" i="24"/>
  <c r="O1298" i="24" s="1"/>
  <c r="P1300" i="24" l="1"/>
  <c r="N1299" i="24"/>
  <c r="O1299" i="24" s="1"/>
  <c r="P1301" i="24" l="1"/>
  <c r="N1300" i="24"/>
  <c r="O1300" i="24" s="1"/>
  <c r="P1302" i="24" l="1"/>
  <c r="N1301" i="24"/>
  <c r="O1301" i="24" s="1"/>
  <c r="P1303" i="24" l="1"/>
  <c r="N1302" i="24"/>
  <c r="O1302" i="24" s="1"/>
  <c r="P1304" i="24" l="1"/>
  <c r="N1303" i="24"/>
  <c r="O1303" i="24" s="1"/>
  <c r="P1305" i="24" l="1"/>
  <c r="N1304" i="24"/>
  <c r="O1304" i="24" s="1"/>
  <c r="P1306" i="24" l="1"/>
  <c r="N1305" i="24"/>
  <c r="O1305" i="24" s="1"/>
  <c r="P1307" i="24" l="1"/>
  <c r="N1306" i="24"/>
  <c r="O1306" i="24" s="1"/>
  <c r="P1308" i="24" l="1"/>
  <c r="N1307" i="24"/>
  <c r="O1307" i="24" s="1"/>
  <c r="P1309" i="24" l="1"/>
  <c r="N1308" i="24"/>
  <c r="O1308" i="24" s="1"/>
  <c r="P1310" i="24" l="1"/>
  <c r="N1309" i="24"/>
  <c r="O1309" i="24" s="1"/>
  <c r="P1311" i="24" l="1"/>
  <c r="N1310" i="24"/>
  <c r="O1310" i="24" s="1"/>
  <c r="P1312" i="24" l="1"/>
  <c r="N1311" i="24"/>
  <c r="O1311" i="24" s="1"/>
  <c r="P1313" i="24" l="1"/>
  <c r="N1312" i="24"/>
  <c r="O1312" i="24" s="1"/>
  <c r="P1314" i="24" l="1"/>
  <c r="N1313" i="24"/>
  <c r="O1313" i="24" s="1"/>
  <c r="P1315" i="24" l="1"/>
  <c r="N1314" i="24"/>
  <c r="O1314" i="24" s="1"/>
  <c r="P1316" i="24" l="1"/>
  <c r="N1315" i="24"/>
  <c r="O1315" i="24" s="1"/>
  <c r="P1317" i="24" l="1"/>
  <c r="N1316" i="24"/>
  <c r="O1316" i="24" s="1"/>
  <c r="P1318" i="24" l="1"/>
  <c r="N1317" i="24"/>
  <c r="O1317" i="24" s="1"/>
  <c r="P1319" i="24" l="1"/>
  <c r="N1318" i="24"/>
  <c r="O1318" i="24" s="1"/>
  <c r="P1320" i="24" l="1"/>
  <c r="N1319" i="24"/>
  <c r="O1319" i="24" s="1"/>
  <c r="P1321" i="24" l="1"/>
  <c r="N1320" i="24"/>
  <c r="O1320" i="24" s="1"/>
  <c r="P1322" i="24" l="1"/>
  <c r="N1321" i="24"/>
  <c r="O1321" i="24" s="1"/>
  <c r="P1323" i="24" l="1"/>
  <c r="N1322" i="24"/>
  <c r="O1322" i="24" s="1"/>
  <c r="P1324" i="24" l="1"/>
  <c r="N1323" i="24"/>
  <c r="O1323" i="24" s="1"/>
  <c r="P1325" i="24" l="1"/>
  <c r="N1324" i="24"/>
  <c r="O1324" i="24" s="1"/>
  <c r="P1326" i="24" l="1"/>
  <c r="N1325" i="24"/>
  <c r="O1325" i="24" s="1"/>
  <c r="P1327" i="24" l="1"/>
  <c r="N1326" i="24"/>
  <c r="O1326" i="24" s="1"/>
  <c r="P1328" i="24" l="1"/>
  <c r="N1327" i="24"/>
  <c r="O1327" i="24" s="1"/>
  <c r="P1329" i="24" l="1"/>
  <c r="N1328" i="24"/>
  <c r="O1328" i="24" s="1"/>
  <c r="P1330" i="24" l="1"/>
  <c r="N1329" i="24"/>
  <c r="O1329" i="24" s="1"/>
  <c r="P1331" i="24" l="1"/>
  <c r="N1330" i="24"/>
  <c r="O1330" i="24" s="1"/>
  <c r="P1332" i="24" l="1"/>
  <c r="N1331" i="24"/>
  <c r="O1331" i="24" s="1"/>
  <c r="P1333" i="24" l="1"/>
  <c r="N1332" i="24"/>
  <c r="O1332" i="24" s="1"/>
  <c r="P1334" i="24" l="1"/>
  <c r="N1333" i="24"/>
  <c r="O1333" i="24" s="1"/>
  <c r="P1335" i="24" l="1"/>
  <c r="N1334" i="24"/>
  <c r="O1334" i="24" s="1"/>
  <c r="P1336" i="24" l="1"/>
  <c r="N1335" i="24"/>
  <c r="O1335" i="24" s="1"/>
  <c r="P1337" i="24" l="1"/>
  <c r="N1336" i="24"/>
  <c r="O1336" i="24" s="1"/>
  <c r="P1338" i="24" l="1"/>
  <c r="N1337" i="24"/>
  <c r="O1337" i="24" s="1"/>
  <c r="P1339" i="24" l="1"/>
  <c r="N1338" i="24"/>
  <c r="O1338" i="24" s="1"/>
  <c r="P1340" i="24" l="1"/>
  <c r="N1339" i="24"/>
  <c r="O1339" i="24" s="1"/>
  <c r="P1341" i="24" l="1"/>
  <c r="N1340" i="24"/>
  <c r="O1340" i="24" s="1"/>
  <c r="P1342" i="24" l="1"/>
  <c r="N1341" i="24"/>
  <c r="O1341" i="24" s="1"/>
  <c r="P1343" i="24" l="1"/>
  <c r="N1342" i="24"/>
  <c r="O1342" i="24" s="1"/>
  <c r="P1344" i="24" l="1"/>
  <c r="N1343" i="24"/>
  <c r="O1343" i="24" s="1"/>
  <c r="P1345" i="24" l="1"/>
  <c r="N1344" i="24"/>
  <c r="O1344" i="24" s="1"/>
  <c r="P1346" i="24" l="1"/>
  <c r="N1345" i="24"/>
  <c r="O1345" i="24" s="1"/>
  <c r="P1347" i="24" l="1"/>
  <c r="N1346" i="24"/>
  <c r="O1346" i="24" s="1"/>
  <c r="P1348" i="24" l="1"/>
  <c r="N1347" i="24"/>
  <c r="O1347" i="24" s="1"/>
  <c r="P1349" i="24" l="1"/>
  <c r="N1348" i="24"/>
  <c r="O1348" i="24" s="1"/>
  <c r="P1350" i="24" l="1"/>
  <c r="N1349" i="24"/>
  <c r="O1349" i="24" s="1"/>
  <c r="P1351" i="24" l="1"/>
  <c r="N1350" i="24"/>
  <c r="O1350" i="24" s="1"/>
  <c r="P1352" i="24" l="1"/>
  <c r="N1351" i="24"/>
  <c r="O1351" i="24" s="1"/>
  <c r="P1353" i="24" l="1"/>
  <c r="N1352" i="24"/>
  <c r="O1352" i="24" s="1"/>
  <c r="P1354" i="24" l="1"/>
  <c r="N1353" i="24"/>
  <c r="O1353" i="24" s="1"/>
  <c r="P1355" i="24" l="1"/>
  <c r="N1354" i="24"/>
  <c r="O1354" i="24" s="1"/>
  <c r="P1356" i="24" l="1"/>
  <c r="N1355" i="24"/>
  <c r="O1355" i="24" s="1"/>
  <c r="P1357" i="24" l="1"/>
  <c r="N1356" i="24"/>
  <c r="O1356" i="24" s="1"/>
  <c r="P1358" i="24" l="1"/>
  <c r="N1357" i="24"/>
  <c r="O1357" i="24" s="1"/>
  <c r="P1359" i="24" l="1"/>
  <c r="N1358" i="24"/>
  <c r="O1358" i="24" s="1"/>
  <c r="P1360" i="24" l="1"/>
  <c r="N1359" i="24"/>
  <c r="O1359" i="24" s="1"/>
  <c r="P1361" i="24" l="1"/>
  <c r="N1360" i="24"/>
  <c r="O1360" i="24" s="1"/>
  <c r="P1362" i="24" l="1"/>
  <c r="N1361" i="24"/>
  <c r="O1361" i="24" s="1"/>
  <c r="P1363" i="24" l="1"/>
  <c r="N1362" i="24"/>
  <c r="O1362" i="24" s="1"/>
  <c r="P1364" i="24" l="1"/>
  <c r="N1363" i="24"/>
  <c r="O1363" i="24" s="1"/>
  <c r="P1365" i="24" l="1"/>
  <c r="N1364" i="24"/>
  <c r="O1364" i="24" s="1"/>
  <c r="P1366" i="24" l="1"/>
  <c r="N1365" i="24"/>
  <c r="O1365" i="24" s="1"/>
  <c r="P1367" i="24" l="1"/>
  <c r="N1366" i="24"/>
  <c r="O1366" i="24" s="1"/>
  <c r="P1368" i="24" l="1"/>
  <c r="N1367" i="24"/>
  <c r="O1367" i="24" s="1"/>
  <c r="P1369" i="24" l="1"/>
  <c r="N1368" i="24"/>
  <c r="O1368" i="24" s="1"/>
  <c r="P1370" i="24" l="1"/>
  <c r="N1369" i="24"/>
  <c r="O1369" i="24" s="1"/>
  <c r="P1371" i="24" l="1"/>
  <c r="N1370" i="24"/>
  <c r="O1370" i="24" s="1"/>
  <c r="P1372" i="24" l="1"/>
  <c r="N1371" i="24"/>
  <c r="O1371" i="24" s="1"/>
  <c r="P1373" i="24" l="1"/>
  <c r="N1372" i="24"/>
  <c r="O1372" i="24" s="1"/>
  <c r="P1374" i="24" l="1"/>
  <c r="N1373" i="24"/>
  <c r="O1373" i="24" s="1"/>
  <c r="P1375" i="24" l="1"/>
  <c r="N1374" i="24"/>
  <c r="O1374" i="24" s="1"/>
  <c r="P1376" i="24" l="1"/>
  <c r="N1375" i="24"/>
  <c r="O1375" i="24" s="1"/>
  <c r="P1377" i="24" l="1"/>
  <c r="N1376" i="24"/>
  <c r="O1376" i="24" s="1"/>
  <c r="P1378" i="24" l="1"/>
  <c r="N1377" i="24"/>
  <c r="O1377" i="24" s="1"/>
  <c r="P1379" i="24" l="1"/>
  <c r="N1378" i="24"/>
  <c r="O1378" i="24" s="1"/>
  <c r="P1380" i="24" l="1"/>
  <c r="N1379" i="24"/>
  <c r="O1379" i="24" s="1"/>
  <c r="P1381" i="24" l="1"/>
  <c r="N1380" i="24"/>
  <c r="O1380" i="24" s="1"/>
  <c r="P1382" i="24" l="1"/>
  <c r="N1381" i="24"/>
  <c r="O1381" i="24" s="1"/>
  <c r="P1383" i="24" l="1"/>
  <c r="N1382" i="24"/>
  <c r="O1382" i="24" s="1"/>
  <c r="P1384" i="24" l="1"/>
  <c r="N1383" i="24"/>
  <c r="O1383" i="24" s="1"/>
  <c r="P1385" i="24" l="1"/>
  <c r="N1384" i="24"/>
  <c r="O1384" i="24" s="1"/>
  <c r="P1386" i="24" l="1"/>
  <c r="N1385" i="24"/>
  <c r="O1385" i="24" s="1"/>
  <c r="P1387" i="24" l="1"/>
  <c r="N1386" i="24"/>
  <c r="O1386" i="24" s="1"/>
  <c r="P1388" i="24" l="1"/>
  <c r="N1387" i="24"/>
  <c r="O1387" i="24" s="1"/>
  <c r="P1389" i="24" l="1"/>
  <c r="N1388" i="24"/>
  <c r="O1388" i="24" s="1"/>
  <c r="P1390" i="24" l="1"/>
  <c r="N1389" i="24"/>
  <c r="O1389" i="24" s="1"/>
  <c r="P1391" i="24" l="1"/>
  <c r="N1390" i="24"/>
  <c r="O1390" i="24" s="1"/>
  <c r="P1392" i="24" l="1"/>
  <c r="N1391" i="24"/>
  <c r="O1391" i="24" s="1"/>
  <c r="P1393" i="24" l="1"/>
  <c r="N1392" i="24"/>
  <c r="O1392" i="24" s="1"/>
  <c r="P1394" i="24" l="1"/>
  <c r="N1393" i="24"/>
  <c r="O1393" i="24" s="1"/>
  <c r="P1395" i="24" l="1"/>
  <c r="N1394" i="24"/>
  <c r="O1394" i="24" s="1"/>
  <c r="P1396" i="24" l="1"/>
  <c r="N1395" i="24"/>
  <c r="O1395" i="24" s="1"/>
  <c r="P1397" i="24" l="1"/>
  <c r="N1396" i="24"/>
  <c r="O1396" i="24" s="1"/>
  <c r="P1398" i="24" l="1"/>
  <c r="N1397" i="24"/>
  <c r="O1397" i="24" s="1"/>
  <c r="P1399" i="24" l="1"/>
  <c r="N1398" i="24"/>
  <c r="O1398" i="24" s="1"/>
  <c r="P1400" i="24" l="1"/>
  <c r="N1399" i="24"/>
  <c r="O1399" i="24" s="1"/>
  <c r="P1401" i="24" l="1"/>
  <c r="N1400" i="24"/>
  <c r="O1400" i="24" s="1"/>
  <c r="P1402" i="24" l="1"/>
  <c r="N1401" i="24"/>
  <c r="O1401" i="24" s="1"/>
  <c r="P1403" i="24" l="1"/>
  <c r="N1402" i="24"/>
  <c r="O1402" i="24" s="1"/>
  <c r="P1404" i="24" l="1"/>
  <c r="N1403" i="24"/>
  <c r="O1403" i="24" s="1"/>
  <c r="P1405" i="24" l="1"/>
  <c r="N1404" i="24"/>
  <c r="O1404" i="24" s="1"/>
  <c r="P1406" i="24" l="1"/>
  <c r="N1405" i="24"/>
  <c r="O1405" i="24" s="1"/>
  <c r="P1407" i="24" l="1"/>
  <c r="N1406" i="24"/>
  <c r="O1406" i="24" s="1"/>
  <c r="P1408" i="24" l="1"/>
  <c r="N1407" i="24"/>
  <c r="O1407" i="24" s="1"/>
  <c r="P1409" i="24" l="1"/>
  <c r="N1408" i="24"/>
  <c r="O1408" i="24" s="1"/>
  <c r="P1410" i="24" l="1"/>
  <c r="N1409" i="24"/>
  <c r="O1409" i="24" s="1"/>
  <c r="P1411" i="24" l="1"/>
  <c r="N1410" i="24"/>
  <c r="O1410" i="24" s="1"/>
  <c r="P1412" i="24" l="1"/>
  <c r="N1411" i="24"/>
  <c r="O1411" i="24" s="1"/>
  <c r="P1413" i="24" l="1"/>
  <c r="N1412" i="24"/>
  <c r="O1412" i="24" s="1"/>
  <c r="P1414" i="24" l="1"/>
  <c r="N1413" i="24"/>
  <c r="O1413" i="24" s="1"/>
  <c r="P1415" i="24" l="1"/>
  <c r="N1414" i="24"/>
  <c r="O1414" i="24" s="1"/>
  <c r="P1416" i="24" l="1"/>
  <c r="N1415" i="24"/>
  <c r="O1415" i="24" s="1"/>
  <c r="P1417" i="24" l="1"/>
  <c r="N1416" i="24"/>
  <c r="O1416" i="24" s="1"/>
  <c r="P1418" i="24" l="1"/>
  <c r="N1417" i="24"/>
  <c r="O1417" i="24" s="1"/>
  <c r="P1419" i="24" l="1"/>
  <c r="N1418" i="24"/>
  <c r="O1418" i="24" s="1"/>
  <c r="P1420" i="24" l="1"/>
  <c r="N1419" i="24"/>
  <c r="O1419" i="24" s="1"/>
  <c r="P1421" i="24" l="1"/>
  <c r="N1420" i="24"/>
  <c r="O1420" i="24" s="1"/>
  <c r="P1422" i="24" l="1"/>
  <c r="N1421" i="24"/>
  <c r="O1421" i="24" s="1"/>
  <c r="P1423" i="24" l="1"/>
  <c r="N1422" i="24"/>
  <c r="O1422" i="24" s="1"/>
  <c r="P1424" i="24" l="1"/>
  <c r="N1423" i="24"/>
  <c r="O1423" i="24" s="1"/>
  <c r="P1425" i="24" l="1"/>
  <c r="N1424" i="24"/>
  <c r="O1424" i="24" s="1"/>
  <c r="P1426" i="24" l="1"/>
  <c r="N1425" i="24"/>
  <c r="O1425" i="24" s="1"/>
  <c r="P1427" i="24" l="1"/>
  <c r="N1426" i="24"/>
  <c r="O1426" i="24" s="1"/>
  <c r="P1428" i="24" l="1"/>
  <c r="N1427" i="24"/>
  <c r="O1427" i="24" s="1"/>
  <c r="P1429" i="24" l="1"/>
  <c r="N1428" i="24"/>
  <c r="O1428" i="24" s="1"/>
  <c r="P1430" i="24" l="1"/>
  <c r="N1429" i="24"/>
  <c r="O1429" i="24" s="1"/>
  <c r="P1431" i="24" l="1"/>
  <c r="N1430" i="24"/>
  <c r="O1430" i="24" s="1"/>
  <c r="P1432" i="24" l="1"/>
  <c r="N1431" i="24"/>
  <c r="O1431" i="24" s="1"/>
  <c r="P1433" i="24" l="1"/>
  <c r="N1432" i="24"/>
  <c r="O1432" i="24" s="1"/>
  <c r="P1434" i="24" l="1"/>
  <c r="N1433" i="24"/>
  <c r="O1433" i="24" s="1"/>
  <c r="P1435" i="24" l="1"/>
  <c r="N1434" i="24"/>
  <c r="O1434" i="24" s="1"/>
  <c r="P1436" i="24" l="1"/>
  <c r="N1435" i="24"/>
  <c r="O1435" i="24" s="1"/>
  <c r="P1437" i="24" l="1"/>
  <c r="N1436" i="24"/>
  <c r="O1436" i="24" s="1"/>
  <c r="P1438" i="24" l="1"/>
  <c r="N1437" i="24"/>
  <c r="O1437" i="24" s="1"/>
  <c r="P1439" i="24" l="1"/>
  <c r="N1438" i="24"/>
  <c r="O1438" i="24" s="1"/>
  <c r="P1440" i="24" l="1"/>
  <c r="N1439" i="24"/>
  <c r="O1439" i="24" s="1"/>
  <c r="P1441" i="24" l="1"/>
  <c r="N1440" i="24"/>
  <c r="O1440" i="24" s="1"/>
  <c r="P1442" i="24" l="1"/>
  <c r="N1441" i="24"/>
  <c r="O1441" i="24" s="1"/>
  <c r="P1443" i="24" l="1"/>
  <c r="N1442" i="24"/>
  <c r="O1442" i="24" s="1"/>
  <c r="P1444" i="24" l="1"/>
  <c r="N1443" i="24"/>
  <c r="O1443" i="24" s="1"/>
  <c r="P1445" i="24" l="1"/>
  <c r="N1444" i="24"/>
  <c r="O1444" i="24" s="1"/>
  <c r="P1446" i="24" l="1"/>
  <c r="N1445" i="24"/>
  <c r="O1445" i="24" s="1"/>
  <c r="P1447" i="24" l="1"/>
  <c r="N1446" i="24"/>
  <c r="O1446" i="24" s="1"/>
  <c r="P1448" i="24" l="1"/>
  <c r="N1447" i="24"/>
  <c r="O1447" i="24" s="1"/>
  <c r="P1449" i="24" l="1"/>
  <c r="N1448" i="24"/>
  <c r="O1448" i="24" s="1"/>
  <c r="P1450" i="24" l="1"/>
  <c r="N1449" i="24"/>
  <c r="O1449" i="24" s="1"/>
  <c r="P1451" i="24" l="1"/>
  <c r="N1450" i="24"/>
  <c r="O1450" i="24" s="1"/>
  <c r="P1452" i="24" l="1"/>
  <c r="N1451" i="24"/>
  <c r="O1451" i="24" s="1"/>
  <c r="P1453" i="24" l="1"/>
  <c r="N1452" i="24"/>
  <c r="O1452" i="24" s="1"/>
  <c r="P1454" i="24" l="1"/>
  <c r="N1453" i="24"/>
  <c r="O1453" i="24" s="1"/>
  <c r="P1455" i="24" l="1"/>
  <c r="N1454" i="24"/>
  <c r="O1454" i="24" s="1"/>
  <c r="P1456" i="24" l="1"/>
  <c r="N1455" i="24"/>
  <c r="O1455" i="24" s="1"/>
  <c r="P1457" i="24" l="1"/>
  <c r="N1456" i="24"/>
  <c r="O1456" i="24" s="1"/>
  <c r="P1458" i="24" l="1"/>
  <c r="N1457" i="24"/>
  <c r="O1457" i="24" s="1"/>
  <c r="P1459" i="24" l="1"/>
  <c r="N1458" i="24"/>
  <c r="O1458" i="24" s="1"/>
  <c r="P1460" i="24" l="1"/>
  <c r="N1459" i="24"/>
  <c r="O1459" i="24" s="1"/>
  <c r="P1461" i="24" l="1"/>
  <c r="N1460" i="24"/>
  <c r="O1460" i="24" s="1"/>
  <c r="P1462" i="24" l="1"/>
  <c r="N1461" i="24"/>
  <c r="O1461" i="24" s="1"/>
  <c r="P1463" i="24" l="1"/>
  <c r="N1462" i="24"/>
  <c r="O1462" i="24" s="1"/>
  <c r="P1464" i="24" l="1"/>
  <c r="N1463" i="24"/>
  <c r="O1463" i="24" s="1"/>
  <c r="P1465" i="24" l="1"/>
  <c r="N1464" i="24"/>
  <c r="O1464" i="24" s="1"/>
  <c r="P1466" i="24" l="1"/>
  <c r="N1465" i="24"/>
  <c r="O1465" i="24" s="1"/>
  <c r="P1467" i="24" l="1"/>
  <c r="N1466" i="24"/>
  <c r="O1466" i="24" s="1"/>
  <c r="P1468" i="24" l="1"/>
  <c r="N1467" i="24"/>
  <c r="O1467" i="24" s="1"/>
  <c r="P1469" i="24" l="1"/>
  <c r="N1468" i="24"/>
  <c r="O1468" i="24" s="1"/>
  <c r="P1470" i="24" l="1"/>
  <c r="N1469" i="24"/>
  <c r="O1469" i="24" s="1"/>
  <c r="P1471" i="24" l="1"/>
  <c r="N1470" i="24"/>
  <c r="O1470" i="24" s="1"/>
  <c r="P1472" i="24" l="1"/>
  <c r="N1471" i="24"/>
  <c r="O1471" i="24" s="1"/>
  <c r="P1473" i="24" l="1"/>
  <c r="N1472" i="24"/>
  <c r="O1472" i="24" s="1"/>
  <c r="P1474" i="24" l="1"/>
  <c r="N1473" i="24"/>
  <c r="O1473" i="24" s="1"/>
  <c r="P1475" i="24" l="1"/>
  <c r="N1474" i="24"/>
  <c r="O1474" i="24" s="1"/>
  <c r="P1476" i="24" l="1"/>
  <c r="N1475" i="24"/>
  <c r="O1475" i="24" s="1"/>
  <c r="P1477" i="24" l="1"/>
  <c r="N1476" i="24"/>
  <c r="O1476" i="24" s="1"/>
  <c r="P1478" i="24" l="1"/>
  <c r="N1477" i="24"/>
  <c r="O1477" i="24" s="1"/>
  <c r="P1479" i="24" l="1"/>
  <c r="N1478" i="24"/>
  <c r="O1478" i="24" s="1"/>
  <c r="P1480" i="24" l="1"/>
  <c r="N1479" i="24"/>
  <c r="O1479" i="24" s="1"/>
  <c r="P1481" i="24" l="1"/>
  <c r="N1480" i="24"/>
  <c r="O1480" i="24" s="1"/>
  <c r="P1482" i="24" l="1"/>
  <c r="N1481" i="24"/>
  <c r="O1481" i="24" s="1"/>
  <c r="P1483" i="24" l="1"/>
  <c r="N1482" i="24"/>
  <c r="O1482" i="24" s="1"/>
  <c r="P1484" i="24" l="1"/>
  <c r="N1483" i="24"/>
  <c r="O1483" i="24" s="1"/>
  <c r="P1485" i="24" l="1"/>
  <c r="N1484" i="24"/>
  <c r="O1484" i="24" s="1"/>
  <c r="P1486" i="24" l="1"/>
  <c r="N1485" i="24"/>
  <c r="O1485" i="24" s="1"/>
  <c r="P1487" i="24" l="1"/>
  <c r="N1486" i="24"/>
  <c r="O1486" i="24" s="1"/>
  <c r="P1488" i="24" l="1"/>
  <c r="N1487" i="24"/>
  <c r="O1487" i="24" s="1"/>
  <c r="P1489" i="24" l="1"/>
  <c r="N1488" i="24"/>
  <c r="O1488" i="24" s="1"/>
  <c r="P1490" i="24" l="1"/>
  <c r="N1489" i="24"/>
  <c r="O1489" i="24" s="1"/>
  <c r="P1491" i="24" l="1"/>
  <c r="N1490" i="24"/>
  <c r="O1490" i="24" s="1"/>
  <c r="P1492" i="24" l="1"/>
  <c r="N1491" i="24"/>
  <c r="O1491" i="24" s="1"/>
  <c r="P1493" i="24" l="1"/>
  <c r="N1492" i="24"/>
  <c r="O1492" i="24" s="1"/>
  <c r="P1494" i="24" l="1"/>
  <c r="N1493" i="24"/>
  <c r="O1493" i="24" s="1"/>
  <c r="P1495" i="24" l="1"/>
  <c r="N1494" i="24"/>
  <c r="O1494" i="24" s="1"/>
  <c r="P1496" i="24" l="1"/>
  <c r="N1495" i="24"/>
  <c r="O1495" i="24" s="1"/>
  <c r="P1497" i="24" l="1"/>
  <c r="N1496" i="24"/>
  <c r="O1496" i="24" s="1"/>
  <c r="P1498" i="24" l="1"/>
  <c r="N1497" i="24"/>
  <c r="O1497" i="24" s="1"/>
  <c r="P1499" i="24" l="1"/>
  <c r="N1498" i="24"/>
  <c r="O1498" i="24" s="1"/>
  <c r="P1500" i="24" l="1"/>
  <c r="N1499" i="24"/>
  <c r="O1499" i="24" s="1"/>
  <c r="P1501" i="24" l="1"/>
  <c r="N1500" i="24"/>
  <c r="O1500" i="24" s="1"/>
  <c r="P1502" i="24" l="1"/>
  <c r="N1501" i="24"/>
  <c r="O1501" i="24" s="1"/>
  <c r="P1503" i="24" l="1"/>
  <c r="N1502" i="24"/>
  <c r="O1502" i="24" s="1"/>
  <c r="P1504" i="24" l="1"/>
  <c r="N1503" i="24"/>
  <c r="O1503" i="24" s="1"/>
  <c r="P1505" i="24" l="1"/>
  <c r="N1504" i="24"/>
  <c r="O1504" i="24" s="1"/>
  <c r="P1506" i="24" l="1"/>
  <c r="N1505" i="24"/>
  <c r="O1505" i="24" s="1"/>
  <c r="P1507" i="24" l="1"/>
  <c r="N1506" i="24"/>
  <c r="O1506" i="24" s="1"/>
  <c r="P1508" i="24" l="1"/>
  <c r="N1507" i="24"/>
  <c r="O1507" i="24" s="1"/>
  <c r="P1509" i="24" l="1"/>
  <c r="N1508" i="24"/>
  <c r="O1508" i="24" s="1"/>
  <c r="P1510" i="24" l="1"/>
  <c r="N1509" i="24"/>
  <c r="O1509" i="24" s="1"/>
  <c r="P1511" i="24" l="1"/>
  <c r="N1510" i="24"/>
  <c r="O1510" i="24" s="1"/>
  <c r="P1512" i="24" l="1"/>
  <c r="N1511" i="24"/>
  <c r="O1511" i="24" s="1"/>
  <c r="P1513" i="24" l="1"/>
  <c r="N1512" i="24"/>
  <c r="O1512" i="24" s="1"/>
  <c r="P1514" i="24" l="1"/>
  <c r="N1513" i="24"/>
  <c r="O1513" i="24" s="1"/>
  <c r="P1515" i="24" l="1"/>
  <c r="N1514" i="24"/>
  <c r="O1514" i="24" s="1"/>
  <c r="P1516" i="24" l="1"/>
  <c r="N1515" i="24"/>
  <c r="O1515" i="24" s="1"/>
  <c r="P1517" i="24" l="1"/>
  <c r="N1516" i="24"/>
  <c r="O1516" i="24" s="1"/>
  <c r="P1518" i="24" l="1"/>
  <c r="N1517" i="24"/>
  <c r="O1517" i="24" s="1"/>
  <c r="P1519" i="24" l="1"/>
  <c r="N1518" i="24"/>
  <c r="O1518" i="24" s="1"/>
  <c r="P1520" i="24" l="1"/>
  <c r="N1519" i="24"/>
  <c r="O1519" i="24" s="1"/>
  <c r="P1521" i="24" l="1"/>
  <c r="N1520" i="24"/>
  <c r="O1520" i="24" s="1"/>
  <c r="P1522" i="24" l="1"/>
  <c r="N1521" i="24"/>
  <c r="O1521" i="24" s="1"/>
  <c r="P1523" i="24" l="1"/>
  <c r="N1522" i="24"/>
  <c r="O1522" i="24" s="1"/>
  <c r="P1524" i="24" l="1"/>
  <c r="N1523" i="24"/>
  <c r="O1523" i="24" s="1"/>
  <c r="P1525" i="24" l="1"/>
  <c r="N1524" i="24"/>
  <c r="O1524" i="24" s="1"/>
  <c r="P1526" i="24" l="1"/>
  <c r="N1525" i="24"/>
  <c r="O1525" i="24" s="1"/>
  <c r="P1527" i="24" l="1"/>
  <c r="N1526" i="24"/>
  <c r="O1526" i="24" s="1"/>
  <c r="P1528" i="24" l="1"/>
  <c r="N1527" i="24"/>
  <c r="O1527" i="24" s="1"/>
  <c r="P1529" i="24" l="1"/>
  <c r="N1528" i="24"/>
  <c r="O1528" i="24" s="1"/>
  <c r="P1530" i="24" l="1"/>
  <c r="N1529" i="24"/>
  <c r="O1529" i="24" s="1"/>
  <c r="P1531" i="24" l="1"/>
  <c r="N1530" i="24"/>
  <c r="O1530" i="24" s="1"/>
  <c r="P1532" i="24" l="1"/>
  <c r="N1531" i="24"/>
  <c r="O1531" i="24" s="1"/>
  <c r="P1533" i="24" l="1"/>
  <c r="N1532" i="24"/>
  <c r="O1532" i="24" s="1"/>
  <c r="P1534" i="24" l="1"/>
  <c r="N1533" i="24"/>
  <c r="O1533" i="24" s="1"/>
  <c r="P1535" i="24" l="1"/>
  <c r="N1534" i="24"/>
  <c r="O1534" i="24" s="1"/>
  <c r="P1536" i="24" l="1"/>
  <c r="N1535" i="24"/>
  <c r="O1535" i="24" s="1"/>
  <c r="P1537" i="24" l="1"/>
  <c r="N1536" i="24"/>
  <c r="O1536" i="24" s="1"/>
  <c r="P1538" i="24" l="1"/>
  <c r="N1537" i="24"/>
  <c r="O1537" i="24" s="1"/>
  <c r="P1539" i="24" l="1"/>
  <c r="N1538" i="24"/>
  <c r="O1538" i="24" s="1"/>
  <c r="P1540" i="24" l="1"/>
  <c r="N1539" i="24"/>
  <c r="O1539" i="24" s="1"/>
  <c r="P1541" i="24" l="1"/>
  <c r="N1540" i="24"/>
  <c r="O1540" i="24" s="1"/>
  <c r="P1542" i="24" l="1"/>
  <c r="N1541" i="24"/>
  <c r="O1541" i="24" s="1"/>
  <c r="P1543" i="24" l="1"/>
  <c r="N1542" i="24"/>
  <c r="O1542" i="24" s="1"/>
  <c r="P1544" i="24" l="1"/>
  <c r="N1543" i="24"/>
  <c r="O1543" i="24" s="1"/>
  <c r="P1545" i="24" l="1"/>
  <c r="N1544" i="24"/>
  <c r="O1544" i="24" s="1"/>
  <c r="P1546" i="24" l="1"/>
  <c r="N1545" i="24"/>
  <c r="O1545" i="24" s="1"/>
  <c r="P1547" i="24" l="1"/>
  <c r="N1546" i="24"/>
  <c r="O1546" i="24" s="1"/>
  <c r="P1548" i="24" l="1"/>
  <c r="N1547" i="24"/>
  <c r="O1547" i="24" s="1"/>
  <c r="P1549" i="24" l="1"/>
  <c r="N1548" i="24"/>
  <c r="O1548" i="24" s="1"/>
  <c r="P1550" i="24" l="1"/>
  <c r="N1549" i="24"/>
  <c r="O1549" i="24" s="1"/>
  <c r="P1551" i="24" l="1"/>
  <c r="N1550" i="24"/>
  <c r="O1550" i="24" s="1"/>
  <c r="P1552" i="24" l="1"/>
  <c r="N1551" i="24"/>
  <c r="O1551" i="24" s="1"/>
  <c r="P1553" i="24" l="1"/>
  <c r="N1552" i="24"/>
  <c r="O1552" i="24" s="1"/>
  <c r="P1554" i="24" l="1"/>
  <c r="N1553" i="24"/>
  <c r="O1553" i="24" s="1"/>
  <c r="P1555" i="24" l="1"/>
  <c r="N1554" i="24"/>
  <c r="O1554" i="24" s="1"/>
  <c r="P1556" i="24" l="1"/>
  <c r="N1555" i="24"/>
  <c r="O1555" i="24" s="1"/>
  <c r="P1557" i="24" l="1"/>
  <c r="N1556" i="24"/>
  <c r="O1556" i="24" s="1"/>
  <c r="P1558" i="24" l="1"/>
  <c r="N1557" i="24"/>
  <c r="O1557" i="24" s="1"/>
  <c r="P1559" i="24" l="1"/>
  <c r="N1558" i="24"/>
  <c r="O1558" i="24" s="1"/>
  <c r="P1560" i="24" l="1"/>
  <c r="N1559" i="24"/>
  <c r="O1559" i="24" s="1"/>
  <c r="P1561" i="24" l="1"/>
  <c r="N1560" i="24"/>
  <c r="O1560" i="24" s="1"/>
  <c r="P1562" i="24" l="1"/>
  <c r="N1561" i="24"/>
  <c r="O1561" i="24" s="1"/>
  <c r="P1563" i="24" l="1"/>
  <c r="N1562" i="24"/>
  <c r="O1562" i="24" s="1"/>
  <c r="P1564" i="24" l="1"/>
  <c r="N1563" i="24"/>
  <c r="O1563" i="24" s="1"/>
  <c r="P1565" i="24" l="1"/>
  <c r="N1564" i="24"/>
  <c r="O1564" i="24" s="1"/>
  <c r="P1566" i="24" l="1"/>
  <c r="N1565" i="24"/>
  <c r="O1565" i="24" s="1"/>
  <c r="P1567" i="24" l="1"/>
  <c r="N1566" i="24"/>
  <c r="O1566" i="24" s="1"/>
  <c r="P1568" i="24" l="1"/>
  <c r="N1567" i="24"/>
  <c r="O1567" i="24" s="1"/>
  <c r="P1569" i="24" l="1"/>
  <c r="N1568" i="24"/>
  <c r="O1568" i="24" s="1"/>
  <c r="P1570" i="24" l="1"/>
  <c r="N1569" i="24"/>
  <c r="O1569" i="24" s="1"/>
  <c r="P1571" i="24" l="1"/>
  <c r="N1570" i="24"/>
  <c r="O1570" i="24" s="1"/>
  <c r="P1572" i="24" l="1"/>
  <c r="N1571" i="24"/>
  <c r="O1571" i="24" s="1"/>
  <c r="P1573" i="24" l="1"/>
  <c r="N1572" i="24"/>
  <c r="O1572" i="24" s="1"/>
  <c r="P1574" i="24" l="1"/>
  <c r="N1573" i="24"/>
  <c r="O1573" i="24" s="1"/>
  <c r="P1575" i="24" l="1"/>
  <c r="N1574" i="24"/>
  <c r="O1574" i="24" s="1"/>
  <c r="P1576" i="24" l="1"/>
  <c r="N1575" i="24"/>
  <c r="O1575" i="24" s="1"/>
  <c r="P1577" i="24" l="1"/>
  <c r="N1576" i="24"/>
  <c r="O1576" i="24" s="1"/>
  <c r="P1578" i="24" l="1"/>
  <c r="N1577" i="24"/>
  <c r="O1577" i="24" s="1"/>
  <c r="P1579" i="24" l="1"/>
  <c r="N1578" i="24"/>
  <c r="O1578" i="24" s="1"/>
  <c r="P1580" i="24" l="1"/>
  <c r="N1579" i="24"/>
  <c r="O1579" i="24" s="1"/>
  <c r="P1581" i="24" l="1"/>
  <c r="N1580" i="24"/>
  <c r="O1580" i="24" s="1"/>
  <c r="P1582" i="24" l="1"/>
  <c r="N1581" i="24"/>
  <c r="O1581" i="24" s="1"/>
  <c r="P1583" i="24" l="1"/>
  <c r="N1582" i="24"/>
  <c r="O1582" i="24" s="1"/>
  <c r="P1584" i="24" l="1"/>
  <c r="N1583" i="24"/>
  <c r="O1583" i="24" s="1"/>
  <c r="P1585" i="24" l="1"/>
  <c r="N1584" i="24"/>
  <c r="O1584" i="24" s="1"/>
  <c r="P1586" i="24" l="1"/>
  <c r="N1585" i="24"/>
  <c r="O1585" i="24" s="1"/>
  <c r="P1587" i="24" l="1"/>
  <c r="N1586" i="24"/>
  <c r="O1586" i="24" s="1"/>
  <c r="P1588" i="24" l="1"/>
  <c r="N1587" i="24"/>
  <c r="O1587" i="24" s="1"/>
  <c r="P1589" i="24" l="1"/>
  <c r="N1588" i="24"/>
  <c r="O1588" i="24" s="1"/>
  <c r="P1590" i="24" l="1"/>
  <c r="N1589" i="24"/>
  <c r="O1589" i="24" s="1"/>
  <c r="P1591" i="24" l="1"/>
  <c r="N1590" i="24"/>
  <c r="O1590" i="24" s="1"/>
  <c r="P1592" i="24" l="1"/>
  <c r="N1591" i="24"/>
  <c r="O1591" i="24" s="1"/>
  <c r="P1593" i="24" l="1"/>
  <c r="N1592" i="24"/>
  <c r="O1592" i="24" s="1"/>
  <c r="P1594" i="24" l="1"/>
  <c r="N1593" i="24"/>
  <c r="O1593" i="24" s="1"/>
  <c r="P1595" i="24" l="1"/>
  <c r="N1594" i="24"/>
  <c r="O1594" i="24" s="1"/>
  <c r="P1596" i="24" l="1"/>
  <c r="N1595" i="24"/>
  <c r="O1595" i="24" s="1"/>
  <c r="P1597" i="24" l="1"/>
  <c r="N1596" i="24"/>
  <c r="O1596" i="24" s="1"/>
  <c r="P1598" i="24" l="1"/>
  <c r="N1597" i="24"/>
  <c r="O1597" i="24" s="1"/>
  <c r="P1599" i="24" l="1"/>
  <c r="N1598" i="24"/>
  <c r="O1598" i="24" s="1"/>
  <c r="P1600" i="24" l="1"/>
  <c r="N1599" i="24"/>
  <c r="O1599" i="24" s="1"/>
  <c r="P1601" i="24" l="1"/>
  <c r="N1600" i="24"/>
  <c r="O1600" i="24" s="1"/>
  <c r="P1602" i="24" l="1"/>
  <c r="N1601" i="24"/>
  <c r="O1601" i="24" s="1"/>
  <c r="P1603" i="24" l="1"/>
  <c r="N1602" i="24"/>
  <c r="O1602" i="24" s="1"/>
  <c r="P1604" i="24" l="1"/>
  <c r="N1603" i="24"/>
  <c r="O1603" i="24" s="1"/>
  <c r="P1605" i="24" l="1"/>
  <c r="N1604" i="24"/>
  <c r="O1604" i="24" s="1"/>
  <c r="P1606" i="24" l="1"/>
  <c r="N1605" i="24"/>
  <c r="O1605" i="24" s="1"/>
  <c r="P1607" i="24" l="1"/>
  <c r="N1606" i="24"/>
  <c r="O1606" i="24" s="1"/>
  <c r="P1608" i="24" l="1"/>
  <c r="N1607" i="24"/>
  <c r="O1607" i="24" s="1"/>
  <c r="P1609" i="24" l="1"/>
  <c r="N1608" i="24"/>
  <c r="O1608" i="24" s="1"/>
  <c r="P1610" i="24" l="1"/>
  <c r="N1609" i="24"/>
  <c r="O1609" i="24" s="1"/>
  <c r="P1611" i="24" l="1"/>
  <c r="N1610" i="24"/>
  <c r="O1610" i="24" s="1"/>
  <c r="P1612" i="24" l="1"/>
  <c r="N1611" i="24"/>
  <c r="O1611" i="24" s="1"/>
  <c r="P1613" i="24" l="1"/>
  <c r="N1612" i="24"/>
  <c r="O1612" i="24" s="1"/>
  <c r="P1614" i="24" l="1"/>
  <c r="N1613" i="24"/>
  <c r="O1613" i="24" s="1"/>
  <c r="P1615" i="24" l="1"/>
  <c r="N1614" i="24"/>
  <c r="O1614" i="24" s="1"/>
  <c r="P1616" i="24" l="1"/>
  <c r="N1615" i="24"/>
  <c r="O1615" i="24" s="1"/>
  <c r="P1617" i="24" l="1"/>
  <c r="N1616" i="24"/>
  <c r="O1616" i="24" s="1"/>
  <c r="P1618" i="24" l="1"/>
  <c r="N1617" i="24"/>
  <c r="O1617" i="24" s="1"/>
  <c r="P1619" i="24" l="1"/>
  <c r="N1618" i="24"/>
  <c r="O1618" i="24" s="1"/>
  <c r="P1620" i="24" l="1"/>
  <c r="N1619" i="24"/>
  <c r="O1619" i="24" s="1"/>
  <c r="P1621" i="24" l="1"/>
  <c r="N1620" i="24"/>
  <c r="O1620" i="24" s="1"/>
  <c r="P1622" i="24" l="1"/>
  <c r="N1621" i="24"/>
  <c r="O1621" i="24" s="1"/>
  <c r="P1623" i="24" l="1"/>
  <c r="N1622" i="24"/>
  <c r="O1622" i="24" s="1"/>
  <c r="P1624" i="24" l="1"/>
  <c r="N1623" i="24"/>
  <c r="O1623" i="24" s="1"/>
  <c r="P1625" i="24" l="1"/>
  <c r="N1624" i="24"/>
  <c r="O1624" i="24" s="1"/>
  <c r="P1626" i="24" l="1"/>
  <c r="N1625" i="24"/>
  <c r="O1625" i="24" s="1"/>
  <c r="P1627" i="24" l="1"/>
  <c r="N1626" i="24"/>
  <c r="O1626" i="24" s="1"/>
  <c r="P1628" i="24" l="1"/>
  <c r="N1627" i="24"/>
  <c r="O1627" i="24" s="1"/>
  <c r="P1629" i="24" l="1"/>
  <c r="N1628" i="24"/>
  <c r="O1628" i="24" s="1"/>
  <c r="P1630" i="24" l="1"/>
  <c r="N1629" i="24"/>
  <c r="O1629" i="24" s="1"/>
  <c r="P1631" i="24" l="1"/>
  <c r="N1630" i="24"/>
  <c r="O1630" i="24" s="1"/>
  <c r="P1632" i="24" l="1"/>
  <c r="N1631" i="24"/>
  <c r="O1631" i="24" s="1"/>
  <c r="P1633" i="24" l="1"/>
  <c r="N1632" i="24"/>
  <c r="O1632" i="24" s="1"/>
  <c r="P1634" i="24" l="1"/>
  <c r="N1633" i="24"/>
  <c r="O1633" i="24" s="1"/>
  <c r="P1635" i="24" l="1"/>
  <c r="N1634" i="24"/>
  <c r="O1634" i="24" s="1"/>
  <c r="P1636" i="24" l="1"/>
  <c r="N1635" i="24"/>
  <c r="O1635" i="24" s="1"/>
  <c r="P1637" i="24" l="1"/>
  <c r="N1636" i="24"/>
  <c r="O1636" i="24" s="1"/>
  <c r="P1638" i="24" l="1"/>
  <c r="N1637" i="24"/>
  <c r="O1637" i="24" s="1"/>
  <c r="P1639" i="24" l="1"/>
  <c r="N1638" i="24"/>
  <c r="O1638" i="24" s="1"/>
  <c r="P1640" i="24" l="1"/>
  <c r="N1639" i="24"/>
  <c r="O1639" i="24" s="1"/>
  <c r="P1641" i="24" l="1"/>
  <c r="N1640" i="24"/>
  <c r="O1640" i="24" s="1"/>
  <c r="P1642" i="24" l="1"/>
  <c r="N1641" i="24"/>
  <c r="O1641" i="24" s="1"/>
  <c r="P1643" i="24" l="1"/>
  <c r="N1642" i="24"/>
  <c r="O1642" i="24" s="1"/>
  <c r="P1644" i="24" l="1"/>
  <c r="N1643" i="24"/>
  <c r="O1643" i="24" s="1"/>
  <c r="P1645" i="24" l="1"/>
  <c r="N1644" i="24"/>
  <c r="O1644" i="24" s="1"/>
  <c r="P1646" i="24" l="1"/>
  <c r="N1645" i="24"/>
  <c r="O1645" i="24" s="1"/>
  <c r="P1647" i="24" l="1"/>
  <c r="N1646" i="24"/>
  <c r="O1646" i="24" s="1"/>
  <c r="P1648" i="24" l="1"/>
  <c r="N1647" i="24"/>
  <c r="O1647" i="24" s="1"/>
  <c r="P1649" i="24" l="1"/>
  <c r="N1648" i="24"/>
  <c r="O1648" i="24" s="1"/>
  <c r="P1650" i="24" l="1"/>
  <c r="N1649" i="24"/>
  <c r="O1649" i="24" s="1"/>
  <c r="P1651" i="24" l="1"/>
  <c r="N1650" i="24"/>
  <c r="O1650" i="24" s="1"/>
  <c r="P1652" i="24" l="1"/>
  <c r="N1651" i="24"/>
  <c r="O1651" i="24" s="1"/>
  <c r="P1653" i="24" l="1"/>
  <c r="N1652" i="24"/>
  <c r="O1652" i="24" s="1"/>
  <c r="P1654" i="24" l="1"/>
  <c r="N1653" i="24"/>
  <c r="O1653" i="24" s="1"/>
  <c r="P1655" i="24" l="1"/>
  <c r="N1654" i="24"/>
  <c r="O1654" i="24" s="1"/>
  <c r="P1656" i="24" l="1"/>
  <c r="N1655" i="24"/>
  <c r="O1655" i="24" s="1"/>
  <c r="P1657" i="24" l="1"/>
  <c r="N1656" i="24"/>
  <c r="O1656" i="24" s="1"/>
  <c r="P1658" i="24" l="1"/>
  <c r="N1657" i="24"/>
  <c r="O1657" i="24" s="1"/>
  <c r="P1659" i="24" l="1"/>
  <c r="N1658" i="24"/>
  <c r="O1658" i="24" s="1"/>
  <c r="P1660" i="24" l="1"/>
  <c r="N1659" i="24"/>
  <c r="O1659" i="24" s="1"/>
  <c r="P1661" i="24" l="1"/>
  <c r="N1660" i="24"/>
  <c r="O1660" i="24" s="1"/>
  <c r="P1662" i="24" l="1"/>
  <c r="N1661" i="24"/>
  <c r="O1661" i="24" s="1"/>
  <c r="P1663" i="24" l="1"/>
  <c r="N1662" i="24"/>
  <c r="O1662" i="24" s="1"/>
  <c r="P1664" i="24" l="1"/>
  <c r="N1663" i="24"/>
  <c r="O1663" i="24" s="1"/>
  <c r="P1665" i="24" l="1"/>
  <c r="N1664" i="24"/>
  <c r="O1664" i="24" s="1"/>
  <c r="P1666" i="24" l="1"/>
  <c r="N1665" i="24"/>
  <c r="O1665" i="24" s="1"/>
  <c r="P1667" i="24" l="1"/>
  <c r="N1666" i="24"/>
  <c r="O1666" i="24" s="1"/>
  <c r="P1668" i="24" l="1"/>
  <c r="N1667" i="24"/>
  <c r="O1667" i="24" s="1"/>
  <c r="P1669" i="24" l="1"/>
  <c r="N1668" i="24"/>
  <c r="O1668" i="24" s="1"/>
  <c r="P1670" i="24" l="1"/>
  <c r="N1669" i="24"/>
  <c r="O1669" i="24" s="1"/>
  <c r="P1671" i="24" l="1"/>
  <c r="N1670" i="24"/>
  <c r="O1670" i="24" s="1"/>
  <c r="P1672" i="24" l="1"/>
  <c r="N1671" i="24"/>
  <c r="O1671" i="24" s="1"/>
  <c r="P1673" i="24" l="1"/>
  <c r="N1672" i="24"/>
  <c r="O1672" i="24" s="1"/>
  <c r="P1674" i="24" l="1"/>
  <c r="N1673" i="24"/>
  <c r="O1673" i="24" s="1"/>
  <c r="P1675" i="24" l="1"/>
  <c r="N1674" i="24"/>
  <c r="O1674" i="24" s="1"/>
  <c r="P1676" i="24" l="1"/>
  <c r="N1675" i="24"/>
  <c r="O1675" i="24" s="1"/>
  <c r="P1677" i="24" l="1"/>
  <c r="N1676" i="24"/>
  <c r="O1676" i="24" s="1"/>
  <c r="P1678" i="24" l="1"/>
  <c r="N1677" i="24"/>
  <c r="O1677" i="24" s="1"/>
  <c r="P1679" i="24" l="1"/>
  <c r="N1678" i="24"/>
  <c r="O1678" i="24" s="1"/>
  <c r="P1680" i="24" l="1"/>
  <c r="N1679" i="24"/>
  <c r="O1679" i="24" s="1"/>
  <c r="P1681" i="24" l="1"/>
  <c r="N1680" i="24"/>
  <c r="O1680" i="24" s="1"/>
  <c r="P1682" i="24" l="1"/>
  <c r="N1681" i="24"/>
  <c r="O1681" i="24" s="1"/>
  <c r="P1683" i="24" l="1"/>
  <c r="N1682" i="24"/>
  <c r="O1682" i="24" s="1"/>
  <c r="P1684" i="24" l="1"/>
  <c r="N1683" i="24"/>
  <c r="O1683" i="24" s="1"/>
  <c r="P1685" i="24" l="1"/>
  <c r="N1684" i="24"/>
  <c r="O1684" i="24" s="1"/>
  <c r="P1686" i="24" l="1"/>
  <c r="N1685" i="24"/>
  <c r="O1685" i="24" s="1"/>
  <c r="P1687" i="24" l="1"/>
  <c r="N1686" i="24"/>
  <c r="O1686" i="24" s="1"/>
  <c r="P1688" i="24" l="1"/>
  <c r="N1687" i="24"/>
  <c r="O1687" i="24" s="1"/>
  <c r="P1689" i="24" l="1"/>
  <c r="N1688" i="24"/>
  <c r="O1688" i="24" s="1"/>
  <c r="P1690" i="24" l="1"/>
  <c r="N1689" i="24"/>
  <c r="O1689" i="24" s="1"/>
  <c r="P1691" i="24" l="1"/>
  <c r="N1690" i="24"/>
  <c r="O1690" i="24" s="1"/>
  <c r="P1692" i="24" l="1"/>
  <c r="N1691" i="24"/>
  <c r="O1691" i="24" s="1"/>
  <c r="P1693" i="24" l="1"/>
  <c r="N1692" i="24"/>
  <c r="O1692" i="24" s="1"/>
  <c r="P1694" i="24" l="1"/>
  <c r="N1693" i="24"/>
  <c r="O1693" i="24" s="1"/>
  <c r="P1695" i="24" l="1"/>
  <c r="N1694" i="24"/>
  <c r="O1694" i="24" s="1"/>
  <c r="P1696" i="24" l="1"/>
  <c r="N1695" i="24"/>
  <c r="O1695" i="24" s="1"/>
  <c r="P1697" i="24" l="1"/>
  <c r="N1696" i="24"/>
  <c r="O1696" i="24" s="1"/>
  <c r="P1698" i="24" l="1"/>
  <c r="N1697" i="24"/>
  <c r="O1697" i="24" s="1"/>
  <c r="P1699" i="24" l="1"/>
  <c r="N1698" i="24"/>
  <c r="O1698" i="24" s="1"/>
  <c r="P1700" i="24" l="1"/>
  <c r="N1699" i="24"/>
  <c r="O1699" i="24" s="1"/>
  <c r="P1701" i="24" l="1"/>
  <c r="N1700" i="24"/>
  <c r="O1700" i="24" s="1"/>
  <c r="P1702" i="24" l="1"/>
  <c r="N1701" i="24"/>
  <c r="O1701" i="24" s="1"/>
  <c r="P1703" i="24" l="1"/>
  <c r="N1702" i="24"/>
  <c r="O1702" i="24" s="1"/>
  <c r="P1704" i="24" l="1"/>
  <c r="N1703" i="24"/>
  <c r="O1703" i="24" s="1"/>
  <c r="P1705" i="24" l="1"/>
  <c r="N1704" i="24"/>
  <c r="O1704" i="24" s="1"/>
  <c r="P1706" i="24" l="1"/>
  <c r="N1705" i="24"/>
  <c r="O1705" i="24" s="1"/>
  <c r="P1707" i="24" l="1"/>
  <c r="N1706" i="24"/>
  <c r="O1706" i="24" s="1"/>
  <c r="P1708" i="24" l="1"/>
  <c r="N1707" i="24"/>
  <c r="O1707" i="24" s="1"/>
  <c r="P1709" i="24" l="1"/>
  <c r="N1708" i="24"/>
  <c r="O1708" i="24" s="1"/>
  <c r="P1710" i="24" l="1"/>
  <c r="N1709" i="24"/>
  <c r="O1709" i="24" s="1"/>
  <c r="P1711" i="24" l="1"/>
  <c r="N1710" i="24"/>
  <c r="O1710" i="24" s="1"/>
  <c r="P1712" i="24" l="1"/>
  <c r="N1711" i="24"/>
  <c r="O1711" i="24" s="1"/>
  <c r="P1713" i="24" l="1"/>
  <c r="N1712" i="24"/>
  <c r="O1712" i="24" s="1"/>
  <c r="P1714" i="24" l="1"/>
  <c r="N1713" i="24"/>
  <c r="O1713" i="24" s="1"/>
  <c r="P1715" i="24" l="1"/>
  <c r="N1714" i="24"/>
  <c r="O1714" i="24" s="1"/>
  <c r="P1716" i="24" l="1"/>
  <c r="N1715" i="24"/>
  <c r="O1715" i="24" s="1"/>
  <c r="P1717" i="24" l="1"/>
  <c r="N1716" i="24"/>
  <c r="O1716" i="24" s="1"/>
  <c r="P1718" i="24" l="1"/>
  <c r="N1717" i="24"/>
  <c r="O1717" i="24" s="1"/>
  <c r="P1719" i="24" l="1"/>
  <c r="N1718" i="24"/>
  <c r="O1718" i="24" s="1"/>
  <c r="P1720" i="24" l="1"/>
  <c r="N1719" i="24"/>
  <c r="O1719" i="24" s="1"/>
  <c r="P1721" i="24" l="1"/>
  <c r="N1720" i="24"/>
  <c r="O1720" i="24" s="1"/>
  <c r="P1722" i="24" l="1"/>
  <c r="N1721" i="24"/>
  <c r="O1721" i="24" s="1"/>
  <c r="P1723" i="24" l="1"/>
  <c r="N1722" i="24"/>
  <c r="O1722" i="24" s="1"/>
  <c r="P1724" i="24" l="1"/>
  <c r="N1723" i="24"/>
  <c r="O1723" i="24" s="1"/>
  <c r="P1725" i="24" l="1"/>
  <c r="N1724" i="24"/>
  <c r="O1724" i="24" s="1"/>
  <c r="P1726" i="24" l="1"/>
  <c r="N1725" i="24"/>
  <c r="O1725" i="24" s="1"/>
  <c r="P1727" i="24" l="1"/>
  <c r="N1726" i="24"/>
  <c r="O1726" i="24" s="1"/>
  <c r="P1728" i="24" l="1"/>
  <c r="N1727" i="24"/>
  <c r="O1727" i="24" s="1"/>
  <c r="P1729" i="24" l="1"/>
  <c r="N1728" i="24"/>
  <c r="O1728" i="24" s="1"/>
  <c r="P1730" i="24" l="1"/>
  <c r="N1729" i="24"/>
  <c r="O1729" i="24" s="1"/>
  <c r="P1731" i="24" l="1"/>
  <c r="N1730" i="24"/>
  <c r="O1730" i="24" s="1"/>
  <c r="P1732" i="24" l="1"/>
  <c r="N1731" i="24"/>
  <c r="O1731" i="24" s="1"/>
  <c r="P1733" i="24" l="1"/>
  <c r="N1732" i="24"/>
  <c r="O1732" i="24" s="1"/>
  <c r="P1734" i="24" l="1"/>
  <c r="N1733" i="24"/>
  <c r="O1733" i="24" s="1"/>
  <c r="P1735" i="24" l="1"/>
  <c r="N1734" i="24"/>
  <c r="O1734" i="24" s="1"/>
  <c r="P1736" i="24" l="1"/>
  <c r="N1735" i="24"/>
  <c r="O1735" i="24" s="1"/>
  <c r="P1737" i="24" l="1"/>
  <c r="N1736" i="24"/>
  <c r="O1736" i="24" s="1"/>
  <c r="P1738" i="24" l="1"/>
  <c r="N1737" i="24"/>
  <c r="O1737" i="24" s="1"/>
  <c r="P1739" i="24" l="1"/>
  <c r="N1738" i="24"/>
  <c r="O1738" i="24" s="1"/>
  <c r="P1740" i="24" l="1"/>
  <c r="N1739" i="24"/>
  <c r="O1739" i="24" s="1"/>
  <c r="P1741" i="24" l="1"/>
  <c r="N1740" i="24"/>
  <c r="O1740" i="24" s="1"/>
  <c r="P1742" i="24" l="1"/>
  <c r="N1741" i="24"/>
  <c r="O1741" i="24" s="1"/>
  <c r="P1743" i="24" l="1"/>
  <c r="N1742" i="24"/>
  <c r="O1742" i="24" s="1"/>
  <c r="P1744" i="24" l="1"/>
  <c r="N1743" i="24"/>
  <c r="O1743" i="24" s="1"/>
  <c r="P1745" i="24" l="1"/>
  <c r="N1744" i="24"/>
  <c r="O1744" i="24" s="1"/>
  <c r="P1746" i="24" l="1"/>
  <c r="N1745" i="24"/>
  <c r="O1745" i="24" s="1"/>
  <c r="P1747" i="24" l="1"/>
  <c r="N1746" i="24"/>
  <c r="O1746" i="24" s="1"/>
  <c r="P1748" i="24" l="1"/>
  <c r="N1747" i="24"/>
  <c r="O1747" i="24" s="1"/>
  <c r="P1749" i="24" l="1"/>
  <c r="N1748" i="24"/>
  <c r="O1748" i="24" s="1"/>
  <c r="P1750" i="24" l="1"/>
  <c r="N1749" i="24"/>
  <c r="O1749" i="24" s="1"/>
  <c r="P1751" i="24" l="1"/>
  <c r="N1750" i="24"/>
  <c r="O1750" i="24" s="1"/>
  <c r="P1752" i="24" l="1"/>
  <c r="N1751" i="24"/>
  <c r="O1751" i="24" s="1"/>
  <c r="P1753" i="24" l="1"/>
  <c r="N1752" i="24"/>
  <c r="O1752" i="24" s="1"/>
  <c r="P1754" i="24" l="1"/>
  <c r="N1753" i="24"/>
  <c r="O1753" i="24" s="1"/>
  <c r="P1755" i="24" l="1"/>
  <c r="N1754" i="24"/>
  <c r="O1754" i="24" s="1"/>
  <c r="P1756" i="24" l="1"/>
  <c r="N1755" i="24"/>
  <c r="O1755" i="24" s="1"/>
  <c r="P1757" i="24" l="1"/>
  <c r="N1756" i="24"/>
  <c r="O1756" i="24" s="1"/>
  <c r="P1758" i="24" l="1"/>
  <c r="N1757" i="24"/>
  <c r="O1757" i="24" s="1"/>
  <c r="P1759" i="24" l="1"/>
  <c r="N1758" i="24"/>
  <c r="O1758" i="24" s="1"/>
  <c r="P1760" i="24" l="1"/>
  <c r="N1759" i="24"/>
  <c r="O1759" i="24" s="1"/>
  <c r="P1761" i="24" l="1"/>
  <c r="N1760" i="24"/>
  <c r="O1760" i="24" s="1"/>
  <c r="P1762" i="24" l="1"/>
  <c r="N1761" i="24"/>
  <c r="O1761" i="24" s="1"/>
  <c r="P1763" i="24" l="1"/>
  <c r="N1762" i="24"/>
  <c r="O1762" i="24" s="1"/>
  <c r="P1764" i="24" l="1"/>
  <c r="N1763" i="24"/>
  <c r="O1763" i="24" s="1"/>
  <c r="P1765" i="24" l="1"/>
  <c r="N1764" i="24"/>
  <c r="O1764" i="24" s="1"/>
  <c r="P1766" i="24" l="1"/>
  <c r="N1765" i="24"/>
  <c r="O1765" i="24" s="1"/>
  <c r="P1767" i="24" l="1"/>
  <c r="N1766" i="24"/>
  <c r="O1766" i="24" s="1"/>
  <c r="P1768" i="24" l="1"/>
  <c r="N1767" i="24"/>
  <c r="O1767" i="24" s="1"/>
  <c r="P1769" i="24" l="1"/>
  <c r="N1768" i="24"/>
  <c r="O1768" i="24" s="1"/>
  <c r="P1770" i="24" l="1"/>
  <c r="N1769" i="24"/>
  <c r="O1769" i="24" s="1"/>
  <c r="P1771" i="24" l="1"/>
  <c r="N1770" i="24"/>
  <c r="O1770" i="24" s="1"/>
  <c r="P1772" i="24" l="1"/>
  <c r="N1771" i="24"/>
  <c r="O1771" i="24" s="1"/>
  <c r="P1773" i="24" l="1"/>
  <c r="N1772" i="24"/>
  <c r="O1772" i="24" s="1"/>
  <c r="P1774" i="24" l="1"/>
  <c r="N1773" i="24"/>
  <c r="O1773" i="24" s="1"/>
  <c r="P1775" i="24" l="1"/>
  <c r="N1774" i="24"/>
  <c r="O1774" i="24" s="1"/>
  <c r="P1776" i="24" l="1"/>
  <c r="N1775" i="24"/>
  <c r="O1775" i="24" s="1"/>
  <c r="P1777" i="24" l="1"/>
  <c r="N1776" i="24"/>
  <c r="O1776" i="24" s="1"/>
  <c r="P1778" i="24" l="1"/>
  <c r="N1777" i="24"/>
  <c r="O1777" i="24" s="1"/>
  <c r="P1779" i="24" l="1"/>
  <c r="N1778" i="24"/>
  <c r="O1778" i="24" s="1"/>
  <c r="P1780" i="24" l="1"/>
  <c r="N1779" i="24"/>
  <c r="O1779" i="24" s="1"/>
  <c r="P1781" i="24" l="1"/>
  <c r="N1780" i="24"/>
  <c r="O1780" i="24" s="1"/>
  <c r="P1782" i="24" l="1"/>
  <c r="N1781" i="24"/>
  <c r="O1781" i="24" s="1"/>
  <c r="P1783" i="24" l="1"/>
  <c r="N1782" i="24"/>
  <c r="O1782" i="24" s="1"/>
  <c r="P1784" i="24" l="1"/>
  <c r="N1783" i="24"/>
  <c r="O1783" i="24" s="1"/>
  <c r="P1785" i="24" l="1"/>
  <c r="N1784" i="24"/>
  <c r="O1784" i="24" s="1"/>
  <c r="P1786" i="24" l="1"/>
  <c r="N1785" i="24"/>
  <c r="O1785" i="24" s="1"/>
  <c r="P1787" i="24" l="1"/>
  <c r="N1786" i="24"/>
  <c r="O1786" i="24" s="1"/>
  <c r="P1788" i="24" l="1"/>
  <c r="N1787" i="24"/>
  <c r="O1787" i="24" s="1"/>
  <c r="P1789" i="24" l="1"/>
  <c r="N1788" i="24"/>
  <c r="O1788" i="24" s="1"/>
  <c r="P1790" i="24" l="1"/>
  <c r="N1789" i="24"/>
  <c r="O1789" i="24" s="1"/>
  <c r="P1791" i="24" l="1"/>
  <c r="N1790" i="24"/>
  <c r="O1790" i="24" s="1"/>
  <c r="P1792" i="24" l="1"/>
  <c r="N1791" i="24"/>
  <c r="O1791" i="24" s="1"/>
  <c r="P1793" i="24" l="1"/>
  <c r="N1792" i="24"/>
  <c r="O1792" i="24" s="1"/>
  <c r="P1794" i="24" l="1"/>
  <c r="N1793" i="24"/>
  <c r="O1793" i="24" s="1"/>
  <c r="P1795" i="24" l="1"/>
  <c r="N1794" i="24"/>
  <c r="O1794" i="24" s="1"/>
  <c r="P1796" i="24" l="1"/>
  <c r="N1795" i="24"/>
  <c r="O1795" i="24" s="1"/>
  <c r="P1797" i="24" l="1"/>
  <c r="N1796" i="24"/>
  <c r="O1796" i="24" s="1"/>
  <c r="P1798" i="24" l="1"/>
  <c r="N1797" i="24"/>
  <c r="O1797" i="24" s="1"/>
  <c r="P1799" i="24" l="1"/>
  <c r="N1798" i="24"/>
  <c r="O1798" i="24" s="1"/>
  <c r="P1800" i="24" l="1"/>
  <c r="N1799" i="24"/>
  <c r="O1799" i="24" s="1"/>
  <c r="P1801" i="24" l="1"/>
  <c r="N1800" i="24"/>
  <c r="O1800" i="24" s="1"/>
  <c r="P1802" i="24" l="1"/>
  <c r="N1801" i="24"/>
  <c r="O1801" i="24" s="1"/>
  <c r="P1803" i="24" l="1"/>
  <c r="N1802" i="24"/>
  <c r="O1802" i="24" s="1"/>
  <c r="P1804" i="24" l="1"/>
  <c r="N1803" i="24"/>
  <c r="O1803" i="24" s="1"/>
  <c r="P1805" i="24" l="1"/>
  <c r="N1804" i="24"/>
  <c r="O1804" i="24" s="1"/>
  <c r="P1806" i="24" l="1"/>
  <c r="N1805" i="24"/>
  <c r="O1805" i="24" s="1"/>
  <c r="P1807" i="24" l="1"/>
  <c r="N1806" i="24"/>
  <c r="O1806" i="24" s="1"/>
  <c r="P1808" i="24" l="1"/>
  <c r="N1807" i="24"/>
  <c r="O1807" i="24" s="1"/>
  <c r="P1809" i="24" l="1"/>
  <c r="N1808" i="24"/>
  <c r="O1808" i="24" s="1"/>
  <c r="P1810" i="24" l="1"/>
  <c r="N1809" i="24"/>
  <c r="O1809" i="24" s="1"/>
  <c r="P1811" i="24" l="1"/>
  <c r="N1810" i="24"/>
  <c r="O1810" i="24" s="1"/>
  <c r="P1812" i="24" l="1"/>
  <c r="N1811" i="24"/>
  <c r="O1811" i="24" s="1"/>
  <c r="P1813" i="24" l="1"/>
  <c r="N1812" i="24"/>
  <c r="O1812" i="24" s="1"/>
  <c r="P1814" i="24" l="1"/>
  <c r="N1813" i="24"/>
  <c r="O1813" i="24" s="1"/>
  <c r="P1815" i="24" l="1"/>
  <c r="N1814" i="24"/>
  <c r="O1814" i="24" s="1"/>
  <c r="P1816" i="24" l="1"/>
  <c r="N1815" i="24"/>
  <c r="O1815" i="24" s="1"/>
  <c r="P1817" i="24" l="1"/>
  <c r="N1816" i="24"/>
  <c r="O1816" i="24" s="1"/>
  <c r="P1818" i="24" l="1"/>
  <c r="N1817" i="24"/>
  <c r="O1817" i="24" s="1"/>
  <c r="P1819" i="24" l="1"/>
  <c r="N1818" i="24"/>
  <c r="O1818" i="24" s="1"/>
  <c r="P1820" i="24" l="1"/>
  <c r="N1819" i="24"/>
  <c r="O1819" i="24" s="1"/>
  <c r="P1821" i="24" l="1"/>
  <c r="N1820" i="24"/>
  <c r="O1820" i="24" s="1"/>
  <c r="P1822" i="24" l="1"/>
  <c r="N1821" i="24"/>
  <c r="O1821" i="24" s="1"/>
  <c r="P1823" i="24" l="1"/>
  <c r="N1822" i="24"/>
  <c r="O1822" i="24" s="1"/>
  <c r="P1824" i="24" l="1"/>
  <c r="N1823" i="24"/>
  <c r="O1823" i="24" s="1"/>
  <c r="P1825" i="24" l="1"/>
  <c r="N1824" i="24"/>
  <c r="O1824" i="24" s="1"/>
  <c r="P1826" i="24" l="1"/>
  <c r="N1825" i="24"/>
  <c r="O1825" i="24" s="1"/>
  <c r="P1827" i="24" l="1"/>
  <c r="N1826" i="24"/>
  <c r="O1826" i="24" s="1"/>
  <c r="P1828" i="24" l="1"/>
  <c r="N1827" i="24"/>
  <c r="O1827" i="24" s="1"/>
  <c r="P1829" i="24" l="1"/>
  <c r="N1828" i="24"/>
  <c r="O1828" i="24" s="1"/>
  <c r="P1830" i="24" l="1"/>
  <c r="N1829" i="24"/>
  <c r="O1829" i="24" s="1"/>
  <c r="P1831" i="24" l="1"/>
  <c r="N1830" i="24"/>
  <c r="O1830" i="24" s="1"/>
  <c r="P1832" i="24" l="1"/>
  <c r="N1831" i="24"/>
  <c r="O1831" i="24" s="1"/>
  <c r="P1833" i="24" l="1"/>
  <c r="N1832" i="24"/>
  <c r="O1832" i="24" s="1"/>
  <c r="P1834" i="24" l="1"/>
  <c r="N1833" i="24"/>
  <c r="O1833" i="24" s="1"/>
  <c r="P1835" i="24" l="1"/>
  <c r="N1834" i="24"/>
  <c r="O1834" i="24" s="1"/>
  <c r="P1836" i="24" l="1"/>
  <c r="N1835" i="24"/>
  <c r="O1835" i="24" s="1"/>
  <c r="P1837" i="24" l="1"/>
  <c r="N1836" i="24"/>
  <c r="O1836" i="24" s="1"/>
  <c r="P1838" i="24" l="1"/>
  <c r="N1837" i="24"/>
  <c r="O1837" i="24" s="1"/>
  <c r="P1839" i="24" l="1"/>
  <c r="N1838" i="24"/>
  <c r="O1838" i="24" s="1"/>
  <c r="P1840" i="24" l="1"/>
  <c r="N1839" i="24"/>
  <c r="O1839" i="24" s="1"/>
  <c r="P1841" i="24" l="1"/>
  <c r="N1840" i="24"/>
  <c r="O1840" i="24" s="1"/>
  <c r="P1842" i="24" l="1"/>
  <c r="N1841" i="24"/>
  <c r="O1841" i="24" s="1"/>
  <c r="P1843" i="24" l="1"/>
  <c r="N1842" i="24"/>
  <c r="O1842" i="24" s="1"/>
  <c r="P1844" i="24" l="1"/>
  <c r="N1843" i="24"/>
  <c r="O1843" i="24" s="1"/>
  <c r="P1845" i="24" l="1"/>
  <c r="N1844" i="24"/>
  <c r="O1844" i="24" s="1"/>
  <c r="P1846" i="24" l="1"/>
  <c r="N1845" i="24"/>
  <c r="O1845" i="24" s="1"/>
  <c r="P1847" i="24" l="1"/>
  <c r="N1846" i="24"/>
  <c r="O1846" i="24" s="1"/>
  <c r="P1848" i="24" l="1"/>
  <c r="N1847" i="24"/>
  <c r="O1847" i="24" s="1"/>
  <c r="P1849" i="24" l="1"/>
  <c r="N1848" i="24"/>
  <c r="O1848" i="24" s="1"/>
  <c r="P1850" i="24" l="1"/>
  <c r="N1849" i="24"/>
  <c r="O1849" i="24" s="1"/>
  <c r="P1851" i="24" l="1"/>
  <c r="N1850" i="24"/>
  <c r="O1850" i="24" s="1"/>
  <c r="P1852" i="24" l="1"/>
  <c r="N1851" i="24"/>
  <c r="O1851" i="24" s="1"/>
  <c r="P1853" i="24" l="1"/>
  <c r="N1852" i="24"/>
  <c r="O1852" i="24" s="1"/>
  <c r="P1854" i="24" l="1"/>
  <c r="N1853" i="24"/>
  <c r="O1853" i="24" s="1"/>
  <c r="P1855" i="24" l="1"/>
  <c r="N1854" i="24"/>
  <c r="O1854" i="24" s="1"/>
  <c r="P1856" i="24" l="1"/>
  <c r="N1855" i="24"/>
  <c r="O1855" i="24" s="1"/>
  <c r="P1857" i="24" l="1"/>
  <c r="N1856" i="24"/>
  <c r="O1856" i="24" s="1"/>
  <c r="P1858" i="24" l="1"/>
  <c r="N1857" i="24"/>
  <c r="O1857" i="24" s="1"/>
  <c r="P1859" i="24" l="1"/>
  <c r="N1858" i="24"/>
  <c r="O1858" i="24" s="1"/>
  <c r="P1860" i="24" l="1"/>
  <c r="N1859" i="24"/>
  <c r="O1859" i="24" s="1"/>
  <c r="P1861" i="24" l="1"/>
  <c r="N1860" i="24"/>
  <c r="O1860" i="24" s="1"/>
  <c r="P1862" i="24" l="1"/>
  <c r="N1861" i="24"/>
  <c r="O1861" i="24" s="1"/>
  <c r="P1863" i="24" l="1"/>
  <c r="N1862" i="24"/>
  <c r="O1862" i="24" s="1"/>
  <c r="P1864" i="24" l="1"/>
  <c r="N1863" i="24"/>
  <c r="O1863" i="24" s="1"/>
  <c r="P1865" i="24" l="1"/>
  <c r="N1864" i="24"/>
  <c r="O1864" i="24" s="1"/>
  <c r="P1866" i="24" l="1"/>
  <c r="N1865" i="24"/>
  <c r="O1865" i="24" s="1"/>
  <c r="P1867" i="24" l="1"/>
  <c r="N1866" i="24"/>
  <c r="O1866" i="24" s="1"/>
  <c r="P1868" i="24" l="1"/>
  <c r="N1867" i="24"/>
  <c r="O1867" i="24" s="1"/>
  <c r="P1869" i="24" l="1"/>
  <c r="N1868" i="24"/>
  <c r="O1868" i="24" s="1"/>
  <c r="P1870" i="24" l="1"/>
  <c r="N1869" i="24"/>
  <c r="O1869" i="24" s="1"/>
  <c r="P1871" i="24" l="1"/>
  <c r="N1870" i="24"/>
  <c r="O1870" i="24" s="1"/>
  <c r="P1872" i="24" l="1"/>
  <c r="N1871" i="24"/>
  <c r="O1871" i="24" s="1"/>
  <c r="P1873" i="24" l="1"/>
  <c r="N1872" i="24"/>
  <c r="O1872" i="24" s="1"/>
  <c r="P1874" i="24" l="1"/>
  <c r="N1873" i="24"/>
  <c r="O1873" i="24" s="1"/>
  <c r="P1875" i="24" l="1"/>
  <c r="N1874" i="24"/>
  <c r="O1874" i="24" s="1"/>
  <c r="P1876" i="24" l="1"/>
  <c r="N1875" i="24"/>
  <c r="O1875" i="24" s="1"/>
  <c r="P1877" i="24" l="1"/>
  <c r="N1876" i="24"/>
  <c r="O1876" i="24" s="1"/>
  <c r="P1878" i="24" l="1"/>
  <c r="N1877" i="24"/>
  <c r="O1877" i="24" s="1"/>
  <c r="P1879" i="24" l="1"/>
  <c r="N1878" i="24"/>
  <c r="O1878" i="24" s="1"/>
  <c r="P1880" i="24" l="1"/>
  <c r="N1879" i="24"/>
  <c r="O1879" i="24" s="1"/>
  <c r="P1881" i="24" l="1"/>
  <c r="N1880" i="24"/>
  <c r="O1880" i="24" s="1"/>
  <c r="P1882" i="24" l="1"/>
  <c r="N1881" i="24"/>
  <c r="O1881" i="24" s="1"/>
  <c r="P1883" i="24" l="1"/>
  <c r="N1882" i="24"/>
  <c r="O1882" i="24" s="1"/>
  <c r="P1884" i="24" l="1"/>
  <c r="N1883" i="24"/>
  <c r="O1883" i="24" s="1"/>
  <c r="P1885" i="24" l="1"/>
  <c r="N1884" i="24"/>
  <c r="O1884" i="24" s="1"/>
  <c r="P1886" i="24" l="1"/>
  <c r="N1885" i="24"/>
  <c r="O1885" i="24" s="1"/>
  <c r="P1887" i="24" l="1"/>
  <c r="N1886" i="24"/>
  <c r="O1886" i="24" s="1"/>
  <c r="P1888" i="24" l="1"/>
  <c r="N1887" i="24"/>
  <c r="O1887" i="24" s="1"/>
  <c r="P1889" i="24" l="1"/>
  <c r="N1888" i="24"/>
  <c r="O1888" i="24" s="1"/>
  <c r="P1890" i="24" l="1"/>
  <c r="N1889" i="24"/>
  <c r="O1889" i="24" s="1"/>
  <c r="P1891" i="24" l="1"/>
  <c r="N1890" i="24"/>
  <c r="O1890" i="24" s="1"/>
  <c r="P1892" i="24" l="1"/>
  <c r="N1891" i="24"/>
  <c r="O1891" i="24" s="1"/>
  <c r="P1893" i="24" l="1"/>
  <c r="N1892" i="24"/>
  <c r="O1892" i="24" s="1"/>
  <c r="P1894" i="24" l="1"/>
  <c r="N1893" i="24"/>
  <c r="O1893" i="24" s="1"/>
  <c r="P1895" i="24" l="1"/>
  <c r="N1894" i="24"/>
  <c r="O1894" i="24" s="1"/>
  <c r="P1896" i="24" l="1"/>
  <c r="N1895" i="24"/>
  <c r="O1895" i="24" s="1"/>
  <c r="P1897" i="24" l="1"/>
  <c r="N1896" i="24"/>
  <c r="O1896" i="24" s="1"/>
  <c r="P1898" i="24" l="1"/>
  <c r="N1897" i="24"/>
  <c r="O1897" i="24" s="1"/>
  <c r="P1899" i="24" l="1"/>
  <c r="N1898" i="24"/>
  <c r="O1898" i="24" s="1"/>
  <c r="P1900" i="24" l="1"/>
  <c r="N1899" i="24"/>
  <c r="O1899" i="24" s="1"/>
  <c r="P1901" i="24" l="1"/>
  <c r="N1900" i="24"/>
  <c r="O1900" i="24" s="1"/>
  <c r="P1902" i="24" l="1"/>
  <c r="N1901" i="24"/>
  <c r="O1901" i="24" s="1"/>
  <c r="P1903" i="24" l="1"/>
  <c r="N1902" i="24"/>
  <c r="O1902" i="24" s="1"/>
  <c r="P1904" i="24" l="1"/>
  <c r="N1903" i="24"/>
  <c r="O1903" i="24" s="1"/>
  <c r="P1905" i="24" l="1"/>
  <c r="N1904" i="24"/>
  <c r="O1904" i="24" s="1"/>
  <c r="P1906" i="24" l="1"/>
  <c r="N1905" i="24"/>
  <c r="O1905" i="24" s="1"/>
  <c r="P1907" i="24" l="1"/>
  <c r="N1906" i="24"/>
  <c r="O1906" i="24" s="1"/>
  <c r="P1908" i="24" l="1"/>
  <c r="N1907" i="24"/>
  <c r="O1907" i="24" s="1"/>
  <c r="P1909" i="24" l="1"/>
  <c r="N1908" i="24"/>
  <c r="O1908" i="24" s="1"/>
  <c r="P1910" i="24" l="1"/>
  <c r="N1909" i="24"/>
  <c r="O1909" i="24" s="1"/>
  <c r="P1911" i="24" l="1"/>
  <c r="N1910" i="24"/>
  <c r="O1910" i="24" s="1"/>
  <c r="P1912" i="24" l="1"/>
  <c r="N1911" i="24"/>
  <c r="O1911" i="24" s="1"/>
  <c r="P1913" i="24" l="1"/>
  <c r="N1912" i="24"/>
  <c r="O1912" i="24" s="1"/>
  <c r="P1914" i="24" l="1"/>
  <c r="N1913" i="24"/>
  <c r="O1913" i="24" s="1"/>
  <c r="P1915" i="24" l="1"/>
  <c r="N1914" i="24"/>
  <c r="O1914" i="24" s="1"/>
  <c r="P1916" i="24" l="1"/>
  <c r="N1915" i="24"/>
  <c r="O1915" i="24" s="1"/>
  <c r="P1917" i="24" l="1"/>
  <c r="N1916" i="24"/>
  <c r="O1916" i="24" s="1"/>
  <c r="P1918" i="24" l="1"/>
  <c r="N1917" i="24"/>
  <c r="O1917" i="24" s="1"/>
  <c r="P1919" i="24" l="1"/>
  <c r="N1918" i="24"/>
  <c r="O1918" i="24" s="1"/>
  <c r="P1920" i="24" l="1"/>
  <c r="N1919" i="24"/>
  <c r="O1919" i="24" s="1"/>
  <c r="P1921" i="24" l="1"/>
  <c r="N1920" i="24"/>
  <c r="O1920" i="24" s="1"/>
  <c r="P1922" i="24" l="1"/>
  <c r="N1921" i="24"/>
  <c r="O1921" i="24" s="1"/>
  <c r="P1923" i="24" l="1"/>
  <c r="N1922" i="24"/>
  <c r="O1922" i="24" s="1"/>
  <c r="P1924" i="24" l="1"/>
  <c r="N1923" i="24"/>
  <c r="O1923" i="24" s="1"/>
  <c r="P1925" i="24" l="1"/>
  <c r="N1924" i="24"/>
  <c r="O1924" i="24" s="1"/>
  <c r="P1926" i="24" l="1"/>
  <c r="N1925" i="24"/>
  <c r="O1925" i="24" s="1"/>
  <c r="P1927" i="24" l="1"/>
  <c r="N1926" i="24"/>
  <c r="O1926" i="24" s="1"/>
  <c r="P1928" i="24" l="1"/>
  <c r="N1927" i="24"/>
  <c r="O1927" i="24" s="1"/>
  <c r="P1929" i="24" l="1"/>
  <c r="N1928" i="24"/>
  <c r="O1928" i="24" s="1"/>
  <c r="P1930" i="24" l="1"/>
  <c r="N1929" i="24"/>
  <c r="O1929" i="24" s="1"/>
  <c r="P1931" i="24" l="1"/>
  <c r="N1930" i="24"/>
  <c r="O1930" i="24" s="1"/>
  <c r="P1932" i="24" l="1"/>
  <c r="N1931" i="24"/>
  <c r="O1931" i="24" s="1"/>
  <c r="P1933" i="24" l="1"/>
  <c r="N1932" i="24"/>
  <c r="O1932" i="24" s="1"/>
  <c r="P1934" i="24" l="1"/>
  <c r="N1933" i="24"/>
  <c r="O1933" i="24" s="1"/>
  <c r="P1935" i="24" l="1"/>
  <c r="N1934" i="24"/>
  <c r="O1934" i="24" s="1"/>
  <c r="P1936" i="24" l="1"/>
  <c r="N1935" i="24"/>
  <c r="O1935" i="24" s="1"/>
  <c r="P1937" i="24" l="1"/>
  <c r="N1936" i="24"/>
  <c r="O1936" i="24" s="1"/>
  <c r="P1938" i="24" l="1"/>
  <c r="N1937" i="24"/>
  <c r="O1937" i="24" s="1"/>
  <c r="P1939" i="24" l="1"/>
  <c r="N1938" i="24"/>
  <c r="O1938" i="24" s="1"/>
  <c r="P1940" i="24" l="1"/>
  <c r="N1939" i="24"/>
  <c r="O1939" i="24" s="1"/>
  <c r="P1941" i="24" l="1"/>
  <c r="N1940" i="24"/>
  <c r="O1940" i="24" s="1"/>
  <c r="P1942" i="24" l="1"/>
  <c r="N1941" i="24"/>
  <c r="O1941" i="24" s="1"/>
  <c r="P1943" i="24" l="1"/>
  <c r="N1942" i="24"/>
  <c r="O1942" i="24" s="1"/>
  <c r="P1944" i="24" l="1"/>
  <c r="N1943" i="24"/>
  <c r="O1943" i="24" s="1"/>
  <c r="P1945" i="24" l="1"/>
  <c r="N1944" i="24"/>
  <c r="O1944" i="24" s="1"/>
  <c r="P1946" i="24" l="1"/>
  <c r="N1945" i="24"/>
  <c r="O1945" i="24" s="1"/>
  <c r="P1947" i="24" l="1"/>
  <c r="N1946" i="24"/>
  <c r="O1946" i="24" s="1"/>
  <c r="P1948" i="24" l="1"/>
  <c r="N1947" i="24"/>
  <c r="O1947" i="24" s="1"/>
  <c r="P1949" i="24" l="1"/>
  <c r="N1948" i="24"/>
  <c r="O1948" i="24" s="1"/>
  <c r="P1950" i="24" l="1"/>
  <c r="N1949" i="24"/>
  <c r="O1949" i="24" s="1"/>
  <c r="P1951" i="24" l="1"/>
  <c r="N1950" i="24"/>
  <c r="O1950" i="24" s="1"/>
  <c r="P1952" i="24" l="1"/>
  <c r="N1951" i="24"/>
  <c r="O1951" i="24" s="1"/>
  <c r="P1953" i="24" l="1"/>
  <c r="N1952" i="24"/>
  <c r="O1952" i="24" s="1"/>
  <c r="P1954" i="24" l="1"/>
  <c r="N1953" i="24"/>
  <c r="O1953" i="24" s="1"/>
  <c r="P1955" i="24" l="1"/>
  <c r="N1954" i="24"/>
  <c r="O1954" i="24" s="1"/>
  <c r="P1956" i="24" l="1"/>
  <c r="N1955" i="24"/>
  <c r="O1955" i="24" s="1"/>
  <c r="P1957" i="24" l="1"/>
  <c r="N1956" i="24"/>
  <c r="O1956" i="24" s="1"/>
  <c r="P1958" i="24" l="1"/>
  <c r="N1957" i="24"/>
  <c r="O1957" i="24" s="1"/>
  <c r="P1959" i="24" l="1"/>
  <c r="N1958" i="24"/>
  <c r="O1958" i="24" s="1"/>
  <c r="P1960" i="24" l="1"/>
  <c r="N1959" i="24"/>
  <c r="O1959" i="24" s="1"/>
  <c r="P1961" i="24" l="1"/>
  <c r="N1960" i="24"/>
  <c r="O1960" i="24" s="1"/>
  <c r="P1962" i="24" l="1"/>
  <c r="N1961" i="24"/>
  <c r="O1961" i="24" s="1"/>
  <c r="P1963" i="24" l="1"/>
  <c r="N1962" i="24"/>
  <c r="O1962" i="24" s="1"/>
  <c r="P1964" i="24" l="1"/>
  <c r="N1963" i="24"/>
  <c r="O1963" i="24" s="1"/>
  <c r="P1965" i="24" l="1"/>
  <c r="N1964" i="24"/>
  <c r="O1964" i="24" s="1"/>
  <c r="P1966" i="24" l="1"/>
  <c r="N1965" i="24"/>
  <c r="O1965" i="24" s="1"/>
  <c r="P1967" i="24" l="1"/>
  <c r="N1966" i="24"/>
  <c r="O1966" i="24" s="1"/>
  <c r="P1968" i="24" l="1"/>
  <c r="N1967" i="24"/>
  <c r="O1967" i="24" s="1"/>
  <c r="P1969" i="24" l="1"/>
  <c r="N1968" i="24"/>
  <c r="O1968" i="24" s="1"/>
  <c r="P1970" i="24" l="1"/>
  <c r="N1969" i="24"/>
  <c r="O1969" i="24" s="1"/>
  <c r="P1971" i="24" l="1"/>
  <c r="N1970" i="24"/>
  <c r="O1970" i="24" s="1"/>
  <c r="P1972" i="24" l="1"/>
  <c r="N1971" i="24"/>
  <c r="O1971" i="24" s="1"/>
  <c r="P1973" i="24" l="1"/>
  <c r="N1972" i="24"/>
  <c r="O1972" i="24" s="1"/>
  <c r="P1974" i="24" l="1"/>
  <c r="N1973" i="24"/>
  <c r="O1973" i="24" s="1"/>
  <c r="P1975" i="24" l="1"/>
  <c r="N1974" i="24"/>
  <c r="O1974" i="24" s="1"/>
  <c r="P1976" i="24" l="1"/>
  <c r="N1975" i="24"/>
  <c r="O1975" i="24" s="1"/>
  <c r="P1977" i="24" l="1"/>
  <c r="N1976" i="24"/>
  <c r="O1976" i="24" s="1"/>
  <c r="P1978" i="24" l="1"/>
  <c r="N1977" i="24"/>
  <c r="O1977" i="24" s="1"/>
  <c r="P1979" i="24" l="1"/>
  <c r="N1978" i="24"/>
  <c r="O1978" i="24" s="1"/>
  <c r="P1980" i="24" l="1"/>
  <c r="N1979" i="24"/>
  <c r="O1979" i="24" s="1"/>
  <c r="P1981" i="24" l="1"/>
  <c r="N1980" i="24"/>
  <c r="O1980" i="24" s="1"/>
  <c r="P1982" i="24" l="1"/>
  <c r="N1981" i="24"/>
  <c r="O1981" i="24" s="1"/>
  <c r="P1983" i="24" l="1"/>
  <c r="N1982" i="24"/>
  <c r="O1982" i="24" s="1"/>
  <c r="P1984" i="24" l="1"/>
  <c r="N1983" i="24"/>
  <c r="O1983" i="24" s="1"/>
  <c r="P1985" i="24" l="1"/>
  <c r="N1984" i="24"/>
  <c r="O1984" i="24" s="1"/>
  <c r="P1986" i="24" l="1"/>
  <c r="N1985" i="24"/>
  <c r="O1985" i="24" s="1"/>
  <c r="P1987" i="24" l="1"/>
  <c r="N1986" i="24"/>
  <c r="O1986" i="24" s="1"/>
  <c r="P1988" i="24" l="1"/>
  <c r="N1987" i="24"/>
  <c r="O1987" i="24" s="1"/>
  <c r="P1989" i="24" l="1"/>
  <c r="N1988" i="24"/>
  <c r="O1988" i="24" s="1"/>
  <c r="P1990" i="24" l="1"/>
  <c r="N1989" i="24"/>
  <c r="O1989" i="24" s="1"/>
  <c r="P1991" i="24" l="1"/>
  <c r="N1990" i="24"/>
  <c r="O1990" i="24" s="1"/>
  <c r="P1992" i="24" l="1"/>
  <c r="N1991" i="24"/>
  <c r="O1991" i="24" s="1"/>
  <c r="P1993" i="24" l="1"/>
  <c r="N1992" i="24"/>
  <c r="O1992" i="24" s="1"/>
  <c r="P1994" i="24" l="1"/>
  <c r="N1993" i="24"/>
  <c r="O1993" i="24" s="1"/>
  <c r="P1995" i="24" l="1"/>
  <c r="N1994" i="24"/>
  <c r="O1994" i="24" s="1"/>
  <c r="P1996" i="24" l="1"/>
  <c r="N1995" i="24"/>
  <c r="O1995" i="24" s="1"/>
  <c r="P1997" i="24" l="1"/>
  <c r="N1996" i="24"/>
  <c r="O1996" i="24" s="1"/>
  <c r="P1998" i="24" l="1"/>
  <c r="N1997" i="24"/>
  <c r="O1997" i="24" s="1"/>
  <c r="P1999" i="24" l="1"/>
  <c r="N1998" i="24"/>
  <c r="O1998" i="24" s="1"/>
  <c r="P2000" i="24" l="1"/>
  <c r="N1999" i="24"/>
  <c r="O1999" i="24" s="1"/>
  <c r="P2001" i="24" l="1"/>
  <c r="N2000" i="24"/>
  <c r="O2000" i="24" s="1"/>
  <c r="P2002" i="24" l="1"/>
  <c r="N2001" i="24"/>
  <c r="O2001" i="24" s="1"/>
  <c r="P2003" i="24" l="1"/>
  <c r="N2002" i="24"/>
  <c r="O2002" i="24" s="1"/>
  <c r="P2004" i="24" l="1"/>
  <c r="N2003" i="24"/>
  <c r="O2003" i="24" s="1"/>
  <c r="P2005" i="24" l="1"/>
  <c r="N2004" i="24"/>
  <c r="O2004" i="24" s="1"/>
  <c r="P2006" i="24" l="1"/>
  <c r="N2005" i="24"/>
  <c r="O2005" i="24" s="1"/>
  <c r="P2007" i="24" l="1"/>
  <c r="N2006" i="24"/>
  <c r="O2006" i="24" s="1"/>
  <c r="P2008" i="24" l="1"/>
  <c r="N2007" i="24"/>
  <c r="O2007" i="24" s="1"/>
  <c r="P2009" i="24" l="1"/>
  <c r="N2008" i="24"/>
  <c r="O2008" i="24" s="1"/>
  <c r="P2010" i="24" l="1"/>
  <c r="N2009" i="24"/>
  <c r="O2009" i="24" s="1"/>
  <c r="P2011" i="24" l="1"/>
  <c r="N2010" i="24"/>
  <c r="O2010" i="24" s="1"/>
  <c r="P2012" i="24" l="1"/>
  <c r="N2011" i="24"/>
  <c r="O2011" i="24" s="1"/>
  <c r="P2013" i="24" l="1"/>
  <c r="N2012" i="24"/>
  <c r="O2012" i="24" s="1"/>
  <c r="P2014" i="24" l="1"/>
  <c r="N2013" i="24"/>
  <c r="O2013" i="24" s="1"/>
  <c r="P2015" i="24" l="1"/>
  <c r="N2014" i="24"/>
  <c r="O2014" i="24" s="1"/>
  <c r="P2016" i="24" l="1"/>
  <c r="N2015" i="24"/>
  <c r="O2015" i="24" s="1"/>
  <c r="P2017" i="24" l="1"/>
  <c r="N2016" i="24"/>
  <c r="O2016" i="24" s="1"/>
  <c r="P2018" i="24" l="1"/>
  <c r="N2017" i="24"/>
  <c r="O2017" i="24" s="1"/>
  <c r="P2019" i="24" l="1"/>
  <c r="N2018" i="24"/>
  <c r="O2018" i="24" s="1"/>
  <c r="P2020" i="24" l="1"/>
  <c r="N2019" i="24"/>
  <c r="O2019" i="24" s="1"/>
  <c r="N2020" i="24" l="1"/>
  <c r="O2020" i="24" s="1"/>
  <c r="O4" i="24"/>
  <c r="C4" i="24"/>
  <c r="P5" i="24" l="1"/>
  <c r="Q5" i="24"/>
  <c r="B5" i="24" l="1"/>
  <c r="C6" i="24"/>
  <c r="C164" i="17" l="1"/>
  <c r="C167" i="17"/>
  <c r="J164" i="17" l="1"/>
  <c r="P164" i="17"/>
  <c r="V164" i="17"/>
  <c r="AB164" i="17"/>
  <c r="AH164" i="17"/>
  <c r="K164" i="17"/>
  <c r="Q164" i="17"/>
  <c r="W164" i="17"/>
  <c r="AC164" i="17"/>
  <c r="AI164" i="17"/>
  <c r="L164" i="17"/>
  <c r="R164" i="17"/>
  <c r="X164" i="17"/>
  <c r="AD164" i="17"/>
  <c r="AJ164" i="17"/>
  <c r="M164" i="17"/>
  <c r="S164" i="17"/>
  <c r="Y164" i="17"/>
  <c r="AE164" i="17"/>
  <c r="H164" i="17"/>
  <c r="N164" i="17"/>
  <c r="T164" i="17"/>
  <c r="Z164" i="17"/>
  <c r="AF164" i="17"/>
  <c r="I164" i="17"/>
  <c r="O164" i="17"/>
  <c r="U164" i="17"/>
  <c r="AA164" i="17"/>
  <c r="AG164" i="17"/>
  <c r="K167" i="17"/>
  <c r="K169" i="17" s="1"/>
  <c r="Q167" i="17"/>
  <c r="Q169" i="17" s="1"/>
  <c r="W167" i="17"/>
  <c r="W169" i="17" s="1"/>
  <c r="AC167" i="17"/>
  <c r="AC169" i="17" s="1"/>
  <c r="AI167" i="17"/>
  <c r="AI169" i="17" s="1"/>
  <c r="L167" i="17"/>
  <c r="L169" i="17" s="1"/>
  <c r="R167" i="17"/>
  <c r="R169" i="17" s="1"/>
  <c r="X167" i="17"/>
  <c r="X169" i="17" s="1"/>
  <c r="AD167" i="17"/>
  <c r="AD169" i="17" s="1"/>
  <c r="AJ167" i="17"/>
  <c r="AJ169" i="17" s="1"/>
  <c r="M167" i="17"/>
  <c r="M169" i="17" s="1"/>
  <c r="S167" i="17"/>
  <c r="S169" i="17" s="1"/>
  <c r="Y167" i="17"/>
  <c r="Y169" i="17" s="1"/>
  <c r="AE167" i="17"/>
  <c r="AE169" i="17" s="1"/>
  <c r="N167" i="17"/>
  <c r="N169" i="17" s="1"/>
  <c r="T167" i="17"/>
  <c r="T169" i="17" s="1"/>
  <c r="Z167" i="17"/>
  <c r="Z169" i="17" s="1"/>
  <c r="AF167" i="17"/>
  <c r="AF169" i="17" s="1"/>
  <c r="I167" i="17"/>
  <c r="I169" i="17" s="1"/>
  <c r="O167" i="17"/>
  <c r="O169" i="17" s="1"/>
  <c r="U167" i="17"/>
  <c r="U169" i="17" s="1"/>
  <c r="AA167" i="17"/>
  <c r="AA169" i="17" s="1"/>
  <c r="AG167" i="17"/>
  <c r="AG169" i="17" s="1"/>
  <c r="J167" i="17"/>
  <c r="J169" i="17" s="1"/>
  <c r="P167" i="17"/>
  <c r="P169" i="17" s="1"/>
  <c r="V167" i="17"/>
  <c r="V169" i="17" s="1"/>
  <c r="AB167" i="17"/>
  <c r="AB169" i="17" s="1"/>
  <c r="AH167" i="17"/>
  <c r="AH169" i="17" s="1"/>
  <c r="C133" i="17" l="1"/>
  <c r="F127" i="17"/>
  <c r="C125" i="17"/>
  <c r="F119" i="17"/>
  <c r="C40" i="17" l="1"/>
  <c r="F34" i="17"/>
  <c r="C85" i="17"/>
  <c r="F79" i="17"/>
  <c r="C77" i="17"/>
  <c r="F71" i="17"/>
  <c r="H179" i="17" l="1"/>
  <c r="H178" i="17"/>
  <c r="G168" i="17"/>
  <c r="H5" i="17"/>
  <c r="C157" i="17"/>
  <c r="C149" i="17"/>
  <c r="C141" i="17"/>
  <c r="C117" i="17"/>
  <c r="C109" i="17"/>
  <c r="C101" i="17"/>
  <c r="C93" i="17"/>
  <c r="C69" i="17"/>
  <c r="C61" i="17"/>
  <c r="C53" i="17"/>
  <c r="C46" i="17"/>
  <c r="C26" i="17"/>
  <c r="B18" i="17"/>
  <c r="C19" i="17" s="1"/>
  <c r="C12" i="17"/>
  <c r="F151" i="17"/>
  <c r="F47" i="17"/>
  <c r="F41" i="17"/>
  <c r="F20" i="17"/>
  <c r="G5" i="17"/>
  <c r="G163" i="17" l="1"/>
  <c r="F58" i="13" s="1"/>
  <c r="G161" i="17"/>
  <c r="F56" i="13" s="1"/>
  <c r="G160" i="17"/>
  <c r="F55" i="13" s="1"/>
  <c r="G162" i="17"/>
  <c r="B25" i="17"/>
  <c r="B32" i="17" s="1"/>
  <c r="B39" i="17" s="1"/>
  <c r="F13" i="13" l="1"/>
  <c r="B45" i="17"/>
  <c r="B52" i="17" s="1"/>
  <c r="B60" i="17" s="1"/>
  <c r="B68" i="17" s="1"/>
  <c r="B76" i="17" s="1"/>
  <c r="B84" i="17" s="1"/>
  <c r="B92" i="17" s="1"/>
  <c r="B100" i="17" s="1"/>
  <c r="B108" i="17" s="1"/>
  <c r="B116" i="17" s="1"/>
  <c r="B124" i="17" l="1"/>
  <c r="B132" i="17" s="1"/>
  <c r="B140" i="17" s="1"/>
  <c r="B148" i="17" s="1"/>
  <c r="B156" i="17" s="1"/>
  <c r="E44" i="13" l="1"/>
  <c r="E50" i="13" s="1"/>
  <c r="E46" i="13" l="1"/>
  <c r="F15" i="13"/>
  <c r="F16" i="13" s="1"/>
  <c r="A44" i="13"/>
  <c r="A46" i="13" s="1"/>
  <c r="A48" i="13" s="1"/>
  <c r="A50" i="13" s="1"/>
  <c r="A43" i="13"/>
  <c r="A45" i="13" s="1"/>
  <c r="A47" i="13" s="1"/>
  <c r="A49" i="13" s="1"/>
  <c r="A51" i="13" s="1"/>
  <c r="A52" i="13" s="1"/>
  <c r="I167" i="31" l="1"/>
  <c r="O167" i="31"/>
  <c r="U167" i="31"/>
  <c r="AA167" i="31"/>
  <c r="AG167" i="31"/>
  <c r="J167" i="31"/>
  <c r="P167" i="31"/>
  <c r="V167" i="31"/>
  <c r="AB167" i="31"/>
  <c r="AH167" i="31"/>
  <c r="K167" i="31"/>
  <c r="Q167" i="31"/>
  <c r="W167" i="31"/>
  <c r="AC167" i="31"/>
  <c r="AI167" i="31"/>
  <c r="L167" i="31"/>
  <c r="R167" i="31"/>
  <c r="X167" i="31"/>
  <c r="AD167" i="31"/>
  <c r="AJ167" i="31"/>
  <c r="M167" i="31"/>
  <c r="S167" i="31"/>
  <c r="Y167" i="31"/>
  <c r="AE167" i="31"/>
  <c r="G167" i="31"/>
  <c r="H167" i="31"/>
  <c r="N167" i="31"/>
  <c r="T167" i="31"/>
  <c r="Z167" i="31"/>
  <c r="AF167" i="31"/>
  <c r="T164" i="32"/>
  <c r="Z164" i="32"/>
  <c r="J164" i="32"/>
  <c r="O167" i="32"/>
  <c r="O169" i="32" s="1"/>
  <c r="W164" i="32"/>
  <c r="AB167" i="32"/>
  <c r="AB169" i="32" s="1"/>
  <c r="AJ164" i="32"/>
  <c r="L167" i="32"/>
  <c r="L169" i="32" s="1"/>
  <c r="Y167" i="32"/>
  <c r="Y169" i="32" s="1"/>
  <c r="H167" i="32"/>
  <c r="H169" i="32" s="1"/>
  <c r="S164" i="32"/>
  <c r="G167" i="32"/>
  <c r="G169" i="32" s="1"/>
  <c r="M164" i="32"/>
  <c r="P164" i="32"/>
  <c r="U167" i="32"/>
  <c r="U169" i="32" s="1"/>
  <c r="AC164" i="32"/>
  <c r="AH167" i="32"/>
  <c r="AH169" i="32" s="1"/>
  <c r="K167" i="32"/>
  <c r="K169" i="32" s="1"/>
  <c r="R167" i="32"/>
  <c r="R169" i="32" s="1"/>
  <c r="AE167" i="32"/>
  <c r="AE169" i="32" s="1"/>
  <c r="N167" i="32"/>
  <c r="N169" i="32" s="1"/>
  <c r="AF167" i="32"/>
  <c r="AF169" i="32" s="1"/>
  <c r="G164" i="32"/>
  <c r="AE164" i="32"/>
  <c r="V164" i="32"/>
  <c r="AA167" i="32"/>
  <c r="AA169" i="32" s="1"/>
  <c r="AI164" i="32"/>
  <c r="L164" i="32"/>
  <c r="Q167" i="32"/>
  <c r="Q169" i="32" s="1"/>
  <c r="X167" i="32"/>
  <c r="X169" i="32" s="1"/>
  <c r="I164" i="32"/>
  <c r="T167" i="32"/>
  <c r="T169" i="32" s="1"/>
  <c r="Y164" i="32"/>
  <c r="AB164" i="32"/>
  <c r="AG167" i="32"/>
  <c r="AG169" i="32" s="1"/>
  <c r="J167" i="32"/>
  <c r="J169" i="32" s="1"/>
  <c r="R164" i="32"/>
  <c r="W167" i="32"/>
  <c r="W169" i="32" s="1"/>
  <c r="AD167" i="32"/>
  <c r="AD169" i="32" s="1"/>
  <c r="O164" i="32"/>
  <c r="Z167" i="32"/>
  <c r="Z169" i="32" s="1"/>
  <c r="AG164" i="32"/>
  <c r="N164" i="32"/>
  <c r="M167" i="32"/>
  <c r="M169" i="32" s="1"/>
  <c r="AH164" i="32"/>
  <c r="K164" i="32"/>
  <c r="P167" i="32"/>
  <c r="P169" i="32" s="1"/>
  <c r="X164" i="32"/>
  <c r="AC167" i="32"/>
  <c r="AC169" i="32" s="1"/>
  <c r="AJ167" i="32"/>
  <c r="AJ169" i="32" s="1"/>
  <c r="U164" i="32"/>
  <c r="AF164" i="32"/>
  <c r="H164" i="32"/>
  <c r="I167" i="32"/>
  <c r="I169" i="32" s="1"/>
  <c r="Q164" i="32"/>
  <c r="V167" i="32"/>
  <c r="V169" i="32" s="1"/>
  <c r="AD164" i="32"/>
  <c r="AI167" i="32"/>
  <c r="AI169" i="32" s="1"/>
  <c r="S167" i="32"/>
  <c r="S169" i="32" s="1"/>
  <c r="AA164" i="32"/>
  <c r="H167" i="17"/>
  <c r="H169" i="17" s="1"/>
  <c r="G164" i="17"/>
  <c r="AF169" i="31" l="1"/>
  <c r="AF171" i="31" s="1"/>
  <c r="AF173" i="31"/>
  <c r="AF166" i="31"/>
  <c r="AF172" i="31"/>
  <c r="AE169" i="31"/>
  <c r="AE171" i="31" s="1"/>
  <c r="AE173" i="31"/>
  <c r="AE166" i="31"/>
  <c r="AE172" i="31"/>
  <c r="X169" i="31"/>
  <c r="X171" i="31" s="1"/>
  <c r="X173" i="31"/>
  <c r="X166" i="31"/>
  <c r="X172" i="31"/>
  <c r="Q169" i="31"/>
  <c r="Q171" i="31" s="1"/>
  <c r="Q173" i="31"/>
  <c r="Q166" i="31"/>
  <c r="Q172" i="31"/>
  <c r="J169" i="31"/>
  <c r="J171" i="31" s="1"/>
  <c r="J166" i="31"/>
  <c r="J173" i="31"/>
  <c r="J172" i="31"/>
  <c r="H20" i="32"/>
  <c r="H41" i="32"/>
  <c r="H55" i="32"/>
  <c r="H13" i="32"/>
  <c r="H119" i="32"/>
  <c r="H47" i="32"/>
  <c r="H6" i="32"/>
  <c r="H95" i="32"/>
  <c r="H151" i="32"/>
  <c r="H135" i="32"/>
  <c r="H127" i="32"/>
  <c r="H143" i="32"/>
  <c r="H103" i="32"/>
  <c r="H71" i="32"/>
  <c r="H63" i="32"/>
  <c r="H111" i="32"/>
  <c r="H79" i="32"/>
  <c r="H34" i="32"/>
  <c r="H27" i="32"/>
  <c r="H87" i="32"/>
  <c r="G173" i="32"/>
  <c r="G165" i="32"/>
  <c r="G166" i="32" s="1"/>
  <c r="G170" i="32"/>
  <c r="G172" i="32" s="1"/>
  <c r="Z169" i="31"/>
  <c r="Z171" i="31" s="1"/>
  <c r="Z173" i="31"/>
  <c r="Z166" i="31"/>
  <c r="Z172" i="31"/>
  <c r="Y169" i="31"/>
  <c r="Y171" i="31" s="1"/>
  <c r="Y173" i="31"/>
  <c r="Y166" i="31"/>
  <c r="Y172" i="31"/>
  <c r="R169" i="31"/>
  <c r="R171" i="31" s="1"/>
  <c r="R166" i="31"/>
  <c r="R173" i="31"/>
  <c r="R172" i="31"/>
  <c r="K169" i="31"/>
  <c r="K171" i="31" s="1"/>
  <c r="K173" i="31"/>
  <c r="K172" i="31"/>
  <c r="K166" i="31"/>
  <c r="AG169" i="31"/>
  <c r="AG171" i="31" s="1"/>
  <c r="AG173" i="31"/>
  <c r="AG166" i="31"/>
  <c r="AG172" i="31"/>
  <c r="T169" i="31"/>
  <c r="T171" i="31" s="1"/>
  <c r="T173" i="31"/>
  <c r="T166" i="31"/>
  <c r="T172" i="31"/>
  <c r="S169" i="31"/>
  <c r="S171" i="31" s="1"/>
  <c r="S166" i="31"/>
  <c r="S173" i="31"/>
  <c r="S172" i="31"/>
  <c r="L169" i="31"/>
  <c r="L171" i="31" s="1"/>
  <c r="L173" i="31"/>
  <c r="L166" i="31"/>
  <c r="L172" i="31"/>
  <c r="AH169" i="31"/>
  <c r="AH171" i="31" s="1"/>
  <c r="AH173" i="31"/>
  <c r="AH172" i="31"/>
  <c r="AH166" i="31"/>
  <c r="AA169" i="31"/>
  <c r="AA171" i="31" s="1"/>
  <c r="AA173" i="31"/>
  <c r="AA166" i="31"/>
  <c r="AA172" i="31"/>
  <c r="N169" i="31"/>
  <c r="N171" i="31" s="1"/>
  <c r="N166" i="31"/>
  <c r="N172" i="31"/>
  <c r="N173" i="31"/>
  <c r="M169" i="31"/>
  <c r="M171" i="31" s="1"/>
  <c r="M166" i="31"/>
  <c r="M172" i="31"/>
  <c r="M173" i="31"/>
  <c r="AI169" i="31"/>
  <c r="AI171" i="31" s="1"/>
  <c r="AI173" i="31"/>
  <c r="AI166" i="31"/>
  <c r="AI172" i="31"/>
  <c r="AB169" i="31"/>
  <c r="AB171" i="31" s="1"/>
  <c r="AB173" i="31"/>
  <c r="AB166" i="31"/>
  <c r="AB172" i="31"/>
  <c r="U169" i="31"/>
  <c r="U171" i="31" s="1"/>
  <c r="U173" i="31"/>
  <c r="U172" i="31"/>
  <c r="U166" i="31"/>
  <c r="H169" i="31"/>
  <c r="H171" i="31" s="1"/>
  <c r="H166" i="31"/>
  <c r="H173" i="31"/>
  <c r="H172" i="31"/>
  <c r="AJ169" i="31"/>
  <c r="AJ171" i="31" s="1"/>
  <c r="AJ173" i="31"/>
  <c r="AJ166" i="31"/>
  <c r="AJ172" i="31"/>
  <c r="AC169" i="31"/>
  <c r="AC171" i="31" s="1"/>
  <c r="AC173" i="31"/>
  <c r="AC166" i="31"/>
  <c r="AC172" i="31"/>
  <c r="V169" i="31"/>
  <c r="V171" i="31" s="1"/>
  <c r="V172" i="31"/>
  <c r="V173" i="31"/>
  <c r="V166" i="31"/>
  <c r="O169" i="31"/>
  <c r="O171" i="31" s="1"/>
  <c r="O173" i="31"/>
  <c r="O166" i="31"/>
  <c r="O172" i="31"/>
  <c r="G169" i="31"/>
  <c r="G171" i="31" s="1"/>
  <c r="G166" i="31"/>
  <c r="G173" i="31"/>
  <c r="G172" i="31"/>
  <c r="AD169" i="31"/>
  <c r="AD171" i="31" s="1"/>
  <c r="AD173" i="31"/>
  <c r="AD166" i="31"/>
  <c r="AD172" i="31"/>
  <c r="W169" i="31"/>
  <c r="W171" i="31" s="1"/>
  <c r="W173" i="31"/>
  <c r="W166" i="31"/>
  <c r="W172" i="31"/>
  <c r="P169" i="31"/>
  <c r="P171" i="31" s="1"/>
  <c r="P173" i="31"/>
  <c r="P166" i="31"/>
  <c r="P172" i="31"/>
  <c r="I169" i="31"/>
  <c r="I171" i="31" s="1"/>
  <c r="I173" i="31"/>
  <c r="I166" i="31"/>
  <c r="I172" i="31"/>
  <c r="H20" i="17"/>
  <c r="H34" i="17"/>
  <c r="H47" i="17"/>
  <c r="H27" i="17"/>
  <c r="H41" i="17"/>
  <c r="I41" i="17" s="1"/>
  <c r="J41" i="17" s="1"/>
  <c r="K41" i="17" s="1"/>
  <c r="L41" i="17" s="1"/>
  <c r="M41" i="17" s="1"/>
  <c r="N41" i="17" s="1"/>
  <c r="O41" i="17" s="1"/>
  <c r="P41" i="17" s="1"/>
  <c r="Q41" i="17" s="1"/>
  <c r="R41" i="17" s="1"/>
  <c r="S41" i="17" s="1"/>
  <c r="T41" i="17" s="1"/>
  <c r="U41" i="17" s="1"/>
  <c r="V41" i="17" s="1"/>
  <c r="W41" i="17" s="1"/>
  <c r="X41" i="17" s="1"/>
  <c r="Y41" i="17" s="1"/>
  <c r="Z41" i="17" s="1"/>
  <c r="AA41" i="17" s="1"/>
  <c r="AB41" i="17" s="1"/>
  <c r="AC41" i="17" s="1"/>
  <c r="AD41" i="17" s="1"/>
  <c r="AE41" i="17" s="1"/>
  <c r="AF41" i="17" s="1"/>
  <c r="AG41" i="17" s="1"/>
  <c r="AH41" i="17" s="1"/>
  <c r="AI41" i="17" s="1"/>
  <c r="AJ41" i="17" s="1"/>
  <c r="H13" i="17"/>
  <c r="H18" i="17" s="1"/>
  <c r="H19" i="17" s="1"/>
  <c r="H151" i="17"/>
  <c r="G167" i="17"/>
  <c r="H32" i="32" l="1"/>
  <c r="H33" i="32" s="1"/>
  <c r="I27" i="32"/>
  <c r="H108" i="32"/>
  <c r="H109" i="32" s="1"/>
  <c r="I103" i="32"/>
  <c r="H110" i="32"/>
  <c r="H11" i="32"/>
  <c r="I6" i="32"/>
  <c r="H25" i="32"/>
  <c r="H26" i="32" s="1"/>
  <c r="I20" i="32"/>
  <c r="H39" i="32"/>
  <c r="H40" i="32" s="1"/>
  <c r="I34" i="32"/>
  <c r="I143" i="32"/>
  <c r="H150" i="32"/>
  <c r="H148" i="32"/>
  <c r="H149" i="32" s="1"/>
  <c r="I47" i="32"/>
  <c r="H52" i="32"/>
  <c r="H53" i="32" s="1"/>
  <c r="H54" i="32"/>
  <c r="I79" i="32"/>
  <c r="H84" i="32"/>
  <c r="H85" i="32" s="1"/>
  <c r="H86" i="32"/>
  <c r="I127" i="32"/>
  <c r="H132" i="32"/>
  <c r="H133" i="32" s="1"/>
  <c r="H134" i="32"/>
  <c r="H124" i="32"/>
  <c r="H125" i="32" s="1"/>
  <c r="I119" i="32"/>
  <c r="H126" i="32"/>
  <c r="I111" i="32"/>
  <c r="H118" i="32"/>
  <c r="H116" i="32"/>
  <c r="H117" i="32" s="1"/>
  <c r="I135" i="32"/>
  <c r="H140" i="32"/>
  <c r="H141" i="32" s="1"/>
  <c r="H142" i="32"/>
  <c r="H18" i="32"/>
  <c r="H19" i="32" s="1"/>
  <c r="I13" i="32"/>
  <c r="I63" i="32"/>
  <c r="H68" i="32"/>
  <c r="H69" i="32" s="1"/>
  <c r="H70" i="32"/>
  <c r="I151" i="32"/>
  <c r="H158" i="32"/>
  <c r="H156" i="32"/>
  <c r="H157" i="32" s="1"/>
  <c r="I55" i="32"/>
  <c r="H60" i="32"/>
  <c r="H61" i="32" s="1"/>
  <c r="H62" i="32"/>
  <c r="G171" i="32"/>
  <c r="I87" i="32"/>
  <c r="H94" i="32"/>
  <c r="H92" i="32"/>
  <c r="H93" i="32" s="1"/>
  <c r="H78" i="32"/>
  <c r="I71" i="32"/>
  <c r="H76" i="32"/>
  <c r="H77" i="32" s="1"/>
  <c r="I95" i="32"/>
  <c r="H100" i="32"/>
  <c r="H101" i="32" s="1"/>
  <c r="H102" i="32"/>
  <c r="H45" i="32"/>
  <c r="I41" i="32"/>
  <c r="H46" i="32"/>
  <c r="I27" i="17"/>
  <c r="H32" i="17"/>
  <c r="H33" i="17" s="1"/>
  <c r="I34" i="17"/>
  <c r="H39" i="17"/>
  <c r="H40" i="17" s="1"/>
  <c r="H52" i="17"/>
  <c r="H53" i="17" s="1"/>
  <c r="I47" i="17"/>
  <c r="I13" i="17"/>
  <c r="I18" i="17" s="1"/>
  <c r="I19" i="17" s="1"/>
  <c r="H25" i="17"/>
  <c r="H26" i="17" s="1"/>
  <c r="I20" i="17"/>
  <c r="H158" i="17"/>
  <c r="H156" i="17"/>
  <c r="H157" i="17" s="1"/>
  <c r="G3" i="13"/>
  <c r="J135" i="32" l="1"/>
  <c r="I142" i="32"/>
  <c r="I140" i="32"/>
  <c r="I141" i="32" s="1"/>
  <c r="I86" i="32"/>
  <c r="J79" i="32"/>
  <c r="I84" i="32"/>
  <c r="I85" i="32" s="1"/>
  <c r="J143" i="32"/>
  <c r="I148" i="32"/>
  <c r="I149" i="32" s="1"/>
  <c r="I150" i="32"/>
  <c r="H12" i="32"/>
  <c r="H162" i="32" s="1"/>
  <c r="H170" i="32" s="1"/>
  <c r="H160" i="32"/>
  <c r="H165" i="32" s="1"/>
  <c r="H166" i="32" s="1"/>
  <c r="I60" i="32"/>
  <c r="I61" i="32" s="1"/>
  <c r="J55" i="32"/>
  <c r="I62" i="32"/>
  <c r="I68" i="32"/>
  <c r="I69" i="32" s="1"/>
  <c r="I70" i="32"/>
  <c r="J63" i="32"/>
  <c r="H161" i="32"/>
  <c r="H173" i="32" s="1"/>
  <c r="I39" i="32"/>
  <c r="I40" i="32" s="1"/>
  <c r="J34" i="32"/>
  <c r="I18" i="32"/>
  <c r="I19" i="32" s="1"/>
  <c r="J13" i="32"/>
  <c r="H163" i="32"/>
  <c r="I110" i="32"/>
  <c r="I108" i="32"/>
  <c r="I109" i="32" s="1"/>
  <c r="J103" i="32"/>
  <c r="I100" i="32"/>
  <c r="I101" i="32" s="1"/>
  <c r="J95" i="32"/>
  <c r="I102" i="32"/>
  <c r="I92" i="32"/>
  <c r="I93" i="32" s="1"/>
  <c r="I94" i="32"/>
  <c r="J87" i="32"/>
  <c r="J111" i="32"/>
  <c r="I118" i="32"/>
  <c r="I116" i="32"/>
  <c r="I117" i="32" s="1"/>
  <c r="I134" i="32"/>
  <c r="J127" i="32"/>
  <c r="I132" i="32"/>
  <c r="I133" i="32" s="1"/>
  <c r="I52" i="32"/>
  <c r="I53" i="32" s="1"/>
  <c r="I54" i="32"/>
  <c r="J47" i="32"/>
  <c r="I25" i="32"/>
  <c r="I26" i="32" s="1"/>
  <c r="J20" i="32"/>
  <c r="I156" i="32"/>
  <c r="I157" i="32" s="1"/>
  <c r="I158" i="32"/>
  <c r="J151" i="32"/>
  <c r="I32" i="32"/>
  <c r="I33" i="32" s="1"/>
  <c r="J27" i="32"/>
  <c r="I46" i="32"/>
  <c r="I45" i="32"/>
  <c r="J41" i="32"/>
  <c r="J71" i="32"/>
  <c r="I76" i="32"/>
  <c r="I77" i="32" s="1"/>
  <c r="I78" i="32"/>
  <c r="I124" i="32"/>
  <c r="I125" i="32" s="1"/>
  <c r="J119" i="32"/>
  <c r="I126" i="32"/>
  <c r="J6" i="32"/>
  <c r="I11" i="32"/>
  <c r="J13" i="17"/>
  <c r="J18" i="17" s="1"/>
  <c r="J19" i="17" s="1"/>
  <c r="J34" i="17"/>
  <c r="I39" i="17"/>
  <c r="I40" i="17" s="1"/>
  <c r="J20" i="17"/>
  <c r="I25" i="17"/>
  <c r="I26" i="17" s="1"/>
  <c r="J47" i="17"/>
  <c r="I52" i="17"/>
  <c r="I53" i="17" s="1"/>
  <c r="I32" i="17"/>
  <c r="I33" i="17" s="1"/>
  <c r="J27" i="17"/>
  <c r="H3" i="13"/>
  <c r="I3" i="13" s="1"/>
  <c r="J84" i="32" l="1"/>
  <c r="J85" i="32" s="1"/>
  <c r="W79" i="32"/>
  <c r="J86" i="32"/>
  <c r="K79" i="32"/>
  <c r="H172" i="32"/>
  <c r="H171" i="32"/>
  <c r="J78" i="32"/>
  <c r="K71" i="32"/>
  <c r="J76" i="32"/>
  <c r="J77" i="32" s="1"/>
  <c r="W71" i="32"/>
  <c r="J100" i="32"/>
  <c r="J101" i="32" s="1"/>
  <c r="J102" i="32"/>
  <c r="K95" i="32"/>
  <c r="W95" i="32"/>
  <c r="J46" i="32"/>
  <c r="K41" i="32"/>
  <c r="J45" i="32"/>
  <c r="I163" i="32"/>
  <c r="J118" i="32"/>
  <c r="J116" i="32"/>
  <c r="J117" i="32" s="1"/>
  <c r="W111" i="32"/>
  <c r="K111" i="32"/>
  <c r="K27" i="32"/>
  <c r="J32" i="32"/>
  <c r="J33" i="32" s="1"/>
  <c r="I12" i="32"/>
  <c r="I162" i="32" s="1"/>
  <c r="I170" i="32" s="1"/>
  <c r="I160" i="32"/>
  <c r="I165" i="32" s="1"/>
  <c r="I166" i="32" s="1"/>
  <c r="K63" i="32"/>
  <c r="J70" i="32"/>
  <c r="J68" i="32"/>
  <c r="J69" i="32" s="1"/>
  <c r="W63" i="32"/>
  <c r="J11" i="32"/>
  <c r="W6" i="32"/>
  <c r="K6" i="32"/>
  <c r="J158" i="32"/>
  <c r="W151" i="32"/>
  <c r="K151" i="32"/>
  <c r="J156" i="32"/>
  <c r="J157" i="32" s="1"/>
  <c r="J18" i="32"/>
  <c r="J19" i="32" s="1"/>
  <c r="K13" i="32"/>
  <c r="J126" i="32"/>
  <c r="J124" i="32"/>
  <c r="J125" i="32" s="1"/>
  <c r="W119" i="32"/>
  <c r="K119" i="32"/>
  <c r="K87" i="32"/>
  <c r="J94" i="32"/>
  <c r="J92" i="32"/>
  <c r="J93" i="32" s="1"/>
  <c r="W87" i="32"/>
  <c r="W103" i="32"/>
  <c r="K103" i="32"/>
  <c r="J110" i="32"/>
  <c r="J108" i="32"/>
  <c r="J109" i="32" s="1"/>
  <c r="J39" i="32"/>
  <c r="J40" i="32" s="1"/>
  <c r="K34" i="32"/>
  <c r="K47" i="32"/>
  <c r="J52" i="32"/>
  <c r="J53" i="32" s="1"/>
  <c r="J54" i="32"/>
  <c r="I161" i="32"/>
  <c r="I173" i="32" s="1"/>
  <c r="K20" i="32"/>
  <c r="J25" i="32"/>
  <c r="J26" i="32" s="1"/>
  <c r="K127" i="32"/>
  <c r="W127" i="32"/>
  <c r="J134" i="32"/>
  <c r="J132" i="32"/>
  <c r="J133" i="32" s="1"/>
  <c r="J62" i="32"/>
  <c r="J60" i="32"/>
  <c r="J61" i="32" s="1"/>
  <c r="K55" i="32"/>
  <c r="W55" i="32"/>
  <c r="J148" i="32"/>
  <c r="J149" i="32" s="1"/>
  <c r="W143" i="32"/>
  <c r="K143" i="32"/>
  <c r="J150" i="32"/>
  <c r="J140" i="32"/>
  <c r="J141" i="32" s="1"/>
  <c r="W135" i="32"/>
  <c r="K135" i="32"/>
  <c r="J142" i="32"/>
  <c r="K13" i="17"/>
  <c r="K18" i="17" s="1"/>
  <c r="K19" i="17" s="1"/>
  <c r="J25" i="17"/>
  <c r="J26" i="17" s="1"/>
  <c r="K20" i="17"/>
  <c r="J32" i="17"/>
  <c r="J33" i="17" s="1"/>
  <c r="K27" i="17"/>
  <c r="K47" i="17"/>
  <c r="J52" i="17"/>
  <c r="J53" i="17" s="1"/>
  <c r="K34" i="17"/>
  <c r="J39" i="17"/>
  <c r="J40" i="17" s="1"/>
  <c r="J3" i="13"/>
  <c r="K3" i="13" s="1"/>
  <c r="L3" i="13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Z3" i="13" s="1"/>
  <c r="AA3" i="13" s="1"/>
  <c r="AB3" i="13" s="1"/>
  <c r="AC3" i="13" s="1"/>
  <c r="AD3" i="13" s="1"/>
  <c r="AE3" i="13" s="1"/>
  <c r="AF3" i="13" s="1"/>
  <c r="AG3" i="13" s="1"/>
  <c r="AH3" i="13" s="1"/>
  <c r="AI3" i="13" s="1"/>
  <c r="J161" i="32" l="1"/>
  <c r="J173" i="32" s="1"/>
  <c r="K76" i="32"/>
  <c r="K77" i="32" s="1"/>
  <c r="L71" i="32"/>
  <c r="K78" i="32"/>
  <c r="K52" i="32"/>
  <c r="K53" i="32" s="1"/>
  <c r="K54" i="32"/>
  <c r="L47" i="32"/>
  <c r="W110" i="32"/>
  <c r="W108" i="32"/>
  <c r="W109" i="32" s="1"/>
  <c r="X103" i="32"/>
  <c r="W124" i="32"/>
  <c r="W125" i="32" s="1"/>
  <c r="W126" i="32"/>
  <c r="X119" i="32"/>
  <c r="K156" i="32"/>
  <c r="K157" i="32" s="1"/>
  <c r="K158" i="32"/>
  <c r="L151" i="32"/>
  <c r="W68" i="32"/>
  <c r="W69" i="32" s="1"/>
  <c r="X63" i="32"/>
  <c r="W70" i="32"/>
  <c r="X95" i="32"/>
  <c r="W100" i="32"/>
  <c r="W101" i="32" s="1"/>
  <c r="W102" i="32"/>
  <c r="K62" i="32"/>
  <c r="K60" i="32"/>
  <c r="K61" i="32" s="1"/>
  <c r="L55" i="32"/>
  <c r="L34" i="32"/>
  <c r="K39" i="32"/>
  <c r="K40" i="32" s="1"/>
  <c r="W94" i="32"/>
  <c r="W92" i="32"/>
  <c r="W93" i="32" s="1"/>
  <c r="X87" i="32"/>
  <c r="W156" i="32"/>
  <c r="W157" i="32" s="1"/>
  <c r="W158" i="32"/>
  <c r="X151" i="32"/>
  <c r="K32" i="32"/>
  <c r="K33" i="32" s="1"/>
  <c r="L27" i="32"/>
  <c r="X79" i="32"/>
  <c r="W86" i="32"/>
  <c r="W84" i="32"/>
  <c r="W85" i="32" s="1"/>
  <c r="K132" i="32"/>
  <c r="K133" i="32" s="1"/>
  <c r="L127" i="32"/>
  <c r="K134" i="32"/>
  <c r="K150" i="32"/>
  <c r="K148" i="32"/>
  <c r="K149" i="32" s="1"/>
  <c r="L143" i="32"/>
  <c r="L20" i="32"/>
  <c r="K25" i="32"/>
  <c r="K26" i="32" s="1"/>
  <c r="L111" i="32"/>
  <c r="K116" i="32"/>
  <c r="K117" i="32" s="1"/>
  <c r="K118" i="32"/>
  <c r="K46" i="32"/>
  <c r="K45" i="32"/>
  <c r="L41" i="32"/>
  <c r="W76" i="32"/>
  <c r="W77" i="32" s="1"/>
  <c r="X71" i="32"/>
  <c r="W78" i="32"/>
  <c r="K86" i="32"/>
  <c r="L79" i="32"/>
  <c r="K84" i="32"/>
  <c r="K85" i="32" s="1"/>
  <c r="X6" i="32"/>
  <c r="W11" i="32"/>
  <c r="W150" i="32"/>
  <c r="W148" i="32"/>
  <c r="W149" i="32" s="1"/>
  <c r="X143" i="32"/>
  <c r="K18" i="32"/>
  <c r="K19" i="32" s="1"/>
  <c r="L13" i="32"/>
  <c r="L6" i="32"/>
  <c r="K11" i="32"/>
  <c r="L63" i="32"/>
  <c r="K70" i="32"/>
  <c r="K68" i="32"/>
  <c r="K69" i="32" s="1"/>
  <c r="W118" i="32"/>
  <c r="W116" i="32"/>
  <c r="W117" i="32" s="1"/>
  <c r="X111" i="32"/>
  <c r="K140" i="32"/>
  <c r="K141" i="32" s="1"/>
  <c r="K142" i="32"/>
  <c r="L135" i="32"/>
  <c r="K92" i="32"/>
  <c r="K93" i="32" s="1"/>
  <c r="K94" i="32"/>
  <c r="L87" i="32"/>
  <c r="W140" i="32"/>
  <c r="W141" i="32" s="1"/>
  <c r="X135" i="32"/>
  <c r="W142" i="32"/>
  <c r="W62" i="32"/>
  <c r="X55" i="32"/>
  <c r="W60" i="32"/>
  <c r="W61" i="32" s="1"/>
  <c r="X127" i="32"/>
  <c r="W134" i="32"/>
  <c r="W132" i="32"/>
  <c r="W133" i="32" s="1"/>
  <c r="J163" i="32"/>
  <c r="K110" i="32"/>
  <c r="K108" i="32"/>
  <c r="K109" i="32" s="1"/>
  <c r="L103" i="32"/>
  <c r="K124" i="32"/>
  <c r="K125" i="32" s="1"/>
  <c r="K126" i="32"/>
  <c r="L119" i="32"/>
  <c r="J12" i="32"/>
  <c r="J162" i="32" s="1"/>
  <c r="J170" i="32" s="1"/>
  <c r="J160" i="32"/>
  <c r="J165" i="32" s="1"/>
  <c r="J166" i="32" s="1"/>
  <c r="I172" i="32"/>
  <c r="I171" i="32"/>
  <c r="L95" i="32"/>
  <c r="K100" i="32"/>
  <c r="K101" i="32" s="1"/>
  <c r="K102" i="32"/>
  <c r="L13" i="17"/>
  <c r="L18" i="17" s="1"/>
  <c r="L19" i="17" s="1"/>
  <c r="K32" i="17"/>
  <c r="K33" i="17" s="1"/>
  <c r="L27" i="17"/>
  <c r="L47" i="17"/>
  <c r="K52" i="17"/>
  <c r="K53" i="17" s="1"/>
  <c r="K25" i="17"/>
  <c r="K26" i="17" s="1"/>
  <c r="L20" i="17"/>
  <c r="L34" i="17"/>
  <c r="K39" i="17"/>
  <c r="K40" i="17" s="1"/>
  <c r="L92" i="32" l="1"/>
  <c r="L93" i="32" s="1"/>
  <c r="L94" i="32"/>
  <c r="M87" i="32"/>
  <c r="X116" i="32"/>
  <c r="X117" i="32" s="1"/>
  <c r="Y111" i="32"/>
  <c r="X118" i="32"/>
  <c r="K160" i="32"/>
  <c r="K165" i="32" s="1"/>
  <c r="K166" i="32" s="1"/>
  <c r="K12" i="32"/>
  <c r="K162" i="32" s="1"/>
  <c r="K170" i="32" s="1"/>
  <c r="L62" i="32"/>
  <c r="L60" i="32"/>
  <c r="L61" i="32" s="1"/>
  <c r="M55" i="32"/>
  <c r="X126" i="32"/>
  <c r="X124" i="32"/>
  <c r="X125" i="32" s="1"/>
  <c r="Y119" i="32"/>
  <c r="L52" i="32"/>
  <c r="L53" i="32" s="1"/>
  <c r="L54" i="32"/>
  <c r="M47" i="32"/>
  <c r="J172" i="32"/>
  <c r="J171" i="32"/>
  <c r="X62" i="32"/>
  <c r="Y55" i="32"/>
  <c r="X60" i="32"/>
  <c r="X61" i="32" s="1"/>
  <c r="M6" i="32"/>
  <c r="L11" i="32"/>
  <c r="W12" i="32"/>
  <c r="Y71" i="32"/>
  <c r="X76" i="32"/>
  <c r="X77" i="32" s="1"/>
  <c r="X78" i="32"/>
  <c r="X86" i="32"/>
  <c r="Y79" i="32"/>
  <c r="X84" i="32"/>
  <c r="X85" i="32" s="1"/>
  <c r="X92" i="32"/>
  <c r="X93" i="32" s="1"/>
  <c r="Y87" i="32"/>
  <c r="X94" i="32"/>
  <c r="X68" i="32"/>
  <c r="X69" i="32" s="1"/>
  <c r="Y63" i="32"/>
  <c r="X70" i="32"/>
  <c r="K161" i="32"/>
  <c r="K173" i="32" s="1"/>
  <c r="X142" i="32"/>
  <c r="Y135" i="32"/>
  <c r="X140" i="32"/>
  <c r="X141" i="32" s="1"/>
  <c r="L18" i="32"/>
  <c r="L19" i="32" s="1"/>
  <c r="M13" i="32"/>
  <c r="Y6" i="32"/>
  <c r="X11" i="32"/>
  <c r="M111" i="32"/>
  <c r="L118" i="32"/>
  <c r="L116" i="32"/>
  <c r="L117" i="32" s="1"/>
  <c r="L32" i="32"/>
  <c r="L33" i="32" s="1"/>
  <c r="M27" i="32"/>
  <c r="K163" i="32"/>
  <c r="X148" i="32"/>
  <c r="X149" i="32" s="1"/>
  <c r="Y143" i="32"/>
  <c r="X150" i="32"/>
  <c r="L124" i="32"/>
  <c r="L125" i="32" s="1"/>
  <c r="L126" i="32"/>
  <c r="M119" i="32"/>
  <c r="L102" i="32"/>
  <c r="L100" i="32"/>
  <c r="L101" i="32" s="1"/>
  <c r="M95" i="32"/>
  <c r="L142" i="32"/>
  <c r="L140" i="32"/>
  <c r="L141" i="32" s="1"/>
  <c r="M135" i="32"/>
  <c r="M41" i="32"/>
  <c r="L46" i="32"/>
  <c r="L45" i="32"/>
  <c r="L132" i="32"/>
  <c r="L133" i="32" s="1"/>
  <c r="M127" i="32"/>
  <c r="L134" i="32"/>
  <c r="M151" i="32"/>
  <c r="L156" i="32"/>
  <c r="L157" i="32" s="1"/>
  <c r="L158" i="32"/>
  <c r="X110" i="32"/>
  <c r="Y103" i="32"/>
  <c r="X108" i="32"/>
  <c r="X109" i="32" s="1"/>
  <c r="L86" i="32"/>
  <c r="M79" i="32"/>
  <c r="L84" i="32"/>
  <c r="L85" i="32" s="1"/>
  <c r="M20" i="32"/>
  <c r="L25" i="32"/>
  <c r="L26" i="32" s="1"/>
  <c r="X156" i="32"/>
  <c r="X157" i="32" s="1"/>
  <c r="Y151" i="32"/>
  <c r="X158" i="32"/>
  <c r="L76" i="32"/>
  <c r="L77" i="32" s="1"/>
  <c r="L78" i="32"/>
  <c r="M71" i="32"/>
  <c r="L108" i="32"/>
  <c r="L109" i="32" s="1"/>
  <c r="M103" i="32"/>
  <c r="L110" i="32"/>
  <c r="X134" i="32"/>
  <c r="X132" i="32"/>
  <c r="X133" i="32" s="1"/>
  <c r="Y127" i="32"/>
  <c r="L68" i="32"/>
  <c r="L69" i="32" s="1"/>
  <c r="M63" i="32"/>
  <c r="L70" i="32"/>
  <c r="L150" i="32"/>
  <c r="L148" i="32"/>
  <c r="L149" i="32" s="1"/>
  <c r="M143" i="32"/>
  <c r="L39" i="32"/>
  <c r="L40" i="32" s="1"/>
  <c r="M34" i="32"/>
  <c r="X100" i="32"/>
  <c r="X101" i="32" s="1"/>
  <c r="X102" i="32"/>
  <c r="Y95" i="32"/>
  <c r="M13" i="17"/>
  <c r="M18" i="17" s="1"/>
  <c r="M19" i="17" s="1"/>
  <c r="L25" i="17"/>
  <c r="L26" i="17" s="1"/>
  <c r="M20" i="17"/>
  <c r="M47" i="17"/>
  <c r="L52" i="17"/>
  <c r="L53" i="17" s="1"/>
  <c r="L32" i="17"/>
  <c r="L33" i="17" s="1"/>
  <c r="M27" i="17"/>
  <c r="M34" i="17"/>
  <c r="L39" i="17"/>
  <c r="L40" i="17" s="1"/>
  <c r="G15" i="13"/>
  <c r="G16" i="13" s="1"/>
  <c r="H135" i="17"/>
  <c r="H119" i="17"/>
  <c r="H103" i="17"/>
  <c r="H87" i="17"/>
  <c r="H71" i="17"/>
  <c r="H55" i="17"/>
  <c r="H143" i="17"/>
  <c r="H127" i="17"/>
  <c r="H111" i="17"/>
  <c r="H95" i="17"/>
  <c r="H79" i="17"/>
  <c r="H63" i="17"/>
  <c r="F10" i="13"/>
  <c r="N79" i="32" l="1"/>
  <c r="M86" i="32"/>
  <c r="M84" i="32"/>
  <c r="M85" i="32" s="1"/>
  <c r="Z143" i="32"/>
  <c r="Y150" i="32"/>
  <c r="Y148" i="32"/>
  <c r="Y149" i="32" s="1"/>
  <c r="L12" i="32"/>
  <c r="L162" i="32" s="1"/>
  <c r="L170" i="32" s="1"/>
  <c r="L160" i="32"/>
  <c r="L165" i="32" s="1"/>
  <c r="L166" i="32" s="1"/>
  <c r="Y100" i="32"/>
  <c r="Y101" i="32" s="1"/>
  <c r="Z95" i="32"/>
  <c r="Y102" i="32"/>
  <c r="M39" i="32"/>
  <c r="M40" i="32" s="1"/>
  <c r="N34" i="32"/>
  <c r="M70" i="32"/>
  <c r="M68" i="32"/>
  <c r="M69" i="32" s="1"/>
  <c r="N63" i="32"/>
  <c r="M108" i="32"/>
  <c r="M109" i="32" s="1"/>
  <c r="M110" i="32"/>
  <c r="N103" i="32"/>
  <c r="Y158" i="32"/>
  <c r="Y156" i="32"/>
  <c r="Y157" i="32" s="1"/>
  <c r="Z151" i="32"/>
  <c r="M158" i="32"/>
  <c r="M156" i="32"/>
  <c r="M157" i="32" s="1"/>
  <c r="N151" i="32"/>
  <c r="M46" i="32"/>
  <c r="N41" i="32"/>
  <c r="M45" i="32"/>
  <c r="N111" i="32"/>
  <c r="M118" i="32"/>
  <c r="M116" i="32"/>
  <c r="M117" i="32" s="1"/>
  <c r="Y142" i="32"/>
  <c r="Z135" i="32"/>
  <c r="Y140" i="32"/>
  <c r="Y141" i="32" s="1"/>
  <c r="N6" i="32"/>
  <c r="M11" i="32"/>
  <c r="M54" i="32"/>
  <c r="M52" i="32"/>
  <c r="M53" i="32" s="1"/>
  <c r="N47" i="32"/>
  <c r="N55" i="32"/>
  <c r="M62" i="32"/>
  <c r="M60" i="32"/>
  <c r="M61" i="32" s="1"/>
  <c r="Y118" i="32"/>
  <c r="Z111" i="32"/>
  <c r="Y116" i="32"/>
  <c r="Y117" i="32" s="1"/>
  <c r="N135" i="32"/>
  <c r="M140" i="32"/>
  <c r="M141" i="32" s="1"/>
  <c r="M142" i="32"/>
  <c r="N119" i="32"/>
  <c r="M126" i="32"/>
  <c r="M124" i="32"/>
  <c r="M125" i="32" s="1"/>
  <c r="X12" i="32"/>
  <c r="Y92" i="32"/>
  <c r="Y93" i="32" s="1"/>
  <c r="Z87" i="32"/>
  <c r="Y94" i="32"/>
  <c r="L161" i="32"/>
  <c r="L173" i="32" s="1"/>
  <c r="M150" i="32"/>
  <c r="N143" i="32"/>
  <c r="M148" i="32"/>
  <c r="M149" i="32" s="1"/>
  <c r="Y132" i="32"/>
  <c r="Y133" i="32" s="1"/>
  <c r="Z127" i="32"/>
  <c r="Y134" i="32"/>
  <c r="M78" i="32"/>
  <c r="M76" i="32"/>
  <c r="M77" i="32" s="1"/>
  <c r="N71" i="32"/>
  <c r="Y110" i="32"/>
  <c r="Y108" i="32"/>
  <c r="Y109" i="32" s="1"/>
  <c r="Z103" i="32"/>
  <c r="M132" i="32"/>
  <c r="M133" i="32" s="1"/>
  <c r="M134" i="32"/>
  <c r="N127" i="32"/>
  <c r="N27" i="32"/>
  <c r="M32" i="32"/>
  <c r="M33" i="32" s="1"/>
  <c r="Z6" i="32"/>
  <c r="Y11" i="32"/>
  <c r="Z71" i="32"/>
  <c r="Y76" i="32"/>
  <c r="Y77" i="32" s="1"/>
  <c r="Y78" i="32"/>
  <c r="Y62" i="32"/>
  <c r="Z55" i="32"/>
  <c r="Y60" i="32"/>
  <c r="Y61" i="32" s="1"/>
  <c r="L163" i="32"/>
  <c r="M94" i="32"/>
  <c r="M92" i="32"/>
  <c r="M93" i="32" s="1"/>
  <c r="N87" i="32"/>
  <c r="N20" i="32"/>
  <c r="M25" i="32"/>
  <c r="M26" i="32" s="1"/>
  <c r="N13" i="32"/>
  <c r="M18" i="32"/>
  <c r="M19" i="32" s="1"/>
  <c r="Z119" i="32"/>
  <c r="Y126" i="32"/>
  <c r="Y124" i="32"/>
  <c r="Y125" i="32" s="1"/>
  <c r="K171" i="32"/>
  <c r="K172" i="32"/>
  <c r="N13" i="17"/>
  <c r="N18" i="17" s="1"/>
  <c r="N19" i="17" s="1"/>
  <c r="M102" i="32"/>
  <c r="M100" i="32"/>
  <c r="M101" i="32" s="1"/>
  <c r="N95" i="32"/>
  <c r="Y68" i="32"/>
  <c r="Y69" i="32" s="1"/>
  <c r="Y70" i="32"/>
  <c r="Z63" i="32"/>
  <c r="Y86" i="32"/>
  <c r="Z79" i="32"/>
  <c r="Y84" i="32"/>
  <c r="Y85" i="32" s="1"/>
  <c r="M32" i="17"/>
  <c r="M33" i="17" s="1"/>
  <c r="N27" i="17"/>
  <c r="I6" i="17"/>
  <c r="I11" i="17" s="1"/>
  <c r="I12" i="17" s="1"/>
  <c r="H11" i="17"/>
  <c r="H12" i="17" s="1"/>
  <c r="H62" i="17"/>
  <c r="H60" i="17"/>
  <c r="H61" i="17" s="1"/>
  <c r="H150" i="17"/>
  <c r="H148" i="17"/>
  <c r="H149" i="17" s="1"/>
  <c r="H70" i="17"/>
  <c r="H68" i="17"/>
  <c r="H69" i="17" s="1"/>
  <c r="H86" i="17"/>
  <c r="H84" i="17"/>
  <c r="H85" i="17" s="1"/>
  <c r="H78" i="17"/>
  <c r="H76" i="17"/>
  <c r="H77" i="17" s="1"/>
  <c r="N47" i="17"/>
  <c r="M52" i="17"/>
  <c r="M53" i="17" s="1"/>
  <c r="H126" i="17"/>
  <c r="H124" i="17"/>
  <c r="H125" i="17" s="1"/>
  <c r="H142" i="17"/>
  <c r="H140" i="17"/>
  <c r="H141" i="17" s="1"/>
  <c r="H102" i="17"/>
  <c r="H100" i="17"/>
  <c r="H101" i="17" s="1"/>
  <c r="M25" i="17"/>
  <c r="M26" i="17" s="1"/>
  <c r="N20" i="17"/>
  <c r="H134" i="17"/>
  <c r="H132" i="17"/>
  <c r="H133" i="17" s="1"/>
  <c r="H94" i="17"/>
  <c r="H92" i="17"/>
  <c r="H93" i="17" s="1"/>
  <c r="H118" i="17"/>
  <c r="H116" i="17"/>
  <c r="H117" i="17" s="1"/>
  <c r="H110" i="17"/>
  <c r="H108" i="17"/>
  <c r="H109" i="17" s="1"/>
  <c r="N34" i="17"/>
  <c r="M39" i="17"/>
  <c r="M40" i="17" s="1"/>
  <c r="F11" i="13"/>
  <c r="F21" i="13"/>
  <c r="I46" i="17"/>
  <c r="H46" i="17"/>
  <c r="O13" i="17"/>
  <c r="O18" i="17" s="1"/>
  <c r="O19" i="17" s="1"/>
  <c r="I79" i="17"/>
  <c r="I135" i="17"/>
  <c r="I95" i="17"/>
  <c r="I55" i="17"/>
  <c r="I151" i="17"/>
  <c r="I111" i="17"/>
  <c r="J111" i="17" s="1"/>
  <c r="I71" i="17"/>
  <c r="I127" i="17"/>
  <c r="I87" i="17"/>
  <c r="I54" i="17"/>
  <c r="H54" i="17"/>
  <c r="I143" i="17"/>
  <c r="I103" i="17"/>
  <c r="I63" i="17"/>
  <c r="I119" i="17"/>
  <c r="I45" i="17"/>
  <c r="J55" i="17"/>
  <c r="H45" i="17"/>
  <c r="J6" i="17" l="1"/>
  <c r="K6" i="17" s="1"/>
  <c r="K11" i="17" s="1"/>
  <c r="K12" i="17" s="1"/>
  <c r="Z70" i="32"/>
  <c r="Z68" i="32"/>
  <c r="Z69" i="32" s="1"/>
  <c r="AA63" i="32"/>
  <c r="N134" i="32"/>
  <c r="N132" i="32"/>
  <c r="N133" i="32" s="1"/>
  <c r="O127" i="32"/>
  <c r="N78" i="32"/>
  <c r="N76" i="32"/>
  <c r="N77" i="32" s="1"/>
  <c r="O71" i="32"/>
  <c r="M12" i="32"/>
  <c r="M162" i="32" s="1"/>
  <c r="M170" i="32" s="1"/>
  <c r="M160" i="32"/>
  <c r="M165" i="32" s="1"/>
  <c r="M166" i="32" s="1"/>
  <c r="M161" i="32"/>
  <c r="M173" i="32" s="1"/>
  <c r="O13" i="32"/>
  <c r="N18" i="32"/>
  <c r="N19" i="32" s="1"/>
  <c r="Z78" i="32"/>
  <c r="AA71" i="32"/>
  <c r="Z76" i="32"/>
  <c r="Z77" i="32" s="1"/>
  <c r="N148" i="32"/>
  <c r="N149" i="32" s="1"/>
  <c r="O143" i="32"/>
  <c r="N150" i="32"/>
  <c r="O6" i="32"/>
  <c r="N11" i="32"/>
  <c r="N118" i="32"/>
  <c r="O111" i="32"/>
  <c r="N116" i="32"/>
  <c r="N117" i="32" s="1"/>
  <c r="Y12" i="32"/>
  <c r="N140" i="32"/>
  <c r="N141" i="32" s="1"/>
  <c r="O135" i="32"/>
  <c r="N142" i="32"/>
  <c r="N60" i="32"/>
  <c r="N61" i="32" s="1"/>
  <c r="N62" i="32"/>
  <c r="O55" i="32"/>
  <c r="AA151" i="32"/>
  <c r="Z156" i="32"/>
  <c r="Z157" i="32" s="1"/>
  <c r="Z158" i="32"/>
  <c r="O63" i="32"/>
  <c r="N70" i="32"/>
  <c r="N68" i="32"/>
  <c r="N69" i="32" s="1"/>
  <c r="Z102" i="32"/>
  <c r="AA95" i="32"/>
  <c r="Z100" i="32"/>
  <c r="Z101" i="32" s="1"/>
  <c r="Z150" i="32"/>
  <c r="Z148" i="32"/>
  <c r="Z149" i="32" s="1"/>
  <c r="AA143" i="32"/>
  <c r="N102" i="32"/>
  <c r="O95" i="32"/>
  <c r="N100" i="32"/>
  <c r="N101" i="32" s="1"/>
  <c r="N25" i="32"/>
  <c r="N26" i="32" s="1"/>
  <c r="O20" i="32"/>
  <c r="Z62" i="32"/>
  <c r="AA55" i="32"/>
  <c r="Z60" i="32"/>
  <c r="Z61" i="32" s="1"/>
  <c r="AA6" i="32"/>
  <c r="Z11" i="32"/>
  <c r="AA103" i="32"/>
  <c r="Z108" i="32"/>
  <c r="Z109" i="32" s="1"/>
  <c r="Z110" i="32"/>
  <c r="O47" i="32"/>
  <c r="N54" i="32"/>
  <c r="N52" i="32"/>
  <c r="N53" i="32" s="1"/>
  <c r="AA135" i="32"/>
  <c r="Z142" i="32"/>
  <c r="Z140" i="32"/>
  <c r="Z141" i="32" s="1"/>
  <c r="N45" i="32"/>
  <c r="N46" i="32"/>
  <c r="O41" i="32"/>
  <c r="Z86" i="32"/>
  <c r="Z84" i="32"/>
  <c r="Z85" i="32" s="1"/>
  <c r="AA79" i="32"/>
  <c r="O87" i="32"/>
  <c r="N94" i="32"/>
  <c r="N92" i="32"/>
  <c r="N93" i="32" s="1"/>
  <c r="AA127" i="32"/>
  <c r="Z134" i="32"/>
  <c r="Z132" i="32"/>
  <c r="Z133" i="32" s="1"/>
  <c r="Z116" i="32"/>
  <c r="Z117" i="32" s="1"/>
  <c r="AA111" i="32"/>
  <c r="Z118" i="32"/>
  <c r="M163" i="32"/>
  <c r="Z126" i="32"/>
  <c r="AA119" i="32"/>
  <c r="Z124" i="32"/>
  <c r="Z125" i="32" s="1"/>
  <c r="O27" i="32"/>
  <c r="N32" i="32"/>
  <c r="N33" i="32" s="1"/>
  <c r="AA87" i="32"/>
  <c r="Z92" i="32"/>
  <c r="Z93" i="32" s="1"/>
  <c r="Z94" i="32"/>
  <c r="O119" i="32"/>
  <c r="N126" i="32"/>
  <c r="N124" i="32"/>
  <c r="N125" i="32" s="1"/>
  <c r="N156" i="32"/>
  <c r="N157" i="32" s="1"/>
  <c r="N158" i="32"/>
  <c r="O151" i="32"/>
  <c r="N108" i="32"/>
  <c r="N109" i="32" s="1"/>
  <c r="O103" i="32"/>
  <c r="N110" i="32"/>
  <c r="O34" i="32"/>
  <c r="N39" i="32"/>
  <c r="N40" i="32" s="1"/>
  <c r="L171" i="32"/>
  <c r="L172" i="32"/>
  <c r="O79" i="32"/>
  <c r="N86" i="32"/>
  <c r="N84" i="32"/>
  <c r="N85" i="32" s="1"/>
  <c r="I102" i="17"/>
  <c r="I100" i="17"/>
  <c r="I101" i="17" s="1"/>
  <c r="H163" i="17"/>
  <c r="G58" i="13" s="1"/>
  <c r="J118" i="17"/>
  <c r="J116" i="17"/>
  <c r="J117" i="17" s="1"/>
  <c r="I70" i="17"/>
  <c r="I68" i="17"/>
  <c r="I69" i="17" s="1"/>
  <c r="I134" i="17"/>
  <c r="I132" i="17"/>
  <c r="I133" i="17" s="1"/>
  <c r="I142" i="17"/>
  <c r="I140" i="17"/>
  <c r="I141" i="17" s="1"/>
  <c r="O34" i="17"/>
  <c r="N39" i="17"/>
  <c r="N40" i="17" s="1"/>
  <c r="O47" i="17"/>
  <c r="N52" i="17"/>
  <c r="N53" i="17" s="1"/>
  <c r="N25" i="17"/>
  <c r="N26" i="17" s="1"/>
  <c r="O20" i="17"/>
  <c r="I110" i="17"/>
  <c r="I108" i="17"/>
  <c r="I109" i="17" s="1"/>
  <c r="I86" i="17"/>
  <c r="I84" i="17"/>
  <c r="I85" i="17" s="1"/>
  <c r="J95" i="17"/>
  <c r="K95" i="17" s="1"/>
  <c r="I118" i="17"/>
  <c r="I116" i="17"/>
  <c r="I117" i="17" s="1"/>
  <c r="N32" i="17"/>
  <c r="N33" i="17" s="1"/>
  <c r="O27" i="17"/>
  <c r="I126" i="17"/>
  <c r="I124" i="17"/>
  <c r="I125" i="17" s="1"/>
  <c r="I94" i="17"/>
  <c r="I92" i="17"/>
  <c r="I93" i="17" s="1"/>
  <c r="J62" i="17"/>
  <c r="J60" i="17"/>
  <c r="J61" i="17" s="1"/>
  <c r="I78" i="17"/>
  <c r="I76" i="17"/>
  <c r="I77" i="17" s="1"/>
  <c r="I150" i="17"/>
  <c r="I148" i="17"/>
  <c r="I149" i="17" s="1"/>
  <c r="I62" i="17"/>
  <c r="I60" i="17"/>
  <c r="I61" i="17" s="1"/>
  <c r="I158" i="17"/>
  <c r="I156" i="17"/>
  <c r="I157" i="17" s="1"/>
  <c r="J151" i="17"/>
  <c r="J46" i="17"/>
  <c r="J79" i="17"/>
  <c r="K79" i="17" s="1"/>
  <c r="J103" i="17"/>
  <c r="K103" i="17" s="1"/>
  <c r="J135" i="17"/>
  <c r="K135" i="17" s="1"/>
  <c r="J127" i="17"/>
  <c r="J71" i="17"/>
  <c r="J87" i="17"/>
  <c r="K87" i="17" s="1"/>
  <c r="P13" i="17"/>
  <c r="P18" i="17" s="1"/>
  <c r="P19" i="17" s="1"/>
  <c r="J63" i="17"/>
  <c r="J143" i="17"/>
  <c r="J119" i="17"/>
  <c r="H161" i="17"/>
  <c r="G56" i="13" s="1"/>
  <c r="W111" i="17"/>
  <c r="W55" i="17"/>
  <c r="K55" i="17"/>
  <c r="K46" i="17"/>
  <c r="J45" i="17"/>
  <c r="K111" i="17"/>
  <c r="G169" i="17"/>
  <c r="W95" i="17" l="1"/>
  <c r="J11" i="17"/>
  <c r="J12" i="17" s="1"/>
  <c r="W6" i="17"/>
  <c r="W11" i="17" s="1"/>
  <c r="W12" i="17" s="1"/>
  <c r="O86" i="32"/>
  <c r="P79" i="32"/>
  <c r="O84" i="32"/>
  <c r="O85" i="32" s="1"/>
  <c r="P103" i="32"/>
  <c r="O110" i="32"/>
  <c r="O108" i="32"/>
  <c r="O109" i="32" s="1"/>
  <c r="P27" i="32"/>
  <c r="O32" i="32"/>
  <c r="O33" i="32" s="1"/>
  <c r="AB111" i="32"/>
  <c r="AA118" i="32"/>
  <c r="AA116" i="32"/>
  <c r="AA117" i="32" s="1"/>
  <c r="N161" i="32"/>
  <c r="N173" i="32" s="1"/>
  <c r="AB6" i="32"/>
  <c r="AB11" i="32" s="1"/>
  <c r="AA11" i="32"/>
  <c r="O118" i="32"/>
  <c r="P111" i="32"/>
  <c r="O116" i="32"/>
  <c r="O117" i="32" s="1"/>
  <c r="O134" i="32"/>
  <c r="O132" i="32"/>
  <c r="O133" i="32" s="1"/>
  <c r="P127" i="32"/>
  <c r="P119" i="32"/>
  <c r="O124" i="32"/>
  <c r="O125" i="32" s="1"/>
  <c r="O126" i="32"/>
  <c r="O92" i="32"/>
  <c r="O93" i="32" s="1"/>
  <c r="O94" i="32"/>
  <c r="P87" i="32"/>
  <c r="O52" i="32"/>
  <c r="O53" i="32" s="1"/>
  <c r="P47" i="32"/>
  <c r="O54" i="32"/>
  <c r="P95" i="32"/>
  <c r="O102" i="32"/>
  <c r="O100" i="32"/>
  <c r="O101" i="32" s="1"/>
  <c r="AA102" i="32"/>
  <c r="AA100" i="32"/>
  <c r="AA101" i="32" s="1"/>
  <c r="AB95" i="32"/>
  <c r="O142" i="32"/>
  <c r="P135" i="32"/>
  <c r="O140" i="32"/>
  <c r="O141" i="32" s="1"/>
  <c r="P151" i="32"/>
  <c r="O156" i="32"/>
  <c r="O157" i="32" s="1"/>
  <c r="O158" i="32"/>
  <c r="AA124" i="32"/>
  <c r="AA125" i="32" s="1"/>
  <c r="AB119" i="32"/>
  <c r="AA126" i="32"/>
  <c r="AB79" i="32"/>
  <c r="AA86" i="32"/>
  <c r="AA84" i="32"/>
  <c r="AA85" i="32" s="1"/>
  <c r="AB55" i="32"/>
  <c r="AA62" i="32"/>
  <c r="AA60" i="32"/>
  <c r="AA61" i="32" s="1"/>
  <c r="AA158" i="32"/>
  <c r="AB151" i="32"/>
  <c r="AA156" i="32"/>
  <c r="AA157" i="32" s="1"/>
  <c r="N12" i="32"/>
  <c r="N162" i="32" s="1"/>
  <c r="N170" i="32" s="1"/>
  <c r="N160" i="32"/>
  <c r="N165" i="32" s="1"/>
  <c r="N166" i="32" s="1"/>
  <c r="AA78" i="32"/>
  <c r="AA76" i="32"/>
  <c r="AA77" i="32" s="1"/>
  <c r="AB71" i="32"/>
  <c r="M171" i="32"/>
  <c r="M172" i="32"/>
  <c r="AB143" i="32"/>
  <c r="AA150" i="32"/>
  <c r="AA148" i="32"/>
  <c r="AA149" i="32" s="1"/>
  <c r="O60" i="32"/>
  <c r="O61" i="32" s="1"/>
  <c r="P55" i="32"/>
  <c r="O62" i="32"/>
  <c r="P6" i="32"/>
  <c r="O11" i="32"/>
  <c r="O78" i="32"/>
  <c r="P71" i="32"/>
  <c r="O76" i="32"/>
  <c r="O77" i="32" s="1"/>
  <c r="AA70" i="32"/>
  <c r="AA68" i="32"/>
  <c r="AA69" i="32" s="1"/>
  <c r="AB63" i="32"/>
  <c r="O39" i="32"/>
  <c r="O40" i="32" s="1"/>
  <c r="P34" i="32"/>
  <c r="AA94" i="32"/>
  <c r="AB87" i="32"/>
  <c r="AA92" i="32"/>
  <c r="AA93" i="32" s="1"/>
  <c r="AA132" i="32"/>
  <c r="AA133" i="32" s="1"/>
  <c r="AA134" i="32"/>
  <c r="AB127" i="32"/>
  <c r="AA142" i="32"/>
  <c r="AB135" i="32"/>
  <c r="AA140" i="32"/>
  <c r="AA141" i="32" s="1"/>
  <c r="AA108" i="32"/>
  <c r="AA109" i="32" s="1"/>
  <c r="AB103" i="32"/>
  <c r="AA110" i="32"/>
  <c r="O25" i="32"/>
  <c r="O26" i="32" s="1"/>
  <c r="P20" i="32"/>
  <c r="O46" i="32"/>
  <c r="O45" i="32"/>
  <c r="P41" i="32"/>
  <c r="N163" i="32"/>
  <c r="Z12" i="32"/>
  <c r="O68" i="32"/>
  <c r="O69" i="32" s="1"/>
  <c r="P63" i="32"/>
  <c r="O70" i="32"/>
  <c r="O150" i="32"/>
  <c r="P143" i="32"/>
  <c r="O148" i="32"/>
  <c r="O149" i="32" s="1"/>
  <c r="O18" i="32"/>
  <c r="O19" i="32" s="1"/>
  <c r="P13" i="32"/>
  <c r="I163" i="17"/>
  <c r="H58" i="13" s="1"/>
  <c r="I161" i="17"/>
  <c r="H56" i="13" s="1"/>
  <c r="W135" i="17"/>
  <c r="W142" i="17" s="1"/>
  <c r="W79" i="17"/>
  <c r="W86" i="17" s="1"/>
  <c r="K86" i="17"/>
  <c r="K84" i="17"/>
  <c r="K85" i="17" s="1"/>
  <c r="P34" i="17"/>
  <c r="O39" i="17"/>
  <c r="O40" i="17" s="1"/>
  <c r="J150" i="17"/>
  <c r="J148" i="17"/>
  <c r="J149" i="17" s="1"/>
  <c r="K118" i="17"/>
  <c r="K116" i="17"/>
  <c r="K117" i="17" s="1"/>
  <c r="K62" i="17"/>
  <c r="K60" i="17"/>
  <c r="K61" i="17" s="1"/>
  <c r="W62" i="17"/>
  <c r="W60" i="17"/>
  <c r="W61" i="17" s="1"/>
  <c r="J70" i="17"/>
  <c r="J68" i="17"/>
  <c r="J69" i="17" s="1"/>
  <c r="J142" i="17"/>
  <c r="J140" i="17"/>
  <c r="J141" i="17" s="1"/>
  <c r="O25" i="17"/>
  <c r="O26" i="17" s="1"/>
  <c r="P20" i="17"/>
  <c r="K94" i="17"/>
  <c r="K92" i="17"/>
  <c r="K93" i="17" s="1"/>
  <c r="K102" i="17"/>
  <c r="K100" i="17"/>
  <c r="K101" i="17" s="1"/>
  <c r="W127" i="17"/>
  <c r="J134" i="17"/>
  <c r="J132" i="17"/>
  <c r="J133" i="17" s="1"/>
  <c r="K127" i="17"/>
  <c r="L127" i="17" s="1"/>
  <c r="W118" i="17"/>
  <c r="W116" i="17"/>
  <c r="W117" i="17" s="1"/>
  <c r="W103" i="17"/>
  <c r="X103" i="17" s="1"/>
  <c r="J110" i="17"/>
  <c r="J108" i="17"/>
  <c r="J109" i="17" s="1"/>
  <c r="J102" i="17"/>
  <c r="J100" i="17"/>
  <c r="J101" i="17" s="1"/>
  <c r="J86" i="17"/>
  <c r="J84" i="17"/>
  <c r="J85" i="17" s="1"/>
  <c r="W87" i="17"/>
  <c r="X87" i="17" s="1"/>
  <c r="J94" i="17"/>
  <c r="J92" i="17"/>
  <c r="J93" i="17" s="1"/>
  <c r="O32" i="17"/>
  <c r="O33" i="17" s="1"/>
  <c r="P27" i="17"/>
  <c r="P47" i="17"/>
  <c r="O52" i="17"/>
  <c r="O53" i="17" s="1"/>
  <c r="K110" i="17"/>
  <c r="K108" i="17"/>
  <c r="K109" i="17" s="1"/>
  <c r="W102" i="17"/>
  <c r="W100" i="17"/>
  <c r="W101" i="17" s="1"/>
  <c r="K142" i="17"/>
  <c r="K140" i="17"/>
  <c r="K141" i="17" s="1"/>
  <c r="W119" i="17"/>
  <c r="X119" i="17" s="1"/>
  <c r="J126" i="17"/>
  <c r="J124" i="17"/>
  <c r="J125" i="17" s="1"/>
  <c r="J78" i="17"/>
  <c r="J76" i="17"/>
  <c r="J77" i="17" s="1"/>
  <c r="W151" i="17"/>
  <c r="X151" i="17" s="1"/>
  <c r="J158" i="17"/>
  <c r="J156" i="17"/>
  <c r="J157" i="17" s="1"/>
  <c r="K151" i="17"/>
  <c r="K119" i="17"/>
  <c r="L119" i="17" s="1"/>
  <c r="K143" i="17"/>
  <c r="K63" i="17"/>
  <c r="K54" i="17"/>
  <c r="W143" i="17"/>
  <c r="K71" i="17"/>
  <c r="W63" i="17"/>
  <c r="W71" i="17"/>
  <c r="X111" i="17"/>
  <c r="I160" i="17"/>
  <c r="H55" i="13" s="1"/>
  <c r="J54" i="17"/>
  <c r="Q13" i="17"/>
  <c r="Q18" i="17" s="1"/>
  <c r="Q19" i="17" s="1"/>
  <c r="I162" i="17"/>
  <c r="X127" i="17"/>
  <c r="X55" i="17"/>
  <c r="X95" i="17"/>
  <c r="L111" i="17"/>
  <c r="L103" i="17"/>
  <c r="L55" i="17"/>
  <c r="L135" i="17"/>
  <c r="L46" i="17"/>
  <c r="K45" i="17"/>
  <c r="L79" i="17"/>
  <c r="L6" i="17"/>
  <c r="L11" i="17" s="1"/>
  <c r="L12" i="17" s="1"/>
  <c r="L95" i="17"/>
  <c r="L87" i="17"/>
  <c r="H162" i="17"/>
  <c r="H160" i="17"/>
  <c r="G55" i="13" s="1"/>
  <c r="F20" i="13"/>
  <c r="X6" i="17" l="1"/>
  <c r="W84" i="17"/>
  <c r="W85" i="17" s="1"/>
  <c r="X79" i="17"/>
  <c r="Y79" i="17" s="1"/>
  <c r="Q20" i="32"/>
  <c r="P25" i="32"/>
  <c r="P26" i="32" s="1"/>
  <c r="AB142" i="32"/>
  <c r="AB140" i="32"/>
  <c r="AB141" i="32" s="1"/>
  <c r="AB92" i="32"/>
  <c r="AB93" i="32" s="1"/>
  <c r="AB94" i="32"/>
  <c r="N172" i="32"/>
  <c r="N171" i="32"/>
  <c r="AB62" i="32"/>
  <c r="AB60" i="32"/>
  <c r="AB61" i="32" s="1"/>
  <c r="Q95" i="32"/>
  <c r="P100" i="32"/>
  <c r="P101" i="32" s="1"/>
  <c r="P102" i="32"/>
  <c r="AC95" i="32"/>
  <c r="P148" i="32"/>
  <c r="P149" i="32" s="1"/>
  <c r="AC143" i="32"/>
  <c r="Q143" i="32"/>
  <c r="P150" i="32"/>
  <c r="AC55" i="32"/>
  <c r="Q55" i="32"/>
  <c r="P60" i="32"/>
  <c r="P61" i="32" s="1"/>
  <c r="P62" i="32"/>
  <c r="AB102" i="32"/>
  <c r="AB100" i="32"/>
  <c r="AB101" i="32" s="1"/>
  <c r="O161" i="32"/>
  <c r="O173" i="32" s="1"/>
  <c r="AB134" i="32"/>
  <c r="AB132" i="32"/>
  <c r="AB133" i="32" s="1"/>
  <c r="P39" i="32"/>
  <c r="P40" i="32" s="1"/>
  <c r="Q34" i="32"/>
  <c r="P78" i="32"/>
  <c r="Q71" i="32"/>
  <c r="P76" i="32"/>
  <c r="P77" i="32" s="1"/>
  <c r="AC71" i="32"/>
  <c r="AB78" i="32"/>
  <c r="AB76" i="32"/>
  <c r="AB77" i="32" s="1"/>
  <c r="AB158" i="32"/>
  <c r="AB156" i="32"/>
  <c r="AB157" i="32" s="1"/>
  <c r="P54" i="32"/>
  <c r="P52" i="32"/>
  <c r="P53" i="32" s="1"/>
  <c r="Q47" i="32"/>
  <c r="P118" i="32"/>
  <c r="P116" i="32"/>
  <c r="P117" i="32" s="1"/>
  <c r="AC111" i="32"/>
  <c r="Q111" i="32"/>
  <c r="Q103" i="32"/>
  <c r="P110" i="32"/>
  <c r="P108" i="32"/>
  <c r="P109" i="32" s="1"/>
  <c r="AC103" i="32"/>
  <c r="P45" i="32"/>
  <c r="P46" i="32"/>
  <c r="Q41" i="32"/>
  <c r="AB110" i="32"/>
  <c r="AB108" i="32"/>
  <c r="AB109" i="32" s="1"/>
  <c r="AB86" i="32"/>
  <c r="AB84" i="32"/>
  <c r="AB85" i="32" s="1"/>
  <c r="Q151" i="32"/>
  <c r="AC151" i="32"/>
  <c r="P158" i="32"/>
  <c r="P156" i="32"/>
  <c r="P157" i="32" s="1"/>
  <c r="O163" i="32"/>
  <c r="P126" i="32"/>
  <c r="P124" i="32"/>
  <c r="P125" i="32" s="1"/>
  <c r="AC119" i="32"/>
  <c r="Q119" i="32"/>
  <c r="AB118" i="32"/>
  <c r="AB116" i="32"/>
  <c r="AB117" i="32" s="1"/>
  <c r="P18" i="32"/>
  <c r="P19" i="32" s="1"/>
  <c r="Q13" i="32"/>
  <c r="P68" i="32"/>
  <c r="P69" i="32" s="1"/>
  <c r="AC63" i="32"/>
  <c r="Q63" i="32"/>
  <c r="P70" i="32"/>
  <c r="AB70" i="32"/>
  <c r="AB68" i="32"/>
  <c r="AB69" i="32" s="1"/>
  <c r="O12" i="32"/>
  <c r="O162" i="32" s="1"/>
  <c r="O170" i="32" s="1"/>
  <c r="O160" i="32"/>
  <c r="O165" i="32" s="1"/>
  <c r="O166" i="32" s="1"/>
  <c r="P92" i="32"/>
  <c r="P93" i="32" s="1"/>
  <c r="P94" i="32"/>
  <c r="AC87" i="32"/>
  <c r="Q87" i="32"/>
  <c r="P132" i="32"/>
  <c r="P133" i="32" s="1"/>
  <c r="Q127" i="32"/>
  <c r="P134" i="32"/>
  <c r="AC127" i="32"/>
  <c r="AA12" i="32"/>
  <c r="P84" i="32"/>
  <c r="P85" i="32" s="1"/>
  <c r="AC79" i="32"/>
  <c r="P86" i="32"/>
  <c r="Q79" i="32"/>
  <c r="Q6" i="32"/>
  <c r="P11" i="32"/>
  <c r="AC6" i="32"/>
  <c r="AB148" i="32"/>
  <c r="AB149" i="32" s="1"/>
  <c r="AB150" i="32"/>
  <c r="AB124" i="32"/>
  <c r="AB125" i="32" s="1"/>
  <c r="AB126" i="32"/>
  <c r="Q135" i="32"/>
  <c r="P142" i="32"/>
  <c r="AC135" i="32"/>
  <c r="P140" i="32"/>
  <c r="P141" i="32" s="1"/>
  <c r="AB12" i="32"/>
  <c r="P32" i="32"/>
  <c r="P33" i="32" s="1"/>
  <c r="Q27" i="32"/>
  <c r="G13" i="13"/>
  <c r="I173" i="17"/>
  <c r="H20" i="13"/>
  <c r="H21" i="13"/>
  <c r="W140" i="17"/>
  <c r="W141" i="17" s="1"/>
  <c r="X135" i="17"/>
  <c r="X142" i="17" s="1"/>
  <c r="J163" i="17"/>
  <c r="I58" i="13" s="1"/>
  <c r="J162" i="17"/>
  <c r="P32" i="17"/>
  <c r="P33" i="17" s="1"/>
  <c r="Q27" i="17"/>
  <c r="P25" i="17"/>
  <c r="P26" i="17" s="1"/>
  <c r="Q20" i="17"/>
  <c r="I165" i="17"/>
  <c r="I166" i="17" s="1"/>
  <c r="H13" i="13"/>
  <c r="H14" i="13" s="1"/>
  <c r="L134" i="17"/>
  <c r="L132" i="17"/>
  <c r="L133" i="17" s="1"/>
  <c r="L142" i="17"/>
  <c r="L140" i="17"/>
  <c r="L141" i="17" s="1"/>
  <c r="X62" i="17"/>
  <c r="X60" i="17"/>
  <c r="X61" i="17" s="1"/>
  <c r="X118" i="17"/>
  <c r="X116" i="17"/>
  <c r="X117" i="17" s="1"/>
  <c r="W126" i="17"/>
  <c r="W124" i="17"/>
  <c r="W125" i="17" s="1"/>
  <c r="K70" i="17"/>
  <c r="K68" i="17"/>
  <c r="K69" i="17" s="1"/>
  <c r="K134" i="17"/>
  <c r="K132" i="17"/>
  <c r="K133" i="17" s="1"/>
  <c r="I170" i="17"/>
  <c r="I171" i="17" s="1"/>
  <c r="W150" i="17"/>
  <c r="W148" i="17"/>
  <c r="W149" i="17" s="1"/>
  <c r="L62" i="17"/>
  <c r="L60" i="17"/>
  <c r="L61" i="17" s="1"/>
  <c r="X94" i="17"/>
  <c r="X92" i="17"/>
  <c r="X93" i="17" s="1"/>
  <c r="W78" i="17"/>
  <c r="W76" i="17"/>
  <c r="W77" i="17" s="1"/>
  <c r="L126" i="17"/>
  <c r="L124" i="17"/>
  <c r="L125" i="17" s="1"/>
  <c r="L110" i="17"/>
  <c r="L108" i="17"/>
  <c r="L109" i="17" s="1"/>
  <c r="X134" i="17"/>
  <c r="X132" i="17"/>
  <c r="X133" i="17" s="1"/>
  <c r="K150" i="17"/>
  <c r="K148" i="17"/>
  <c r="K149" i="17" s="1"/>
  <c r="Q34" i="17"/>
  <c r="P39" i="17"/>
  <c r="P40" i="17" s="1"/>
  <c r="L102" i="17"/>
  <c r="L100" i="17"/>
  <c r="L101" i="17" s="1"/>
  <c r="X102" i="17"/>
  <c r="X100" i="17"/>
  <c r="X101" i="17" s="1"/>
  <c r="L63" i="17"/>
  <c r="M63" i="17" s="1"/>
  <c r="X126" i="17"/>
  <c r="X124" i="17"/>
  <c r="X125" i="17" s="1"/>
  <c r="K126" i="17"/>
  <c r="K124" i="17"/>
  <c r="K125" i="17" s="1"/>
  <c r="W94" i="17"/>
  <c r="W92" i="17"/>
  <c r="W93" i="17" s="1"/>
  <c r="L118" i="17"/>
  <c r="L116" i="17"/>
  <c r="L117" i="17" s="1"/>
  <c r="L86" i="17"/>
  <c r="L84" i="17"/>
  <c r="L85" i="17" s="1"/>
  <c r="W70" i="17"/>
  <c r="W68" i="17"/>
  <c r="W69" i="17" s="1"/>
  <c r="L94" i="17"/>
  <c r="L92" i="17"/>
  <c r="L93" i="17" s="1"/>
  <c r="L143" i="17"/>
  <c r="M143" i="17" s="1"/>
  <c r="X110" i="17"/>
  <c r="X108" i="17"/>
  <c r="X109" i="17" s="1"/>
  <c r="K78" i="17"/>
  <c r="K76" i="17"/>
  <c r="K77" i="17" s="1"/>
  <c r="Q47" i="17"/>
  <c r="P52" i="17"/>
  <c r="P53" i="17" s="1"/>
  <c r="W110" i="17"/>
  <c r="W108" i="17"/>
  <c r="W109" i="17" s="1"/>
  <c r="W134" i="17"/>
  <c r="W132" i="17"/>
  <c r="W133" i="17" s="1"/>
  <c r="K158" i="17"/>
  <c r="K156" i="17"/>
  <c r="K157" i="17" s="1"/>
  <c r="X158" i="17"/>
  <c r="X156" i="17"/>
  <c r="X157" i="17" s="1"/>
  <c r="L151" i="17"/>
  <c r="W158" i="17"/>
  <c r="W156" i="17"/>
  <c r="W157" i="17" s="1"/>
  <c r="W46" i="17"/>
  <c r="W45" i="17"/>
  <c r="Y135" i="17"/>
  <c r="Z135" i="17" s="1"/>
  <c r="J160" i="17"/>
  <c r="I55" i="13" s="1"/>
  <c r="L54" i="17"/>
  <c r="X143" i="17"/>
  <c r="L71" i="17"/>
  <c r="Y111" i="17"/>
  <c r="X63" i="17"/>
  <c r="Y151" i="17"/>
  <c r="Y103" i="17"/>
  <c r="X71" i="17"/>
  <c r="J161" i="17"/>
  <c r="I56" i="13" s="1"/>
  <c r="Y119" i="17"/>
  <c r="Y127" i="17"/>
  <c r="R13" i="17"/>
  <c r="R18" i="17" s="1"/>
  <c r="R19" i="17" s="1"/>
  <c r="Y55" i="17"/>
  <c r="Y87" i="17"/>
  <c r="Y95" i="17"/>
  <c r="I172" i="17"/>
  <c r="H170" i="17"/>
  <c r="M135" i="17"/>
  <c r="M87" i="17"/>
  <c r="M127" i="17"/>
  <c r="M119" i="17"/>
  <c r="M46" i="17"/>
  <c r="L45" i="17"/>
  <c r="M103" i="17"/>
  <c r="M95" i="17"/>
  <c r="M55" i="17"/>
  <c r="M6" i="17"/>
  <c r="M11" i="17" s="1"/>
  <c r="M12" i="17" s="1"/>
  <c r="M79" i="17"/>
  <c r="M111" i="17"/>
  <c r="G165" i="17"/>
  <c r="G166" i="17" s="1"/>
  <c r="G170" i="17"/>
  <c r="G173" i="17"/>
  <c r="X11" i="17" l="1"/>
  <c r="X12" i="17" s="1"/>
  <c r="Y6" i="17"/>
  <c r="X84" i="17"/>
  <c r="X85" i="17" s="1"/>
  <c r="X86" i="17"/>
  <c r="X140" i="17"/>
  <c r="X141" i="17" s="1"/>
  <c r="AC94" i="32"/>
  <c r="AC92" i="32"/>
  <c r="AC93" i="32" s="1"/>
  <c r="AD87" i="32"/>
  <c r="Q76" i="32"/>
  <c r="Q77" i="32" s="1"/>
  <c r="R71" i="32"/>
  <c r="Q78" i="32"/>
  <c r="R20" i="32"/>
  <c r="Q25" i="32"/>
  <c r="Q26" i="32" s="1"/>
  <c r="Q86" i="32"/>
  <c r="R79" i="32"/>
  <c r="Q84" i="32"/>
  <c r="Q85" i="32" s="1"/>
  <c r="AD127" i="32"/>
  <c r="AC134" i="32"/>
  <c r="AC132" i="32"/>
  <c r="AC133" i="32" s="1"/>
  <c r="AC108" i="32"/>
  <c r="AC109" i="32" s="1"/>
  <c r="AD103" i="32"/>
  <c r="AC110" i="32"/>
  <c r="AC60" i="32"/>
  <c r="AC61" i="32" s="1"/>
  <c r="AC62" i="32"/>
  <c r="AD55" i="32"/>
  <c r="Q68" i="32"/>
  <c r="Q69" i="32" s="1"/>
  <c r="R63" i="32"/>
  <c r="Q70" i="32"/>
  <c r="Q39" i="32"/>
  <c r="Q40" i="32" s="1"/>
  <c r="R34" i="32"/>
  <c r="R143" i="32"/>
  <c r="Q150" i="32"/>
  <c r="Q148" i="32"/>
  <c r="Q149" i="32" s="1"/>
  <c r="Q100" i="32"/>
  <c r="Q101" i="32" s="1"/>
  <c r="Q102" i="32"/>
  <c r="R95" i="32"/>
  <c r="AC142" i="32"/>
  <c r="AC140" i="32"/>
  <c r="AC141" i="32" s="1"/>
  <c r="AD135" i="32"/>
  <c r="AD79" i="32"/>
  <c r="AC86" i="32"/>
  <c r="AC84" i="32"/>
  <c r="AC85" i="32" s="1"/>
  <c r="Q134" i="32"/>
  <c r="Q132" i="32"/>
  <c r="Q133" i="32" s="1"/>
  <c r="R127" i="32"/>
  <c r="AC70" i="32"/>
  <c r="AC68" i="32"/>
  <c r="AC69" i="32" s="1"/>
  <c r="AD63" i="32"/>
  <c r="R119" i="32"/>
  <c r="Q126" i="32"/>
  <c r="Q124" i="32"/>
  <c r="Q125" i="32" s="1"/>
  <c r="Q54" i="32"/>
  <c r="Q52" i="32"/>
  <c r="Q53" i="32" s="1"/>
  <c r="R47" i="32"/>
  <c r="AC150" i="32"/>
  <c r="AC148" i="32"/>
  <c r="AC149" i="32" s="1"/>
  <c r="AD143" i="32"/>
  <c r="Q11" i="32"/>
  <c r="R6" i="32"/>
  <c r="Q32" i="32"/>
  <c r="Q33" i="32" s="1"/>
  <c r="R27" i="32"/>
  <c r="AD6" i="32"/>
  <c r="AC11" i="32"/>
  <c r="O172" i="32"/>
  <c r="O171" i="32"/>
  <c r="AC126" i="32"/>
  <c r="AD119" i="32"/>
  <c r="AC124" i="32"/>
  <c r="AC125" i="32" s="1"/>
  <c r="AD151" i="32"/>
  <c r="AC156" i="32"/>
  <c r="AC157" i="32" s="1"/>
  <c r="AC158" i="32"/>
  <c r="Q45" i="32"/>
  <c r="R41" i="32"/>
  <c r="Q46" i="32"/>
  <c r="Q110" i="32"/>
  <c r="R103" i="32"/>
  <c r="Q108" i="32"/>
  <c r="Q109" i="32" s="1"/>
  <c r="P163" i="32"/>
  <c r="AC76" i="32"/>
  <c r="AC77" i="32" s="1"/>
  <c r="AD71" i="32"/>
  <c r="AC78" i="32"/>
  <c r="AD111" i="32"/>
  <c r="AC118" i="32"/>
  <c r="AC116" i="32"/>
  <c r="AC117" i="32" s="1"/>
  <c r="R135" i="32"/>
  <c r="Q140" i="32"/>
  <c r="Q141" i="32" s="1"/>
  <c r="Q142" i="32"/>
  <c r="P12" i="32"/>
  <c r="P162" i="32" s="1"/>
  <c r="P170" i="32" s="1"/>
  <c r="P160" i="32"/>
  <c r="P165" i="32" s="1"/>
  <c r="P166" i="32" s="1"/>
  <c r="Q94" i="32"/>
  <c r="R87" i="32"/>
  <c r="Q92" i="32"/>
  <c r="Q93" i="32" s="1"/>
  <c r="Q18" i="32"/>
  <c r="Q19" i="32" s="1"/>
  <c r="R13" i="32"/>
  <c r="Q158" i="32"/>
  <c r="R151" i="32"/>
  <c r="Q156" i="32"/>
  <c r="Q157" i="32" s="1"/>
  <c r="Q118" i="32"/>
  <c r="Q116" i="32"/>
  <c r="Q117" i="32" s="1"/>
  <c r="R111" i="32"/>
  <c r="P161" i="32"/>
  <c r="P173" i="32" s="1"/>
  <c r="R55" i="32"/>
  <c r="Q60" i="32"/>
  <c r="Q61" i="32" s="1"/>
  <c r="Q62" i="32"/>
  <c r="AC100" i="32"/>
  <c r="AC101" i="32" s="1"/>
  <c r="AD95" i="32"/>
  <c r="AC102" i="32"/>
  <c r="I21" i="13"/>
  <c r="J165" i="17"/>
  <c r="J166" i="17" s="1"/>
  <c r="I13" i="13"/>
  <c r="I14" i="13" s="1"/>
  <c r="J170" i="17"/>
  <c r="J172" i="17" s="1"/>
  <c r="J173" i="17"/>
  <c r="I20" i="13"/>
  <c r="K161" i="17"/>
  <c r="K160" i="17"/>
  <c r="J55" i="13" s="1"/>
  <c r="K163" i="17"/>
  <c r="J58" i="13" s="1"/>
  <c r="M62" i="17"/>
  <c r="M60" i="17"/>
  <c r="M61" i="17" s="1"/>
  <c r="Z142" i="17"/>
  <c r="Z140" i="17"/>
  <c r="Z141" i="17" s="1"/>
  <c r="Y118" i="17"/>
  <c r="Y116" i="17"/>
  <c r="Y117" i="17" s="1"/>
  <c r="M126" i="17"/>
  <c r="M124" i="17"/>
  <c r="M125" i="17" s="1"/>
  <c r="Y62" i="17"/>
  <c r="Y60" i="17"/>
  <c r="Y61" i="17" s="1"/>
  <c r="X78" i="17"/>
  <c r="X76" i="17"/>
  <c r="X77" i="17" s="1"/>
  <c r="Y142" i="17"/>
  <c r="Y140" i="17"/>
  <c r="Y141" i="17" s="1"/>
  <c r="M70" i="17"/>
  <c r="M68" i="17"/>
  <c r="M69" i="17" s="1"/>
  <c r="M134" i="17"/>
  <c r="M132" i="17"/>
  <c r="M133" i="17" s="1"/>
  <c r="Y110" i="17"/>
  <c r="Y108" i="17"/>
  <c r="Y109" i="17" s="1"/>
  <c r="L78" i="17"/>
  <c r="L76" i="17"/>
  <c r="L77" i="17" s="1"/>
  <c r="M102" i="17"/>
  <c r="M100" i="17"/>
  <c r="M101" i="17" s="1"/>
  <c r="M94" i="17"/>
  <c r="M92" i="17"/>
  <c r="M93" i="17" s="1"/>
  <c r="Y134" i="17"/>
  <c r="Y132" i="17"/>
  <c r="Y133" i="17" s="1"/>
  <c r="X150" i="17"/>
  <c r="X148" i="17"/>
  <c r="X149" i="17" s="1"/>
  <c r="L150" i="17"/>
  <c r="L148" i="17"/>
  <c r="L149" i="17" s="1"/>
  <c r="Q25" i="17"/>
  <c r="Q26" i="17" s="1"/>
  <c r="R20" i="17"/>
  <c r="M118" i="17"/>
  <c r="M116" i="17"/>
  <c r="M117" i="17" s="1"/>
  <c r="M110" i="17"/>
  <c r="M108" i="17"/>
  <c r="M109" i="17" s="1"/>
  <c r="M150" i="17"/>
  <c r="M148" i="17"/>
  <c r="M149" i="17" s="1"/>
  <c r="Y126" i="17"/>
  <c r="Y124" i="17"/>
  <c r="Y125" i="17" s="1"/>
  <c r="Y86" i="17"/>
  <c r="Y84" i="17"/>
  <c r="Y85" i="17" s="1"/>
  <c r="R47" i="17"/>
  <c r="Q52" i="17"/>
  <c r="Q53" i="17" s="1"/>
  <c r="M86" i="17"/>
  <c r="M84" i="17"/>
  <c r="M85" i="17" s="1"/>
  <c r="M142" i="17"/>
  <c r="M140" i="17"/>
  <c r="M141" i="17" s="1"/>
  <c r="Y102" i="17"/>
  <c r="Y100" i="17"/>
  <c r="Y101" i="17" s="1"/>
  <c r="Q32" i="17"/>
  <c r="Q33" i="17" s="1"/>
  <c r="R27" i="17"/>
  <c r="Y94" i="17"/>
  <c r="Y92" i="17"/>
  <c r="Y93" i="17" s="1"/>
  <c r="X70" i="17"/>
  <c r="X68" i="17"/>
  <c r="X69" i="17" s="1"/>
  <c r="L70" i="17"/>
  <c r="L68" i="17"/>
  <c r="L69" i="17" s="1"/>
  <c r="R34" i="17"/>
  <c r="Q39" i="17"/>
  <c r="Q40" i="17" s="1"/>
  <c r="L158" i="17"/>
  <c r="L156" i="17"/>
  <c r="L157" i="17" s="1"/>
  <c r="M151" i="17"/>
  <c r="N151" i="17" s="1"/>
  <c r="Y158" i="17"/>
  <c r="Y156" i="17"/>
  <c r="Y157" i="17" s="1"/>
  <c r="X46" i="17"/>
  <c r="X45" i="17"/>
  <c r="Z79" i="17"/>
  <c r="Y71" i="17"/>
  <c r="K162" i="17"/>
  <c r="Y143" i="17"/>
  <c r="M71" i="17"/>
  <c r="Z119" i="17"/>
  <c r="Y63" i="17"/>
  <c r="Z55" i="17"/>
  <c r="M54" i="17"/>
  <c r="Z111" i="17"/>
  <c r="Z151" i="17"/>
  <c r="Z103" i="17"/>
  <c r="Z95" i="17"/>
  <c r="Z127" i="17"/>
  <c r="S13" i="17"/>
  <c r="S18" i="17" s="1"/>
  <c r="S19" i="17" s="1"/>
  <c r="Z87" i="17"/>
  <c r="H165" i="17"/>
  <c r="H166" i="17" s="1"/>
  <c r="J171" i="17"/>
  <c r="H173" i="17"/>
  <c r="H171" i="17"/>
  <c r="H172" i="17"/>
  <c r="AA135" i="17"/>
  <c r="N55" i="17"/>
  <c r="N119" i="17"/>
  <c r="N127" i="17"/>
  <c r="N135" i="17"/>
  <c r="N46" i="17"/>
  <c r="M45" i="17"/>
  <c r="N87" i="17"/>
  <c r="N79" i="17"/>
  <c r="N103" i="17"/>
  <c r="N111" i="17"/>
  <c r="N6" i="17"/>
  <c r="N11" i="17" s="1"/>
  <c r="N12" i="17" s="1"/>
  <c r="N63" i="17"/>
  <c r="N95" i="17"/>
  <c r="N143" i="17"/>
  <c r="G172" i="17"/>
  <c r="G171" i="17"/>
  <c r="Y11" i="17" l="1"/>
  <c r="Y12" i="17" s="1"/>
  <c r="Z6" i="17"/>
  <c r="S6" i="32"/>
  <c r="R11" i="32"/>
  <c r="Q163" i="32"/>
  <c r="AD134" i="32"/>
  <c r="AD132" i="32"/>
  <c r="AD133" i="32" s="1"/>
  <c r="AE127" i="32"/>
  <c r="AE95" i="32"/>
  <c r="AD100" i="32"/>
  <c r="AD101" i="32" s="1"/>
  <c r="AD102" i="32"/>
  <c r="R116" i="32"/>
  <c r="R117" i="32" s="1"/>
  <c r="S111" i="32"/>
  <c r="R118" i="32"/>
  <c r="R18" i="32"/>
  <c r="R19" i="32" s="1"/>
  <c r="S13" i="32"/>
  <c r="P172" i="32"/>
  <c r="P171" i="32"/>
  <c r="AE111" i="32"/>
  <c r="AD118" i="32"/>
  <c r="AD116" i="32"/>
  <c r="AD117" i="32" s="1"/>
  <c r="R110" i="32"/>
  <c r="R108" i="32"/>
  <c r="R109" i="32" s="1"/>
  <c r="S103" i="32"/>
  <c r="Q12" i="32"/>
  <c r="Q162" i="32" s="1"/>
  <c r="Q170" i="32" s="1"/>
  <c r="Q160" i="32"/>
  <c r="Q165" i="32" s="1"/>
  <c r="Q166" i="32" s="1"/>
  <c r="AD86" i="32"/>
  <c r="AE79" i="32"/>
  <c r="AD84" i="32"/>
  <c r="AD85" i="32" s="1"/>
  <c r="S71" i="32"/>
  <c r="R76" i="32"/>
  <c r="R77" i="32" s="1"/>
  <c r="R78" i="32"/>
  <c r="Q161" i="32"/>
  <c r="Q173" i="32" s="1"/>
  <c r="AD158" i="32"/>
  <c r="AD156" i="32"/>
  <c r="AD157" i="32" s="1"/>
  <c r="AE151" i="32"/>
  <c r="AC12" i="32"/>
  <c r="AE143" i="32"/>
  <c r="AD150" i="32"/>
  <c r="AD148" i="32"/>
  <c r="AD149" i="32" s="1"/>
  <c r="R132" i="32"/>
  <c r="R133" i="32" s="1"/>
  <c r="S127" i="32"/>
  <c r="R134" i="32"/>
  <c r="AD142" i="32"/>
  <c r="AE135" i="32"/>
  <c r="AD140" i="32"/>
  <c r="AD141" i="32" s="1"/>
  <c r="R68" i="32"/>
  <c r="R69" i="32" s="1"/>
  <c r="S63" i="32"/>
  <c r="R70" i="32"/>
  <c r="AD110" i="32"/>
  <c r="AD108" i="32"/>
  <c r="AD109" i="32" s="1"/>
  <c r="AE103" i="32"/>
  <c r="R86" i="32"/>
  <c r="S79" i="32"/>
  <c r="R84" i="32"/>
  <c r="R85" i="32" s="1"/>
  <c r="AD78" i="32"/>
  <c r="AE71" i="32"/>
  <c r="AD76" i="32"/>
  <c r="AD77" i="32" s="1"/>
  <c r="AE6" i="32"/>
  <c r="AD11" i="32"/>
  <c r="AD94" i="32"/>
  <c r="AD92" i="32"/>
  <c r="AD93" i="32" s="1"/>
  <c r="AE87" i="32"/>
  <c r="R92" i="32"/>
  <c r="R93" i="32" s="1"/>
  <c r="R94" i="32"/>
  <c r="S87" i="32"/>
  <c r="R142" i="32"/>
  <c r="S135" i="32"/>
  <c r="R140" i="32"/>
  <c r="R141" i="32" s="1"/>
  <c r="R45" i="32"/>
  <c r="R46" i="32"/>
  <c r="S41" i="32"/>
  <c r="AD126" i="32"/>
  <c r="AD124" i="32"/>
  <c r="AD125" i="32" s="1"/>
  <c r="AE119" i="32"/>
  <c r="S27" i="32"/>
  <c r="R32" i="32"/>
  <c r="R33" i="32" s="1"/>
  <c r="R124" i="32"/>
  <c r="R125" i="32" s="1"/>
  <c r="R126" i="32"/>
  <c r="S119" i="32"/>
  <c r="R150" i="32"/>
  <c r="R148" i="32"/>
  <c r="R149" i="32" s="1"/>
  <c r="S143" i="32"/>
  <c r="AD62" i="32"/>
  <c r="AE55" i="32"/>
  <c r="AD60" i="32"/>
  <c r="AD61" i="32" s="1"/>
  <c r="R62" i="32"/>
  <c r="S55" i="32"/>
  <c r="R60" i="32"/>
  <c r="R61" i="32" s="1"/>
  <c r="R158" i="32"/>
  <c r="R156" i="32"/>
  <c r="R157" i="32" s="1"/>
  <c r="S151" i="32"/>
  <c r="S47" i="32"/>
  <c r="R52" i="32"/>
  <c r="R53" i="32" s="1"/>
  <c r="R54" i="32"/>
  <c r="AE63" i="32"/>
  <c r="AD70" i="32"/>
  <c r="AD68" i="32"/>
  <c r="AD69" i="32" s="1"/>
  <c r="R100" i="32"/>
  <c r="R101" i="32" s="1"/>
  <c r="R102" i="32"/>
  <c r="S95" i="32"/>
  <c r="R39" i="32"/>
  <c r="R40" i="32" s="1"/>
  <c r="S34" i="32"/>
  <c r="S20" i="32"/>
  <c r="R25" i="32"/>
  <c r="R26" i="32" s="1"/>
  <c r="J56" i="13"/>
  <c r="J20" i="13" s="1"/>
  <c r="J21" i="13"/>
  <c r="J13" i="13"/>
  <c r="J14" i="13" s="1"/>
  <c r="K173" i="17"/>
  <c r="K165" i="17"/>
  <c r="K166" i="17" s="1"/>
  <c r="K170" i="17"/>
  <c r="K171" i="17" s="1"/>
  <c r="L161" i="17"/>
  <c r="K56" i="13" s="1"/>
  <c r="L163" i="17"/>
  <c r="K58" i="13" s="1"/>
  <c r="L160" i="17"/>
  <c r="K55" i="13" s="1"/>
  <c r="N126" i="17"/>
  <c r="N124" i="17"/>
  <c r="N125" i="17" s="1"/>
  <c r="Z86" i="17"/>
  <c r="Z84" i="17"/>
  <c r="Z85" i="17" s="1"/>
  <c r="Y70" i="17"/>
  <c r="Y68" i="17"/>
  <c r="Y69" i="17" s="1"/>
  <c r="N70" i="17"/>
  <c r="N68" i="17"/>
  <c r="N69" i="17" s="1"/>
  <c r="N94" i="17"/>
  <c r="N92" i="17"/>
  <c r="N93" i="17" s="1"/>
  <c r="N62" i="17"/>
  <c r="N60" i="17"/>
  <c r="N61" i="17" s="1"/>
  <c r="Z134" i="17"/>
  <c r="Z132" i="17"/>
  <c r="Z133" i="17" s="1"/>
  <c r="Z118" i="17"/>
  <c r="Z116" i="17"/>
  <c r="Z117" i="17" s="1"/>
  <c r="Z126" i="17"/>
  <c r="Z124" i="17"/>
  <c r="Z125" i="17" s="1"/>
  <c r="S47" i="17"/>
  <c r="R52" i="17"/>
  <c r="R53" i="17" s="1"/>
  <c r="R25" i="17"/>
  <c r="R26" i="17" s="1"/>
  <c r="S20" i="17"/>
  <c r="N86" i="17"/>
  <c r="N84" i="17"/>
  <c r="N85" i="17" s="1"/>
  <c r="Z102" i="17"/>
  <c r="Z100" i="17"/>
  <c r="Z101" i="17" s="1"/>
  <c r="M78" i="17"/>
  <c r="M76" i="17"/>
  <c r="M77" i="17" s="1"/>
  <c r="AA142" i="17"/>
  <c r="AA140" i="17"/>
  <c r="AA141" i="17" s="1"/>
  <c r="Y150" i="17"/>
  <c r="Y148" i="17"/>
  <c r="Y149" i="17" s="1"/>
  <c r="S34" i="17"/>
  <c r="R39" i="17"/>
  <c r="R40" i="17" s="1"/>
  <c r="N118" i="17"/>
  <c r="N116" i="17"/>
  <c r="N117" i="17" s="1"/>
  <c r="Z110" i="17"/>
  <c r="Z108" i="17"/>
  <c r="Z109" i="17" s="1"/>
  <c r="Z62" i="17"/>
  <c r="Z60" i="17"/>
  <c r="Z61" i="17" s="1"/>
  <c r="R32" i="17"/>
  <c r="R33" i="17" s="1"/>
  <c r="S27" i="17"/>
  <c r="N102" i="17"/>
  <c r="N100" i="17"/>
  <c r="N101" i="17" s="1"/>
  <c r="N142" i="17"/>
  <c r="N140" i="17"/>
  <c r="N141" i="17" s="1"/>
  <c r="N150" i="17"/>
  <c r="N148" i="17"/>
  <c r="N149" i="17" s="1"/>
  <c r="N110" i="17"/>
  <c r="N108" i="17"/>
  <c r="N109" i="17" s="1"/>
  <c r="N134" i="17"/>
  <c r="N132" i="17"/>
  <c r="N133" i="17" s="1"/>
  <c r="Z94" i="17"/>
  <c r="Z92" i="17"/>
  <c r="Z93" i="17" s="1"/>
  <c r="Y78" i="17"/>
  <c r="Y76" i="17"/>
  <c r="Y77" i="17" s="1"/>
  <c r="Z158" i="17"/>
  <c r="Z156" i="17"/>
  <c r="Z157" i="17" s="1"/>
  <c r="M158" i="17"/>
  <c r="M156" i="17"/>
  <c r="M157" i="17" s="1"/>
  <c r="N158" i="17"/>
  <c r="N156" i="17"/>
  <c r="N157" i="17" s="1"/>
  <c r="Y46" i="17"/>
  <c r="Y45" i="17"/>
  <c r="Z71" i="17"/>
  <c r="L162" i="17"/>
  <c r="AA79" i="17"/>
  <c r="AB79" i="17" s="1"/>
  <c r="AA111" i="17"/>
  <c r="N71" i="17"/>
  <c r="Z143" i="17"/>
  <c r="AA119" i="17"/>
  <c r="N54" i="17"/>
  <c r="AA55" i="17"/>
  <c r="Z63" i="17"/>
  <c r="AA151" i="17"/>
  <c r="AA103" i="17"/>
  <c r="AA127" i="17"/>
  <c r="AA95" i="17"/>
  <c r="T13" i="17"/>
  <c r="T18" i="17" s="1"/>
  <c r="T19" i="17" s="1"/>
  <c r="AA87" i="17"/>
  <c r="AB135" i="17"/>
  <c r="O135" i="17"/>
  <c r="O111" i="17"/>
  <c r="O79" i="17"/>
  <c r="O119" i="17"/>
  <c r="O87" i="17"/>
  <c r="O55" i="17"/>
  <c r="O143" i="17"/>
  <c r="O151" i="17"/>
  <c r="O127" i="17"/>
  <c r="O103" i="17"/>
  <c r="O95" i="17"/>
  <c r="O63" i="17"/>
  <c r="O46" i="17"/>
  <c r="N45" i="17"/>
  <c r="O6" i="17"/>
  <c r="O11" i="17" s="1"/>
  <c r="O12" i="17" s="1"/>
  <c r="K172" i="17" l="1"/>
  <c r="Z11" i="17"/>
  <c r="Z12" i="17" s="1"/>
  <c r="AA6" i="17"/>
  <c r="M161" i="17"/>
  <c r="L56" i="13" s="1"/>
  <c r="T34" i="32"/>
  <c r="S39" i="32"/>
  <c r="S40" i="32" s="1"/>
  <c r="AE62" i="32"/>
  <c r="AF55" i="32"/>
  <c r="AE60" i="32"/>
  <c r="AE61" i="32" s="1"/>
  <c r="AF127" i="32"/>
  <c r="AE134" i="32"/>
  <c r="AE132" i="32"/>
  <c r="AE133" i="32" s="1"/>
  <c r="AE70" i="32"/>
  <c r="AE68" i="32"/>
  <c r="AE69" i="32" s="1"/>
  <c r="AF63" i="32"/>
  <c r="S46" i="32"/>
  <c r="T41" i="32"/>
  <c r="S45" i="32"/>
  <c r="S94" i="32"/>
  <c r="S92" i="32"/>
  <c r="S93" i="32" s="1"/>
  <c r="T87" i="32"/>
  <c r="AD12" i="32"/>
  <c r="S86" i="32"/>
  <c r="T79" i="32"/>
  <c r="S84" i="32"/>
  <c r="S85" i="32" s="1"/>
  <c r="S70" i="32"/>
  <c r="T63" i="32"/>
  <c r="S68" i="32"/>
  <c r="S69" i="32" s="1"/>
  <c r="T127" i="32"/>
  <c r="S134" i="32"/>
  <c r="S132" i="32"/>
  <c r="S133" i="32" s="1"/>
  <c r="Q171" i="32"/>
  <c r="Q172" i="32"/>
  <c r="AF111" i="32"/>
  <c r="AE118" i="32"/>
  <c r="AE116" i="32"/>
  <c r="AE117" i="32" s="1"/>
  <c r="T111" i="32"/>
  <c r="S118" i="32"/>
  <c r="S116" i="32"/>
  <c r="S117" i="32" s="1"/>
  <c r="S100" i="32"/>
  <c r="S101" i="32" s="1"/>
  <c r="S102" i="32"/>
  <c r="T95" i="32"/>
  <c r="R161" i="32"/>
  <c r="R173" i="32" s="1"/>
  <c r="S150" i="32"/>
  <c r="S148" i="32"/>
  <c r="S149" i="32" s="1"/>
  <c r="T143" i="32"/>
  <c r="AF6" i="32"/>
  <c r="AE11" i="32"/>
  <c r="AE156" i="32"/>
  <c r="AE157" i="32" s="1"/>
  <c r="AF151" i="32"/>
  <c r="AE158" i="32"/>
  <c r="S76" i="32"/>
  <c r="S77" i="32" s="1"/>
  <c r="S78" i="32"/>
  <c r="T71" i="32"/>
  <c r="S108" i="32"/>
  <c r="S109" i="32" s="1"/>
  <c r="T103" i="32"/>
  <c r="S110" i="32"/>
  <c r="R163" i="32"/>
  <c r="S62" i="32"/>
  <c r="S60" i="32"/>
  <c r="S61" i="32" s="1"/>
  <c r="T55" i="32"/>
  <c r="S32" i="32"/>
  <c r="S33" i="32" s="1"/>
  <c r="T27" i="32"/>
  <c r="AE110" i="32"/>
  <c r="AE108" i="32"/>
  <c r="AE109" i="32" s="1"/>
  <c r="AF103" i="32"/>
  <c r="S52" i="32"/>
  <c r="S53" i="32" s="1"/>
  <c r="S54" i="32"/>
  <c r="T47" i="32"/>
  <c r="AE126" i="32"/>
  <c r="AF119" i="32"/>
  <c r="AE124" i="32"/>
  <c r="AE125" i="32" s="1"/>
  <c r="AE92" i="32"/>
  <c r="AE93" i="32" s="1"/>
  <c r="AF87" i="32"/>
  <c r="AE94" i="32"/>
  <c r="AF71" i="32"/>
  <c r="AE76" i="32"/>
  <c r="AE77" i="32" s="1"/>
  <c r="AE78" i="32"/>
  <c r="AE142" i="32"/>
  <c r="AF135" i="32"/>
  <c r="AE140" i="32"/>
  <c r="AE141" i="32" s="1"/>
  <c r="AE84" i="32"/>
  <c r="AE85" i="32" s="1"/>
  <c r="AE86" i="32"/>
  <c r="AF79" i="32"/>
  <c r="S18" i="32"/>
  <c r="S19" i="32" s="1"/>
  <c r="T13" i="32"/>
  <c r="R12" i="32"/>
  <c r="R162" i="32" s="1"/>
  <c r="R170" i="32" s="1"/>
  <c r="R160" i="32"/>
  <c r="R165" i="32" s="1"/>
  <c r="R166" i="32" s="1"/>
  <c r="S25" i="32"/>
  <c r="S26" i="32" s="1"/>
  <c r="T20" i="32"/>
  <c r="S156" i="32"/>
  <c r="S157" i="32" s="1"/>
  <c r="T151" i="32"/>
  <c r="S158" i="32"/>
  <c r="T119" i="32"/>
  <c r="S126" i="32"/>
  <c r="S124" i="32"/>
  <c r="S125" i="32" s="1"/>
  <c r="S142" i="32"/>
  <c r="S140" i="32"/>
  <c r="S141" i="32" s="1"/>
  <c r="T135" i="32"/>
  <c r="AF143" i="32"/>
  <c r="AE150" i="32"/>
  <c r="AE148" i="32"/>
  <c r="AE149" i="32" s="1"/>
  <c r="AE100" i="32"/>
  <c r="AE101" i="32" s="1"/>
  <c r="AE102" i="32"/>
  <c r="AF95" i="32"/>
  <c r="S11" i="32"/>
  <c r="T6" i="32"/>
  <c r="K21" i="13"/>
  <c r="L173" i="17"/>
  <c r="L165" i="17"/>
  <c r="L166" i="17" s="1"/>
  <c r="K13" i="13"/>
  <c r="K14" i="13" s="1"/>
  <c r="L170" i="17"/>
  <c r="L172" i="17" s="1"/>
  <c r="M163" i="17"/>
  <c r="L58" i="13" s="1"/>
  <c r="L21" i="13" s="1"/>
  <c r="O142" i="17"/>
  <c r="O140" i="17"/>
  <c r="O141" i="17" s="1"/>
  <c r="O94" i="17"/>
  <c r="O92" i="17"/>
  <c r="O93" i="17" s="1"/>
  <c r="O70" i="17"/>
  <c r="O68" i="17"/>
  <c r="O69" i="17" s="1"/>
  <c r="Z78" i="17"/>
  <c r="Z76" i="17"/>
  <c r="Z77" i="17" s="1"/>
  <c r="O126" i="17"/>
  <c r="O124" i="17"/>
  <c r="O125" i="17" s="1"/>
  <c r="Z70" i="17"/>
  <c r="Z68" i="17"/>
  <c r="Z69" i="17" s="1"/>
  <c r="N78" i="17"/>
  <c r="N161" i="17" s="1"/>
  <c r="M56" i="13" s="1"/>
  <c r="N76" i="17"/>
  <c r="N77" i="17" s="1"/>
  <c r="N163" i="17" s="1"/>
  <c r="M58" i="13" s="1"/>
  <c r="M21" i="13" s="1"/>
  <c r="T34" i="17"/>
  <c r="S39" i="17"/>
  <c r="S40" i="17" s="1"/>
  <c r="S25" i="17"/>
  <c r="S26" i="17" s="1"/>
  <c r="T20" i="17"/>
  <c r="O150" i="17"/>
  <c r="O148" i="17"/>
  <c r="O149" i="17" s="1"/>
  <c r="O62" i="17"/>
  <c r="O60" i="17"/>
  <c r="O61" i="17" s="1"/>
  <c r="Z150" i="17"/>
  <c r="Z148" i="17"/>
  <c r="Z149" i="17" s="1"/>
  <c r="AB86" i="17"/>
  <c r="AB84" i="17"/>
  <c r="AB85" i="17" s="1"/>
  <c r="O86" i="17"/>
  <c r="O84" i="17"/>
  <c r="O85" i="17" s="1"/>
  <c r="AA102" i="17"/>
  <c r="AA100" i="17"/>
  <c r="AA101" i="17" s="1"/>
  <c r="AA62" i="17"/>
  <c r="AA60" i="17"/>
  <c r="AA61" i="17" s="1"/>
  <c r="AA118" i="17"/>
  <c r="AA116" i="17"/>
  <c r="AA117" i="17" s="1"/>
  <c r="AB142" i="17"/>
  <c r="AB140" i="17"/>
  <c r="AB141" i="17" s="1"/>
  <c r="O102" i="17"/>
  <c r="O100" i="17"/>
  <c r="O101" i="17" s="1"/>
  <c r="AA94" i="17"/>
  <c r="AA92" i="17"/>
  <c r="AA93" i="17" s="1"/>
  <c r="O110" i="17"/>
  <c r="O108" i="17"/>
  <c r="O109" i="17" s="1"/>
  <c r="O134" i="17"/>
  <c r="O132" i="17"/>
  <c r="O133" i="17" s="1"/>
  <c r="O118" i="17"/>
  <c r="O116" i="17"/>
  <c r="O117" i="17" s="1"/>
  <c r="AA134" i="17"/>
  <c r="AA132" i="17"/>
  <c r="AA133" i="17" s="1"/>
  <c r="AA86" i="17"/>
  <c r="AA84" i="17"/>
  <c r="AA85" i="17" s="1"/>
  <c r="AA110" i="17"/>
  <c r="AA108" i="17"/>
  <c r="AA109" i="17" s="1"/>
  <c r="AA126" i="17"/>
  <c r="AA124" i="17"/>
  <c r="AA125" i="17" s="1"/>
  <c r="S32" i="17"/>
  <c r="S33" i="17" s="1"/>
  <c r="T27" i="17"/>
  <c r="T47" i="17"/>
  <c r="S52" i="17"/>
  <c r="S53" i="17" s="1"/>
  <c r="O158" i="17"/>
  <c r="O156" i="17"/>
  <c r="O157" i="17" s="1"/>
  <c r="AA158" i="17"/>
  <c r="AA156" i="17"/>
  <c r="AA157" i="17" s="1"/>
  <c r="Z46" i="17"/>
  <c r="Z45" i="17"/>
  <c r="AA71" i="17"/>
  <c r="AA143" i="17"/>
  <c r="AB143" i="17" s="1"/>
  <c r="AB111" i="17"/>
  <c r="O71" i="17"/>
  <c r="M160" i="17"/>
  <c r="AB151" i="17"/>
  <c r="O54" i="17"/>
  <c r="AB119" i="17"/>
  <c r="M162" i="17"/>
  <c r="AB55" i="17"/>
  <c r="AA63" i="17"/>
  <c r="AB103" i="17"/>
  <c r="AB95" i="17"/>
  <c r="AB127" i="17"/>
  <c r="AB87" i="17"/>
  <c r="U13" i="17"/>
  <c r="U18" i="17" s="1"/>
  <c r="U19" i="17" s="1"/>
  <c r="K20" i="13"/>
  <c r="P87" i="17"/>
  <c r="P79" i="17"/>
  <c r="P135" i="17"/>
  <c r="O45" i="17"/>
  <c r="P151" i="17"/>
  <c r="P63" i="17"/>
  <c r="P103" i="17"/>
  <c r="P111" i="17"/>
  <c r="P95" i="17"/>
  <c r="P127" i="17"/>
  <c r="P55" i="17"/>
  <c r="P6" i="17"/>
  <c r="P119" i="17"/>
  <c r="P143" i="17"/>
  <c r="M173" i="17" l="1"/>
  <c r="AA11" i="17"/>
  <c r="AA12" i="17" s="1"/>
  <c r="AB6" i="17"/>
  <c r="AB11" i="17" s="1"/>
  <c r="AB12" i="17" s="1"/>
  <c r="T156" i="32"/>
  <c r="T157" i="32" s="1"/>
  <c r="T158" i="32"/>
  <c r="U151" i="32"/>
  <c r="U13" i="32"/>
  <c r="T18" i="32"/>
  <c r="T19" i="32" s="1"/>
  <c r="AG135" i="32"/>
  <c r="AF142" i="32"/>
  <c r="AF140" i="32"/>
  <c r="AF141" i="32" s="1"/>
  <c r="AG87" i="32"/>
  <c r="AF94" i="32"/>
  <c r="AF92" i="32"/>
  <c r="AF93" i="32" s="1"/>
  <c r="T110" i="32"/>
  <c r="T108" i="32"/>
  <c r="T109" i="32" s="1"/>
  <c r="U103" i="32"/>
  <c r="AF156" i="32"/>
  <c r="AF157" i="32" s="1"/>
  <c r="AG151" i="32"/>
  <c r="AF158" i="32"/>
  <c r="U63" i="32"/>
  <c r="T68" i="32"/>
  <c r="T69" i="32" s="1"/>
  <c r="T70" i="32"/>
  <c r="AF134" i="32"/>
  <c r="AF132" i="32"/>
  <c r="AF133" i="32" s="1"/>
  <c r="AG127" i="32"/>
  <c r="S163" i="32"/>
  <c r="T62" i="32"/>
  <c r="U55" i="32"/>
  <c r="T60" i="32"/>
  <c r="T61" i="32" s="1"/>
  <c r="U111" i="32"/>
  <c r="T118" i="32"/>
  <c r="T116" i="32"/>
  <c r="T117" i="32" s="1"/>
  <c r="T94" i="32"/>
  <c r="T92" i="32"/>
  <c r="T93" i="32" s="1"/>
  <c r="U87" i="32"/>
  <c r="AF70" i="32"/>
  <c r="AG63" i="32"/>
  <c r="AF68" i="32"/>
  <c r="AF69" i="32" s="1"/>
  <c r="U20" i="32"/>
  <c r="T25" i="32"/>
  <c r="T26" i="32" s="1"/>
  <c r="AF84" i="32"/>
  <c r="AF85" i="32" s="1"/>
  <c r="AG79" i="32"/>
  <c r="AF86" i="32"/>
  <c r="AF108" i="32"/>
  <c r="AF109" i="32" s="1"/>
  <c r="AF110" i="32"/>
  <c r="AG103" i="32"/>
  <c r="T78" i="32"/>
  <c r="T76" i="32"/>
  <c r="T77" i="32" s="1"/>
  <c r="U71" i="32"/>
  <c r="AE12" i="32"/>
  <c r="T102" i="32"/>
  <c r="T100" i="32"/>
  <c r="T101" i="32" s="1"/>
  <c r="U95" i="32"/>
  <c r="AF60" i="32"/>
  <c r="AF61" i="32" s="1"/>
  <c r="AF62" i="32"/>
  <c r="AG55" i="32"/>
  <c r="T11" i="32"/>
  <c r="U6" i="32"/>
  <c r="AG119" i="32"/>
  <c r="AF126" i="32"/>
  <c r="AF124" i="32"/>
  <c r="AF125" i="32" s="1"/>
  <c r="AG6" i="32"/>
  <c r="AF11" i="32"/>
  <c r="T84" i="32"/>
  <c r="T85" i="32" s="1"/>
  <c r="U79" i="32"/>
  <c r="T86" i="32"/>
  <c r="S12" i="32"/>
  <c r="S162" i="32" s="1"/>
  <c r="S170" i="32" s="1"/>
  <c r="S160" i="32"/>
  <c r="S165" i="32" s="1"/>
  <c r="S166" i="32" s="1"/>
  <c r="AG143" i="32"/>
  <c r="AF150" i="32"/>
  <c r="AF148" i="32"/>
  <c r="AF149" i="32" s="1"/>
  <c r="T124" i="32"/>
  <c r="T125" i="32" s="1"/>
  <c r="T126" i="32"/>
  <c r="U119" i="32"/>
  <c r="AG71" i="32"/>
  <c r="AF76" i="32"/>
  <c r="AF77" i="32" s="1"/>
  <c r="AF78" i="32"/>
  <c r="T150" i="32"/>
  <c r="T148" i="32"/>
  <c r="T149" i="32" s="1"/>
  <c r="U143" i="32"/>
  <c r="AG111" i="32"/>
  <c r="AF116" i="32"/>
  <c r="AF117" i="32" s="1"/>
  <c r="AF118" i="32"/>
  <c r="U127" i="32"/>
  <c r="T134" i="32"/>
  <c r="T132" i="32"/>
  <c r="T133" i="32" s="1"/>
  <c r="AF102" i="32"/>
  <c r="AF100" i="32"/>
  <c r="AF101" i="32" s="1"/>
  <c r="AG95" i="32"/>
  <c r="T142" i="32"/>
  <c r="T140" i="32"/>
  <c r="T141" i="32" s="1"/>
  <c r="U135" i="32"/>
  <c r="R172" i="32"/>
  <c r="R171" i="32"/>
  <c r="U47" i="32"/>
  <c r="T52" i="32"/>
  <c r="T53" i="32" s="1"/>
  <c r="T54" i="32"/>
  <c r="U27" i="32"/>
  <c r="T32" i="32"/>
  <c r="T33" i="32" s="1"/>
  <c r="S161" i="32"/>
  <c r="S173" i="32" s="1"/>
  <c r="T46" i="32"/>
  <c r="U41" i="32"/>
  <c r="T45" i="32"/>
  <c r="U34" i="32"/>
  <c r="T39" i="32"/>
  <c r="T40" i="32" s="1"/>
  <c r="M165" i="17"/>
  <c r="M166" i="17" s="1"/>
  <c r="L55" i="13"/>
  <c r="L13" i="13" s="1"/>
  <c r="L14" i="13" s="1"/>
  <c r="M170" i="17"/>
  <c r="M171" i="17" s="1"/>
  <c r="L171" i="17"/>
  <c r="P126" i="17"/>
  <c r="P124" i="17"/>
  <c r="P125" i="17" s="1"/>
  <c r="AB150" i="17"/>
  <c r="AB148" i="17"/>
  <c r="AB149" i="17" s="1"/>
  <c r="AB62" i="17"/>
  <c r="AB60" i="17"/>
  <c r="AB61" i="17" s="1"/>
  <c r="O78" i="17"/>
  <c r="O161" i="17" s="1"/>
  <c r="N56" i="13" s="1"/>
  <c r="O76" i="17"/>
  <c r="O77" i="17" s="1"/>
  <c r="O163" i="17" s="1"/>
  <c r="N58" i="13" s="1"/>
  <c r="N21" i="13" s="1"/>
  <c r="AB118" i="17"/>
  <c r="AB116" i="17"/>
  <c r="AB117" i="17" s="1"/>
  <c r="U47" i="17"/>
  <c r="T52" i="17"/>
  <c r="T53" i="17" s="1"/>
  <c r="P110" i="17"/>
  <c r="P108" i="17"/>
  <c r="P109" i="17" s="1"/>
  <c r="AB134" i="17"/>
  <c r="AB132" i="17"/>
  <c r="AB133" i="17" s="1"/>
  <c r="P62" i="17"/>
  <c r="P60" i="17"/>
  <c r="P61" i="17" s="1"/>
  <c r="AB102" i="17"/>
  <c r="AB100" i="17"/>
  <c r="AB101" i="17" s="1"/>
  <c r="AB126" i="17"/>
  <c r="AB124" i="17"/>
  <c r="AB125" i="17" s="1"/>
  <c r="AA150" i="17"/>
  <c r="AA148" i="17"/>
  <c r="AA149" i="17" s="1"/>
  <c r="T32" i="17"/>
  <c r="T33" i="17" s="1"/>
  <c r="U27" i="17"/>
  <c r="U34" i="17"/>
  <c r="T39" i="17"/>
  <c r="T40" i="17" s="1"/>
  <c r="P94" i="17"/>
  <c r="P92" i="17"/>
  <c r="P93" i="17" s="1"/>
  <c r="Q6" i="17"/>
  <c r="Q11" i="17" s="1"/>
  <c r="Q12" i="17" s="1"/>
  <c r="P11" i="17"/>
  <c r="P12" i="17" s="1"/>
  <c r="P70" i="17"/>
  <c r="P68" i="17"/>
  <c r="P69" i="17" s="1"/>
  <c r="P134" i="17"/>
  <c r="P132" i="17"/>
  <c r="P133" i="17" s="1"/>
  <c r="AB110" i="17"/>
  <c r="AB108" i="17"/>
  <c r="AB109" i="17" s="1"/>
  <c r="AA70" i="17"/>
  <c r="AA68" i="17"/>
  <c r="AA69" i="17" s="1"/>
  <c r="P102" i="17"/>
  <c r="P100" i="17"/>
  <c r="P101" i="17" s="1"/>
  <c r="P142" i="17"/>
  <c r="P140" i="17"/>
  <c r="P141" i="17" s="1"/>
  <c r="P150" i="17"/>
  <c r="P148" i="17"/>
  <c r="P149" i="17" s="1"/>
  <c r="P118" i="17"/>
  <c r="P116" i="17"/>
  <c r="P117" i="17" s="1"/>
  <c r="P86" i="17"/>
  <c r="P84" i="17"/>
  <c r="P85" i="17" s="1"/>
  <c r="AB94" i="17"/>
  <c r="AB92" i="17"/>
  <c r="AB93" i="17" s="1"/>
  <c r="AA78" i="17"/>
  <c r="AA76" i="17"/>
  <c r="AA77" i="17" s="1"/>
  <c r="T25" i="17"/>
  <c r="T26" i="17" s="1"/>
  <c r="U20" i="17"/>
  <c r="P158" i="17"/>
  <c r="P156" i="17"/>
  <c r="P157" i="17" s="1"/>
  <c r="AB158" i="17"/>
  <c r="AB156" i="17"/>
  <c r="AB157" i="17" s="1"/>
  <c r="AA46" i="17"/>
  <c r="AA45" i="17"/>
  <c r="Q46" i="17"/>
  <c r="P46" i="17"/>
  <c r="AB71" i="17"/>
  <c r="N160" i="17"/>
  <c r="N162" i="17"/>
  <c r="P71" i="17"/>
  <c r="P54" i="17"/>
  <c r="AB63" i="17"/>
  <c r="V13" i="17"/>
  <c r="V18" i="17" s="1"/>
  <c r="V19" i="17" s="1"/>
  <c r="N173" i="17"/>
  <c r="L20" i="13"/>
  <c r="Q151" i="17"/>
  <c r="Q119" i="17"/>
  <c r="Q103" i="17"/>
  <c r="Q79" i="17"/>
  <c r="Q55" i="17"/>
  <c r="Q95" i="17"/>
  <c r="Q111" i="17"/>
  <c r="Q87" i="17"/>
  <c r="Q127" i="17"/>
  <c r="Q143" i="17"/>
  <c r="Q63" i="17"/>
  <c r="Q135" i="17"/>
  <c r="Q45" i="17"/>
  <c r="M20" i="13"/>
  <c r="AC79" i="17"/>
  <c r="AC6" i="17"/>
  <c r="AC11" i="17" s="1"/>
  <c r="AC12" i="17" s="1"/>
  <c r="AC55" i="17"/>
  <c r="AC151" i="17"/>
  <c r="AC63" i="17"/>
  <c r="AC127" i="17"/>
  <c r="AC46" i="17"/>
  <c r="P45" i="17"/>
  <c r="AC135" i="17"/>
  <c r="AC95" i="17"/>
  <c r="AC103" i="17"/>
  <c r="AC143" i="17"/>
  <c r="AC119" i="17"/>
  <c r="AC111" i="17"/>
  <c r="AC87" i="17"/>
  <c r="M172" i="17" l="1"/>
  <c r="O160" i="17"/>
  <c r="N55" i="13" s="1"/>
  <c r="N13" i="13" s="1"/>
  <c r="N14" i="13" s="1"/>
  <c r="R6" i="17"/>
  <c r="R11" i="17" s="1"/>
  <c r="R12" i="17" s="1"/>
  <c r="S171" i="32"/>
  <c r="S172" i="32"/>
  <c r="U70" i="32"/>
  <c r="U68" i="32"/>
  <c r="U69" i="32" s="1"/>
  <c r="V63" i="32"/>
  <c r="T161" i="32"/>
  <c r="T173" i="32" s="1"/>
  <c r="AG142" i="32"/>
  <c r="AH135" i="32"/>
  <c r="AG140" i="32"/>
  <c r="AG141" i="32" s="1"/>
  <c r="U46" i="32"/>
  <c r="U45" i="32"/>
  <c r="V41" i="32"/>
  <c r="T163" i="32"/>
  <c r="U134" i="32"/>
  <c r="U132" i="32"/>
  <c r="U133" i="32" s="1"/>
  <c r="V127" i="32"/>
  <c r="U78" i="32"/>
  <c r="U76" i="32"/>
  <c r="U77" i="32" s="1"/>
  <c r="V71" i="32"/>
  <c r="AG68" i="32"/>
  <c r="AG69" i="32" s="1"/>
  <c r="AH63" i="32"/>
  <c r="AG70" i="32"/>
  <c r="AG134" i="32"/>
  <c r="AG132" i="32"/>
  <c r="AG133" i="32" s="1"/>
  <c r="AH127" i="32"/>
  <c r="U54" i="32"/>
  <c r="V47" i="32"/>
  <c r="U52" i="32"/>
  <c r="U53" i="32" s="1"/>
  <c r="AG102" i="32"/>
  <c r="AG100" i="32"/>
  <c r="AG101" i="32" s="1"/>
  <c r="AH95" i="32"/>
  <c r="U86" i="32"/>
  <c r="U84" i="32"/>
  <c r="U85" i="32" s="1"/>
  <c r="V79" i="32"/>
  <c r="AG124" i="32"/>
  <c r="AG125" i="32" s="1"/>
  <c r="AH119" i="32"/>
  <c r="AG126" i="32"/>
  <c r="U100" i="32"/>
  <c r="U101" i="32" s="1"/>
  <c r="V95" i="32"/>
  <c r="U102" i="32"/>
  <c r="AG86" i="32"/>
  <c r="AG84" i="32"/>
  <c r="AG85" i="32" s="1"/>
  <c r="AH79" i="32"/>
  <c r="U116" i="32"/>
  <c r="U117" i="32" s="1"/>
  <c r="U118" i="32"/>
  <c r="V111" i="32"/>
  <c r="AH151" i="32"/>
  <c r="AG158" i="32"/>
  <c r="AG156" i="32"/>
  <c r="AG157" i="32" s="1"/>
  <c r="U18" i="32"/>
  <c r="U19" i="32" s="1"/>
  <c r="V13" i="32"/>
  <c r="V6" i="32"/>
  <c r="V11" i="32" s="1"/>
  <c r="U11" i="32"/>
  <c r="U92" i="32"/>
  <c r="U93" i="32" s="1"/>
  <c r="V87" i="32"/>
  <c r="U94" i="32"/>
  <c r="AG94" i="32"/>
  <c r="AG92" i="32"/>
  <c r="AG93" i="32" s="1"/>
  <c r="AH87" i="32"/>
  <c r="U156" i="32"/>
  <c r="U157" i="32" s="1"/>
  <c r="V151" i="32"/>
  <c r="U158" i="32"/>
  <c r="AG116" i="32"/>
  <c r="AG117" i="32" s="1"/>
  <c r="AG118" i="32"/>
  <c r="AH111" i="32"/>
  <c r="AG78" i="32"/>
  <c r="AH71" i="32"/>
  <c r="AG76" i="32"/>
  <c r="AG77" i="32" s="1"/>
  <c r="AG150" i="32"/>
  <c r="AH143" i="32"/>
  <c r="AG148" i="32"/>
  <c r="AG149" i="32" s="1"/>
  <c r="AF12" i="32"/>
  <c r="T12" i="32"/>
  <c r="T162" i="32" s="1"/>
  <c r="T170" i="32" s="1"/>
  <c r="T160" i="32"/>
  <c r="T165" i="32" s="1"/>
  <c r="T166" i="32" s="1"/>
  <c r="AG110" i="32"/>
  <c r="AG108" i="32"/>
  <c r="AG109" i="32" s="1"/>
  <c r="AH103" i="32"/>
  <c r="U60" i="32"/>
  <c r="U61" i="32" s="1"/>
  <c r="V55" i="32"/>
  <c r="U62" i="32"/>
  <c r="U108" i="32"/>
  <c r="U109" i="32" s="1"/>
  <c r="V103" i="32"/>
  <c r="U110" i="32"/>
  <c r="V34" i="32"/>
  <c r="U39" i="32"/>
  <c r="U40" i="32" s="1"/>
  <c r="U32" i="32"/>
  <c r="U33" i="32" s="1"/>
  <c r="V27" i="32"/>
  <c r="V135" i="32"/>
  <c r="U140" i="32"/>
  <c r="U141" i="32" s="1"/>
  <c r="U142" i="32"/>
  <c r="U150" i="32"/>
  <c r="V143" i="32"/>
  <c r="U148" i="32"/>
  <c r="U149" i="32" s="1"/>
  <c r="U124" i="32"/>
  <c r="U125" i="32" s="1"/>
  <c r="U126" i="32"/>
  <c r="V119" i="32"/>
  <c r="AH6" i="32"/>
  <c r="AG11" i="32"/>
  <c r="AG60" i="32"/>
  <c r="AG61" i="32" s="1"/>
  <c r="AH55" i="32"/>
  <c r="AG62" i="32"/>
  <c r="U25" i="32"/>
  <c r="U26" i="32" s="1"/>
  <c r="V20" i="32"/>
  <c r="N170" i="17"/>
  <c r="N171" i="17" s="1"/>
  <c r="N165" i="17"/>
  <c r="N166" i="17" s="1"/>
  <c r="M55" i="13"/>
  <c r="M13" i="13" s="1"/>
  <c r="M14" i="13" s="1"/>
  <c r="O162" i="17"/>
  <c r="Q94" i="17"/>
  <c r="Q92" i="17"/>
  <c r="Q93" i="17" s="1"/>
  <c r="AC150" i="17"/>
  <c r="AC148" i="17"/>
  <c r="AC149" i="17" s="1"/>
  <c r="AC134" i="17"/>
  <c r="AC132" i="17"/>
  <c r="AC133" i="17" s="1"/>
  <c r="Q118" i="17"/>
  <c r="Q116" i="17"/>
  <c r="Q117" i="17" s="1"/>
  <c r="Q71" i="17"/>
  <c r="R71" i="17" s="1"/>
  <c r="P78" i="17"/>
  <c r="P161" i="17" s="1"/>
  <c r="O56" i="13" s="1"/>
  <c r="P76" i="17"/>
  <c r="P77" i="17" s="1"/>
  <c r="P163" i="17" s="1"/>
  <c r="O58" i="13" s="1"/>
  <c r="O21" i="13" s="1"/>
  <c r="V47" i="17"/>
  <c r="U52" i="17"/>
  <c r="U53" i="17" s="1"/>
  <c r="AC110" i="17"/>
  <c r="AC108" i="17"/>
  <c r="AC109" i="17" s="1"/>
  <c r="Q142" i="17"/>
  <c r="Q140" i="17"/>
  <c r="Q141" i="17" s="1"/>
  <c r="Q102" i="17"/>
  <c r="Q100" i="17"/>
  <c r="Q101" i="17" s="1"/>
  <c r="U25" i="17"/>
  <c r="U26" i="17" s="1"/>
  <c r="V20" i="17"/>
  <c r="V34" i="17"/>
  <c r="U39" i="17"/>
  <c r="U40" i="17" s="1"/>
  <c r="AC126" i="17"/>
  <c r="AC124" i="17"/>
  <c r="AC125" i="17" s="1"/>
  <c r="Q126" i="17"/>
  <c r="Q124" i="17"/>
  <c r="Q125" i="17" s="1"/>
  <c r="AC70" i="17"/>
  <c r="AC68" i="17"/>
  <c r="AC69" i="17" s="1"/>
  <c r="Q70" i="17"/>
  <c r="Q68" i="17"/>
  <c r="Q69" i="17" s="1"/>
  <c r="Q62" i="17"/>
  <c r="Q60" i="17"/>
  <c r="Q61" i="17" s="1"/>
  <c r="AB70" i="17"/>
  <c r="AB68" i="17"/>
  <c r="AB69" i="17" s="1"/>
  <c r="U32" i="17"/>
  <c r="U33" i="17" s="1"/>
  <c r="V27" i="17"/>
  <c r="AC86" i="17"/>
  <c r="AC84" i="17"/>
  <c r="AC85" i="17" s="1"/>
  <c r="AC102" i="17"/>
  <c r="AC100" i="17"/>
  <c r="AC101" i="17" s="1"/>
  <c r="AC94" i="17"/>
  <c r="AC92" i="17"/>
  <c r="AC93" i="17" s="1"/>
  <c r="AC142" i="17"/>
  <c r="AC140" i="17"/>
  <c r="AC141" i="17" s="1"/>
  <c r="AC62" i="17"/>
  <c r="AC60" i="17"/>
  <c r="AC61" i="17" s="1"/>
  <c r="Q150" i="17"/>
  <c r="Q148" i="17"/>
  <c r="Q149" i="17" s="1"/>
  <c r="Q86" i="17"/>
  <c r="Q84" i="17"/>
  <c r="Q85" i="17" s="1"/>
  <c r="AC118" i="17"/>
  <c r="AC116" i="17"/>
  <c r="AC117" i="17" s="1"/>
  <c r="Q134" i="17"/>
  <c r="Q132" i="17"/>
  <c r="Q133" i="17" s="1"/>
  <c r="Q110" i="17"/>
  <c r="Q108" i="17"/>
  <c r="Q109" i="17" s="1"/>
  <c r="AB78" i="17"/>
  <c r="AB76" i="17"/>
  <c r="AB77" i="17" s="1"/>
  <c r="AC158" i="17"/>
  <c r="AC156" i="17"/>
  <c r="AC157" i="17" s="1"/>
  <c r="Q158" i="17"/>
  <c r="Q156" i="17"/>
  <c r="Q157" i="17" s="1"/>
  <c r="R46" i="17"/>
  <c r="AB46" i="17"/>
  <c r="AB45" i="17"/>
  <c r="Q54" i="17"/>
  <c r="AC71" i="17"/>
  <c r="W13" i="17"/>
  <c r="W18" i="17" s="1"/>
  <c r="W19" i="17" s="1"/>
  <c r="R119" i="17"/>
  <c r="R95" i="17"/>
  <c r="R127" i="17"/>
  <c r="R87" i="17"/>
  <c r="O173" i="17"/>
  <c r="N20" i="13"/>
  <c r="R135" i="17"/>
  <c r="R103" i="17"/>
  <c r="R151" i="17"/>
  <c r="R63" i="17"/>
  <c r="R143" i="17"/>
  <c r="R79" i="17"/>
  <c r="R111" i="17"/>
  <c r="R55" i="17"/>
  <c r="R45" i="17"/>
  <c r="S46" i="17"/>
  <c r="AD87" i="17"/>
  <c r="AD95" i="17"/>
  <c r="AD46" i="17"/>
  <c r="AC45" i="17"/>
  <c r="AD111" i="17"/>
  <c r="AD103" i="17"/>
  <c r="AD135" i="17"/>
  <c r="AD55" i="17"/>
  <c r="AD63" i="17"/>
  <c r="AD143" i="17"/>
  <c r="AD151" i="17"/>
  <c r="AD6" i="17"/>
  <c r="AD11" i="17" s="1"/>
  <c r="AD12" i="17" s="1"/>
  <c r="AD79" i="17"/>
  <c r="AD119" i="17"/>
  <c r="AD127" i="17"/>
  <c r="O165" i="17" l="1"/>
  <c r="O166" i="17" s="1"/>
  <c r="S6" i="17"/>
  <c r="S11" i="17" s="1"/>
  <c r="S12" i="17" s="1"/>
  <c r="N172" i="17"/>
  <c r="U161" i="32"/>
  <c r="U173" i="32" s="1"/>
  <c r="AH110" i="32"/>
  <c r="AH108" i="32"/>
  <c r="AH109" i="32" s="1"/>
  <c r="AI103" i="32"/>
  <c r="AH126" i="32"/>
  <c r="AH124" i="32"/>
  <c r="AH125" i="32" s="1"/>
  <c r="AI119" i="32"/>
  <c r="V45" i="32"/>
  <c r="V46" i="32"/>
  <c r="W41" i="32"/>
  <c r="AH62" i="32"/>
  <c r="AH60" i="32"/>
  <c r="AH61" i="32" s="1"/>
  <c r="AI55" i="32"/>
  <c r="V142" i="32"/>
  <c r="V140" i="32"/>
  <c r="V141" i="32" s="1"/>
  <c r="V110" i="32"/>
  <c r="V108" i="32"/>
  <c r="V109" i="32" s="1"/>
  <c r="AI111" i="32"/>
  <c r="AH118" i="32"/>
  <c r="AH116" i="32"/>
  <c r="AH117" i="32" s="1"/>
  <c r="AH92" i="32"/>
  <c r="AH93" i="32" s="1"/>
  <c r="AI87" i="32"/>
  <c r="AH94" i="32"/>
  <c r="U12" i="32"/>
  <c r="U162" i="32" s="1"/>
  <c r="U170" i="32" s="1"/>
  <c r="U160" i="32"/>
  <c r="U165" i="32" s="1"/>
  <c r="U166" i="32" s="1"/>
  <c r="AH158" i="32"/>
  <c r="AI151" i="32"/>
  <c r="AH156" i="32"/>
  <c r="AH157" i="32" s="1"/>
  <c r="V68" i="32"/>
  <c r="V69" i="32" s="1"/>
  <c r="V70" i="32"/>
  <c r="W27" i="32"/>
  <c r="V32" i="32"/>
  <c r="V33" i="32" s="1"/>
  <c r="AH148" i="32"/>
  <c r="AH149" i="32" s="1"/>
  <c r="AI143" i="32"/>
  <c r="AH150" i="32"/>
  <c r="V12" i="32"/>
  <c r="V116" i="32"/>
  <c r="V117" i="32" s="1"/>
  <c r="V118" i="32"/>
  <c r="V86" i="32"/>
  <c r="V84" i="32"/>
  <c r="V85" i="32" s="1"/>
  <c r="U163" i="32"/>
  <c r="V134" i="32"/>
  <c r="V132" i="32"/>
  <c r="V133" i="32" s="1"/>
  <c r="AG12" i="32"/>
  <c r="V150" i="32"/>
  <c r="V148" i="32"/>
  <c r="V149" i="32" s="1"/>
  <c r="V18" i="32"/>
  <c r="V19" i="32" s="1"/>
  <c r="W13" i="32"/>
  <c r="V100" i="32"/>
  <c r="V101" i="32" s="1"/>
  <c r="V102" i="32"/>
  <c r="W47" i="32"/>
  <c r="V52" i="32"/>
  <c r="V53" i="32" s="1"/>
  <c r="V54" i="32"/>
  <c r="AH68" i="32"/>
  <c r="AH69" i="32" s="1"/>
  <c r="AI63" i="32"/>
  <c r="AH70" i="32"/>
  <c r="W20" i="32"/>
  <c r="V25" i="32"/>
  <c r="V26" i="32" s="1"/>
  <c r="AH11" i="32"/>
  <c r="AI6" i="32"/>
  <c r="V62" i="32"/>
  <c r="V60" i="32"/>
  <c r="V61" i="32" s="1"/>
  <c r="T172" i="32"/>
  <c r="T171" i="32"/>
  <c r="AH140" i="32"/>
  <c r="AH141" i="32" s="1"/>
  <c r="AH142" i="32"/>
  <c r="AI135" i="32"/>
  <c r="V126" i="32"/>
  <c r="V124" i="32"/>
  <c r="V125" i="32" s="1"/>
  <c r="W34" i="32"/>
  <c r="V39" i="32"/>
  <c r="V40" i="32" s="1"/>
  <c r="AH78" i="32"/>
  <c r="AH76" i="32"/>
  <c r="AH77" i="32" s="1"/>
  <c r="AI71" i="32"/>
  <c r="V158" i="32"/>
  <c r="V156" i="32"/>
  <c r="V157" i="32" s="1"/>
  <c r="V92" i="32"/>
  <c r="V93" i="32" s="1"/>
  <c r="V94" i="32"/>
  <c r="AI79" i="32"/>
  <c r="AH86" i="32"/>
  <c r="AH84" i="32"/>
  <c r="AH85" i="32" s="1"/>
  <c r="AI95" i="32"/>
  <c r="AH100" i="32"/>
  <c r="AH101" i="32" s="1"/>
  <c r="AH102" i="32"/>
  <c r="AH134" i="32"/>
  <c r="AI127" i="32"/>
  <c r="AH132" i="32"/>
  <c r="AH133" i="32" s="1"/>
  <c r="V78" i="32"/>
  <c r="V76" i="32"/>
  <c r="V77" i="32" s="1"/>
  <c r="O170" i="17"/>
  <c r="O171" i="17" s="1"/>
  <c r="P162" i="17"/>
  <c r="AD86" i="17"/>
  <c r="AD84" i="17"/>
  <c r="AD85" i="17" s="1"/>
  <c r="AD142" i="17"/>
  <c r="AD140" i="17"/>
  <c r="AD141" i="17" s="1"/>
  <c r="AD94" i="17"/>
  <c r="AD92" i="17"/>
  <c r="AD93" i="17" s="1"/>
  <c r="R70" i="17"/>
  <c r="R68" i="17"/>
  <c r="R69" i="17" s="1"/>
  <c r="AC78" i="17"/>
  <c r="AC76" i="17"/>
  <c r="AC77" i="17" s="1"/>
  <c r="W34" i="17"/>
  <c r="V39" i="17"/>
  <c r="V40" i="17" s="1"/>
  <c r="AD118" i="17"/>
  <c r="AD116" i="17"/>
  <c r="AD117" i="17" s="1"/>
  <c r="V25" i="17"/>
  <c r="V26" i="17" s="1"/>
  <c r="W20" i="17"/>
  <c r="Q78" i="17"/>
  <c r="Q76" i="17"/>
  <c r="Q77" i="17" s="1"/>
  <c r="Q162" i="17" s="1"/>
  <c r="AD110" i="17"/>
  <c r="AD108" i="17"/>
  <c r="AD109" i="17" s="1"/>
  <c r="R62" i="17"/>
  <c r="R60" i="17"/>
  <c r="R61" i="17" s="1"/>
  <c r="R102" i="17"/>
  <c r="R100" i="17"/>
  <c r="R101" i="17" s="1"/>
  <c r="AD150" i="17"/>
  <c r="AD148" i="17"/>
  <c r="AD149" i="17" s="1"/>
  <c r="R118" i="17"/>
  <c r="R116" i="17"/>
  <c r="R117" i="17" s="1"/>
  <c r="R94" i="17"/>
  <c r="R92" i="17"/>
  <c r="R93" i="17" s="1"/>
  <c r="R126" i="17"/>
  <c r="R124" i="17"/>
  <c r="R125" i="17" s="1"/>
  <c r="R110" i="17"/>
  <c r="R108" i="17"/>
  <c r="R109" i="17" s="1"/>
  <c r="AD134" i="17"/>
  <c r="AD132" i="17"/>
  <c r="AD133" i="17" s="1"/>
  <c r="AD70" i="17"/>
  <c r="AD68" i="17"/>
  <c r="AD69" i="17" s="1"/>
  <c r="R86" i="17"/>
  <c r="R84" i="17"/>
  <c r="R85" i="17" s="1"/>
  <c r="R142" i="17"/>
  <c r="R140" i="17"/>
  <c r="R141" i="17" s="1"/>
  <c r="V32" i="17"/>
  <c r="V33" i="17" s="1"/>
  <c r="W27" i="17"/>
  <c r="R78" i="17"/>
  <c r="R76" i="17"/>
  <c r="R77" i="17" s="1"/>
  <c r="AD126" i="17"/>
  <c r="AD124" i="17"/>
  <c r="AD125" i="17" s="1"/>
  <c r="AD62" i="17"/>
  <c r="AD60" i="17"/>
  <c r="AD61" i="17" s="1"/>
  <c r="AD102" i="17"/>
  <c r="AD100" i="17"/>
  <c r="AD101" i="17" s="1"/>
  <c r="R150" i="17"/>
  <c r="R148" i="17"/>
  <c r="R149" i="17" s="1"/>
  <c r="R134" i="17"/>
  <c r="R132" i="17"/>
  <c r="R133" i="17" s="1"/>
  <c r="W47" i="17"/>
  <c r="V52" i="17"/>
  <c r="V53" i="17" s="1"/>
  <c r="Q161" i="17"/>
  <c r="R158" i="17"/>
  <c r="R156" i="17"/>
  <c r="R157" i="17" s="1"/>
  <c r="AD158" i="17"/>
  <c r="AD156" i="17"/>
  <c r="AD157" i="17" s="1"/>
  <c r="P160" i="17"/>
  <c r="R54" i="17"/>
  <c r="AD71" i="17"/>
  <c r="S119" i="17"/>
  <c r="X13" i="17"/>
  <c r="X18" i="17" s="1"/>
  <c r="X19" i="17" s="1"/>
  <c r="S87" i="17"/>
  <c r="S95" i="17"/>
  <c r="S103" i="17"/>
  <c r="S79" i="17"/>
  <c r="S127" i="17"/>
  <c r="S135" i="17"/>
  <c r="S151" i="17"/>
  <c r="P173" i="17"/>
  <c r="O20" i="13"/>
  <c r="S143" i="17"/>
  <c r="S111" i="17"/>
  <c r="S63" i="17"/>
  <c r="S71" i="17"/>
  <c r="S55" i="17"/>
  <c r="S45" i="17"/>
  <c r="T46" i="17"/>
  <c r="AE143" i="17"/>
  <c r="AE6" i="17"/>
  <c r="AE11" i="17" s="1"/>
  <c r="AE12" i="17" s="1"/>
  <c r="AE63" i="17"/>
  <c r="AE46" i="17"/>
  <c r="AD45" i="17"/>
  <c r="AE127" i="17"/>
  <c r="AE79" i="17"/>
  <c r="AE151" i="17"/>
  <c r="AE95" i="17"/>
  <c r="AE119" i="17"/>
  <c r="AE103" i="17"/>
  <c r="AE111" i="17"/>
  <c r="AE55" i="17"/>
  <c r="AE135" i="17"/>
  <c r="AE87" i="17"/>
  <c r="F135" i="17"/>
  <c r="F143" i="17"/>
  <c r="F111" i="17"/>
  <c r="F103" i="17"/>
  <c r="F95" i="17"/>
  <c r="F87" i="17"/>
  <c r="F63" i="17"/>
  <c r="F55" i="17"/>
  <c r="T6" i="17" l="1"/>
  <c r="T11" i="17" s="1"/>
  <c r="T12" i="17" s="1"/>
  <c r="O172" i="17"/>
  <c r="X20" i="32"/>
  <c r="W25" i="32"/>
  <c r="W26" i="32" s="1"/>
  <c r="X47" i="32"/>
  <c r="W52" i="32"/>
  <c r="W53" i="32" s="1"/>
  <c r="W163" i="32" s="1"/>
  <c r="W54" i="32"/>
  <c r="W161" i="32" s="1"/>
  <c r="W173" i="32" s="1"/>
  <c r="V162" i="32"/>
  <c r="V170" i="32" s="1"/>
  <c r="AI132" i="32"/>
  <c r="AI133" i="32" s="1"/>
  <c r="AJ127" i="32"/>
  <c r="AI134" i="32"/>
  <c r="AI76" i="32"/>
  <c r="AI77" i="32" s="1"/>
  <c r="AJ71" i="32"/>
  <c r="AI78" i="32"/>
  <c r="AI148" i="32"/>
  <c r="AI149" i="32" s="1"/>
  <c r="AJ143" i="32"/>
  <c r="AI150" i="32"/>
  <c r="AI92" i="32"/>
  <c r="AI93" i="32" s="1"/>
  <c r="AI94" i="32"/>
  <c r="AJ87" i="32"/>
  <c r="V161" i="32"/>
  <c r="V173" i="32" s="1"/>
  <c r="W46" i="32"/>
  <c r="W45" i="32"/>
  <c r="X41" i="32"/>
  <c r="AI86" i="32"/>
  <c r="AI84" i="32"/>
  <c r="AI85" i="32" s="1"/>
  <c r="AJ79" i="32"/>
  <c r="AI142" i="32"/>
  <c r="AJ135" i="32"/>
  <c r="AI140" i="32"/>
  <c r="AI141" i="32" s="1"/>
  <c r="AI68" i="32"/>
  <c r="AI69" i="32" s="1"/>
  <c r="AJ63" i="32"/>
  <c r="AI70" i="32"/>
  <c r="AI156" i="32"/>
  <c r="AI157" i="32" s="1"/>
  <c r="AI158" i="32"/>
  <c r="AJ151" i="32"/>
  <c r="AJ103" i="32"/>
  <c r="AI110" i="32"/>
  <c r="AI108" i="32"/>
  <c r="AI109" i="32" s="1"/>
  <c r="AJ6" i="32"/>
  <c r="AJ11" i="32" s="1"/>
  <c r="AI11" i="32"/>
  <c r="X13" i="32"/>
  <c r="W18" i="32"/>
  <c r="AH12" i="32"/>
  <c r="V160" i="32"/>
  <c r="V165" i="32" s="1"/>
  <c r="V166" i="32" s="1"/>
  <c r="W32" i="32"/>
  <c r="W33" i="32" s="1"/>
  <c r="X27" i="32"/>
  <c r="AI62" i="32"/>
  <c r="AI60" i="32"/>
  <c r="AI61" i="32" s="1"/>
  <c r="AJ55" i="32"/>
  <c r="AI126" i="32"/>
  <c r="AI124" i="32"/>
  <c r="AI125" i="32" s="1"/>
  <c r="AJ119" i="32"/>
  <c r="AI102" i="32"/>
  <c r="AI100" i="32"/>
  <c r="AI101" i="32" s="1"/>
  <c r="AJ95" i="32"/>
  <c r="X34" i="32"/>
  <c r="W39" i="32"/>
  <c r="W40" i="32" s="1"/>
  <c r="V163" i="32"/>
  <c r="U172" i="32"/>
  <c r="U171" i="32"/>
  <c r="AI118" i="32"/>
  <c r="AI116" i="32"/>
  <c r="AI117" i="32" s="1"/>
  <c r="AJ111" i="32"/>
  <c r="Q160" i="17"/>
  <c r="Q165" i="17" s="1"/>
  <c r="Q166" i="17" s="1"/>
  <c r="P170" i="17"/>
  <c r="P172" i="17" s="1"/>
  <c r="Q173" i="17"/>
  <c r="P56" i="13"/>
  <c r="P20" i="13" s="1"/>
  <c r="P165" i="17"/>
  <c r="P166" i="17" s="1"/>
  <c r="O55" i="13"/>
  <c r="O13" i="13" s="1"/>
  <c r="O14" i="13" s="1"/>
  <c r="R161" i="17"/>
  <c r="Q56" i="13" s="1"/>
  <c r="Q20" i="13" s="1"/>
  <c r="Q163" i="17"/>
  <c r="P58" i="13" s="1"/>
  <c r="P21" i="13" s="1"/>
  <c r="AE70" i="17"/>
  <c r="AE68" i="17"/>
  <c r="AE69" i="17" s="1"/>
  <c r="S70" i="17"/>
  <c r="S68" i="17"/>
  <c r="S69" i="17" s="1"/>
  <c r="S86" i="17"/>
  <c r="S84" i="17"/>
  <c r="S85" i="17" s="1"/>
  <c r="X34" i="17"/>
  <c r="W39" i="17"/>
  <c r="W40" i="17" s="1"/>
  <c r="AE62" i="17"/>
  <c r="AE60" i="17"/>
  <c r="AE61" i="17" s="1"/>
  <c r="AE150" i="17"/>
  <c r="AE148" i="17"/>
  <c r="AE149" i="17" s="1"/>
  <c r="S118" i="17"/>
  <c r="S116" i="17"/>
  <c r="S117" i="17" s="1"/>
  <c r="S126" i="17"/>
  <c r="S124" i="17"/>
  <c r="S125" i="17" s="1"/>
  <c r="X47" i="17"/>
  <c r="W52" i="17"/>
  <c r="W53" i="17" s="1"/>
  <c r="W163" i="17" s="1"/>
  <c r="V58" i="13" s="1"/>
  <c r="V21" i="13" s="1"/>
  <c r="W54" i="17"/>
  <c r="W161" i="17" s="1"/>
  <c r="W25" i="17"/>
  <c r="W26" i="17" s="1"/>
  <c r="X20" i="17"/>
  <c r="AE118" i="17"/>
  <c r="AE116" i="17"/>
  <c r="AE117" i="17" s="1"/>
  <c r="AE134" i="17"/>
  <c r="AE132" i="17"/>
  <c r="AE133" i="17" s="1"/>
  <c r="S150" i="17"/>
  <c r="S148" i="17"/>
  <c r="S149" i="17" s="1"/>
  <c r="S110" i="17"/>
  <c r="S108" i="17"/>
  <c r="S109" i="17" s="1"/>
  <c r="AD78" i="17"/>
  <c r="AD76" i="17"/>
  <c r="AD77" i="17" s="1"/>
  <c r="W32" i="17"/>
  <c r="W33" i="17" s="1"/>
  <c r="X27" i="17"/>
  <c r="AE102" i="17"/>
  <c r="AE100" i="17"/>
  <c r="AE101" i="17" s="1"/>
  <c r="AE142" i="17"/>
  <c r="AE140" i="17"/>
  <c r="AE141" i="17" s="1"/>
  <c r="AE86" i="17"/>
  <c r="AE84" i="17"/>
  <c r="AE85" i="17" s="1"/>
  <c r="S142" i="17"/>
  <c r="S140" i="17"/>
  <c r="S141" i="17" s="1"/>
  <c r="R163" i="17"/>
  <c r="Q58" i="13" s="1"/>
  <c r="Q21" i="13" s="1"/>
  <c r="AE94" i="17"/>
  <c r="AE92" i="17"/>
  <c r="AE93" i="17" s="1"/>
  <c r="AE110" i="17"/>
  <c r="AE108" i="17"/>
  <c r="AE109" i="17" s="1"/>
  <c r="S62" i="17"/>
  <c r="S60" i="17"/>
  <c r="S61" i="17" s="1"/>
  <c r="AE126" i="17"/>
  <c r="AE124" i="17"/>
  <c r="AE125" i="17" s="1"/>
  <c r="S78" i="17"/>
  <c r="S76" i="17"/>
  <c r="S77" i="17" s="1"/>
  <c r="S134" i="17"/>
  <c r="S132" i="17"/>
  <c r="S133" i="17" s="1"/>
  <c r="S102" i="17"/>
  <c r="S100" i="17"/>
  <c r="S101" i="17" s="1"/>
  <c r="S94" i="17"/>
  <c r="S92" i="17"/>
  <c r="S93" i="17" s="1"/>
  <c r="AE158" i="17"/>
  <c r="AE156" i="17"/>
  <c r="AE157" i="17" s="1"/>
  <c r="S158" i="17"/>
  <c r="S156" i="17"/>
  <c r="S157" i="17" s="1"/>
  <c r="R160" i="17"/>
  <c r="Q55" i="13" s="1"/>
  <c r="Q13" i="13" s="1"/>
  <c r="S54" i="17"/>
  <c r="AE71" i="17"/>
  <c r="AF71" i="17" s="1"/>
  <c r="T119" i="17"/>
  <c r="T87" i="17"/>
  <c r="T103" i="17"/>
  <c r="T135" i="17"/>
  <c r="T143" i="17"/>
  <c r="T79" i="17"/>
  <c r="Y13" i="17"/>
  <c r="Y18" i="17" s="1"/>
  <c r="Y19" i="17" s="1"/>
  <c r="T95" i="17"/>
  <c r="T127" i="17"/>
  <c r="R162" i="17"/>
  <c r="T151" i="17"/>
  <c r="T111" i="17"/>
  <c r="Q170" i="17"/>
  <c r="Q172" i="17" s="1"/>
  <c r="T71" i="17"/>
  <c r="T63" i="17"/>
  <c r="T55" i="17"/>
  <c r="T45" i="17"/>
  <c r="U46" i="17"/>
  <c r="U6" i="17"/>
  <c r="U11" i="17" s="1"/>
  <c r="U12" i="17" s="1"/>
  <c r="AF55" i="17"/>
  <c r="AF111" i="17"/>
  <c r="AF119" i="17"/>
  <c r="AF151" i="17"/>
  <c r="AF127" i="17"/>
  <c r="AF46" i="17"/>
  <c r="AE45" i="17"/>
  <c r="AF103" i="17"/>
  <c r="AF79" i="17"/>
  <c r="AF63" i="17"/>
  <c r="AF6" i="17"/>
  <c r="AF11" i="17" s="1"/>
  <c r="AF12" i="17" s="1"/>
  <c r="AF87" i="17"/>
  <c r="AF135" i="17"/>
  <c r="AF95" i="17"/>
  <c r="AF143" i="17"/>
  <c r="R173" i="17" l="1"/>
  <c r="P171" i="17"/>
  <c r="AJ68" i="32"/>
  <c r="AJ69" i="32" s="1"/>
  <c r="AJ70" i="32"/>
  <c r="AJ94" i="32"/>
  <c r="AJ92" i="32"/>
  <c r="AJ93" i="32" s="1"/>
  <c r="V172" i="32"/>
  <c r="V171" i="32"/>
  <c r="W19" i="32"/>
  <c r="W162" i="32" s="1"/>
  <c r="W170" i="32" s="1"/>
  <c r="W160" i="32"/>
  <c r="W165" i="32" s="1"/>
  <c r="W166" i="32" s="1"/>
  <c r="AJ108" i="32"/>
  <c r="AJ109" i="32" s="1"/>
  <c r="AJ110" i="32"/>
  <c r="AJ76" i="32"/>
  <c r="AJ77" i="32" s="1"/>
  <c r="AJ78" i="32"/>
  <c r="AJ126" i="32"/>
  <c r="AJ124" i="32"/>
  <c r="AJ125" i="32" s="1"/>
  <c r="X32" i="32"/>
  <c r="X33" i="32" s="1"/>
  <c r="Y27" i="32"/>
  <c r="Y13" i="32"/>
  <c r="X18" i="32"/>
  <c r="AJ158" i="32"/>
  <c r="AJ156" i="32"/>
  <c r="AJ157" i="32" s="1"/>
  <c r="Y41" i="32"/>
  <c r="X46" i="32"/>
  <c r="X45" i="32"/>
  <c r="AJ118" i="32"/>
  <c r="AJ116" i="32"/>
  <c r="AJ117" i="32" s="1"/>
  <c r="AI12" i="32"/>
  <c r="AJ140" i="32"/>
  <c r="AJ141" i="32" s="1"/>
  <c r="AJ142" i="32"/>
  <c r="X52" i="32"/>
  <c r="X53" i="32" s="1"/>
  <c r="X163" i="32" s="1"/>
  <c r="X54" i="32"/>
  <c r="X161" i="32" s="1"/>
  <c r="X173" i="32" s="1"/>
  <c r="Y47" i="32"/>
  <c r="X39" i="32"/>
  <c r="X40" i="32" s="1"/>
  <c r="Y34" i="32"/>
  <c r="AJ12" i="32"/>
  <c r="AJ150" i="32"/>
  <c r="AJ148" i="32"/>
  <c r="AJ149" i="32" s="1"/>
  <c r="AJ134" i="32"/>
  <c r="AJ132" i="32"/>
  <c r="AJ133" i="32" s="1"/>
  <c r="AJ102" i="32"/>
  <c r="AJ100" i="32"/>
  <c r="AJ101" i="32" s="1"/>
  <c r="AJ62" i="32"/>
  <c r="AJ60" i="32"/>
  <c r="AJ61" i="32" s="1"/>
  <c r="AJ86" i="32"/>
  <c r="AJ84" i="32"/>
  <c r="AJ85" i="32" s="1"/>
  <c r="Y20" i="32"/>
  <c r="X25" i="32"/>
  <c r="X26" i="32" s="1"/>
  <c r="P55" i="13"/>
  <c r="P13" i="13" s="1"/>
  <c r="P14" i="13" s="1"/>
  <c r="W173" i="17"/>
  <c r="V56" i="13"/>
  <c r="V20" i="13" s="1"/>
  <c r="W162" i="17"/>
  <c r="W160" i="17"/>
  <c r="S163" i="17"/>
  <c r="R58" i="13" s="1"/>
  <c r="R21" i="13" s="1"/>
  <c r="AF142" i="17"/>
  <c r="AF140" i="17"/>
  <c r="AF141" i="17" s="1"/>
  <c r="AF150" i="17"/>
  <c r="AF148" i="17"/>
  <c r="AF149" i="17" s="1"/>
  <c r="AF86" i="17"/>
  <c r="AF84" i="17"/>
  <c r="AF85" i="17" s="1"/>
  <c r="AF126" i="17"/>
  <c r="AF124" i="17"/>
  <c r="AF125" i="17" s="1"/>
  <c r="AF102" i="17"/>
  <c r="AF100" i="17"/>
  <c r="AF101" i="17" s="1"/>
  <c r="AF110" i="17"/>
  <c r="AF108" i="17"/>
  <c r="AF109" i="17" s="1"/>
  <c r="AF118" i="17"/>
  <c r="AF116" i="17"/>
  <c r="AF117" i="17" s="1"/>
  <c r="T70" i="17"/>
  <c r="T68" i="17"/>
  <c r="T69" i="17" s="1"/>
  <c r="T134" i="17"/>
  <c r="T132" i="17"/>
  <c r="T133" i="17" s="1"/>
  <c r="T150" i="17"/>
  <c r="T148" i="17"/>
  <c r="T149" i="17" s="1"/>
  <c r="Y47" i="17"/>
  <c r="X52" i="17"/>
  <c r="X53" i="17" s="1"/>
  <c r="X163" i="17" s="1"/>
  <c r="W58" i="13" s="1"/>
  <c r="W21" i="13" s="1"/>
  <c r="X54" i="17"/>
  <c r="X161" i="17" s="1"/>
  <c r="AF62" i="17"/>
  <c r="AF60" i="17"/>
  <c r="AF61" i="17" s="1"/>
  <c r="T78" i="17"/>
  <c r="T76" i="17"/>
  <c r="T77" i="17" s="1"/>
  <c r="T102" i="17"/>
  <c r="T100" i="17"/>
  <c r="T101" i="17" s="1"/>
  <c r="T142" i="17"/>
  <c r="T140" i="17"/>
  <c r="T141" i="17" s="1"/>
  <c r="T110" i="17"/>
  <c r="T108" i="17"/>
  <c r="T109" i="17" s="1"/>
  <c r="X32" i="17"/>
  <c r="X33" i="17" s="1"/>
  <c r="Y27" i="17"/>
  <c r="X25" i="17"/>
  <c r="X26" i="17" s="1"/>
  <c r="Y20" i="17"/>
  <c r="T118" i="17"/>
  <c r="T116" i="17"/>
  <c r="T117" i="17" s="1"/>
  <c r="AF78" i="17"/>
  <c r="AF76" i="17"/>
  <c r="AF77" i="17" s="1"/>
  <c r="AF134" i="17"/>
  <c r="AF132" i="17"/>
  <c r="AF133" i="17" s="1"/>
  <c r="T94" i="17"/>
  <c r="T92" i="17"/>
  <c r="T93" i="17" s="1"/>
  <c r="AF70" i="17"/>
  <c r="AF68" i="17"/>
  <c r="AF69" i="17" s="1"/>
  <c r="T126" i="17"/>
  <c r="T124" i="17"/>
  <c r="T125" i="17" s="1"/>
  <c r="AF94" i="17"/>
  <c r="AF92" i="17"/>
  <c r="AF93" i="17" s="1"/>
  <c r="T62" i="17"/>
  <c r="T60" i="17"/>
  <c r="T61" i="17" s="1"/>
  <c r="T86" i="17"/>
  <c r="T84" i="17"/>
  <c r="T85" i="17" s="1"/>
  <c r="AE78" i="17"/>
  <c r="AE76" i="17"/>
  <c r="AE77" i="17" s="1"/>
  <c r="Y34" i="17"/>
  <c r="X39" i="17"/>
  <c r="X40" i="17" s="1"/>
  <c r="S161" i="17"/>
  <c r="AF158" i="17"/>
  <c r="AF156" i="17"/>
  <c r="AF157" i="17" s="1"/>
  <c r="T158" i="17"/>
  <c r="T156" i="17"/>
  <c r="T157" i="17" s="1"/>
  <c r="T54" i="17"/>
  <c r="U119" i="17"/>
  <c r="U87" i="17"/>
  <c r="V87" i="17" s="1"/>
  <c r="U135" i="17"/>
  <c r="U103" i="17"/>
  <c r="U79" i="17"/>
  <c r="U143" i="17"/>
  <c r="Z13" i="17"/>
  <c r="Z18" i="17" s="1"/>
  <c r="Z19" i="17" s="1"/>
  <c r="U54" i="17"/>
  <c r="U111" i="17"/>
  <c r="U127" i="17"/>
  <c r="U95" i="17"/>
  <c r="U55" i="17"/>
  <c r="U71" i="17"/>
  <c r="S162" i="17"/>
  <c r="S160" i="17"/>
  <c r="R55" i="13" s="1"/>
  <c r="R13" i="13" s="1"/>
  <c r="U151" i="17"/>
  <c r="R165" i="17"/>
  <c r="R166" i="17" s="1"/>
  <c r="Q171" i="17"/>
  <c r="R170" i="17"/>
  <c r="R171" i="17" s="1"/>
  <c r="U63" i="17"/>
  <c r="Q14" i="13"/>
  <c r="V54" i="17"/>
  <c r="V46" i="17"/>
  <c r="U45" i="17"/>
  <c r="V6" i="17"/>
  <c r="V11" i="17" s="1"/>
  <c r="V12" i="17" s="1"/>
  <c r="AG95" i="17"/>
  <c r="AG103" i="17"/>
  <c r="AG127" i="17"/>
  <c r="AG55" i="17"/>
  <c r="AG143" i="17"/>
  <c r="AG79" i="17"/>
  <c r="AG151" i="17"/>
  <c r="AG119" i="17"/>
  <c r="AG135" i="17"/>
  <c r="AG63" i="17"/>
  <c r="AG46" i="17"/>
  <c r="AF45" i="17"/>
  <c r="AG111" i="17"/>
  <c r="AG71" i="17"/>
  <c r="AG87" i="17"/>
  <c r="AG6" i="17"/>
  <c r="AG11" i="17" s="1"/>
  <c r="AG12" i="17" s="1"/>
  <c r="X19" i="32" l="1"/>
  <c r="X162" i="32" s="1"/>
  <c r="X170" i="32" s="1"/>
  <c r="X160" i="32"/>
  <c r="X165" i="32" s="1"/>
  <c r="X166" i="32" s="1"/>
  <c r="Z20" i="32"/>
  <c r="Y25" i="32"/>
  <c r="Y26" i="32" s="1"/>
  <c r="Y18" i="32"/>
  <c r="Z13" i="32"/>
  <c r="Y39" i="32"/>
  <c r="Y40" i="32" s="1"/>
  <c r="Z34" i="32"/>
  <c r="Y32" i="32"/>
  <c r="Y33" i="32" s="1"/>
  <c r="Z27" i="32"/>
  <c r="Y45" i="32"/>
  <c r="Y46" i="32"/>
  <c r="Z41" i="32"/>
  <c r="Y52" i="32"/>
  <c r="Y53" i="32" s="1"/>
  <c r="Y163" i="32" s="1"/>
  <c r="Y54" i="32"/>
  <c r="Y161" i="32" s="1"/>
  <c r="Y173" i="32" s="1"/>
  <c r="Z47" i="32"/>
  <c r="W172" i="32"/>
  <c r="W171" i="32"/>
  <c r="S173" i="17"/>
  <c r="R56" i="13"/>
  <c r="R20" i="13" s="1"/>
  <c r="X173" i="17"/>
  <c r="W56" i="13"/>
  <c r="W20" i="13" s="1"/>
  <c r="W165" i="17"/>
  <c r="W166" i="17" s="1"/>
  <c r="V55" i="13"/>
  <c r="V13" i="13" s="1"/>
  <c r="V14" i="13" s="1"/>
  <c r="W170" i="17"/>
  <c r="S170" i="17"/>
  <c r="S172" i="17" s="1"/>
  <c r="X160" i="17"/>
  <c r="X162" i="17"/>
  <c r="T163" i="17"/>
  <c r="S58" i="13" s="1"/>
  <c r="S21" i="13" s="1"/>
  <c r="U86" i="17"/>
  <c r="U84" i="17"/>
  <c r="U85" i="17" s="1"/>
  <c r="Z34" i="17"/>
  <c r="Y39" i="17"/>
  <c r="Y40" i="17" s="1"/>
  <c r="U110" i="17"/>
  <c r="U108" i="17"/>
  <c r="U109" i="17" s="1"/>
  <c r="Y32" i="17"/>
  <c r="Y33" i="17" s="1"/>
  <c r="Z27" i="17"/>
  <c r="AG142" i="17"/>
  <c r="AG140" i="17"/>
  <c r="AG141" i="17" s="1"/>
  <c r="AG126" i="17"/>
  <c r="AG124" i="17"/>
  <c r="AG125" i="17" s="1"/>
  <c r="U142" i="17"/>
  <c r="U140" i="17"/>
  <c r="U141" i="17" s="1"/>
  <c r="AG70" i="17"/>
  <c r="AG68" i="17"/>
  <c r="AG69" i="17" s="1"/>
  <c r="U78" i="17"/>
  <c r="U76" i="17"/>
  <c r="U77" i="17" s="1"/>
  <c r="AG134" i="17"/>
  <c r="AG132" i="17"/>
  <c r="AG133" i="17" s="1"/>
  <c r="U62" i="17"/>
  <c r="U60" i="17"/>
  <c r="U61" i="17" s="1"/>
  <c r="AG78" i="17"/>
  <c r="AG76" i="17"/>
  <c r="AG77" i="17" s="1"/>
  <c r="AG110" i="17"/>
  <c r="AG108" i="17"/>
  <c r="AG109" i="17" s="1"/>
  <c r="U102" i="17"/>
  <c r="U100" i="17"/>
  <c r="U101" i="17" s="1"/>
  <c r="AG118" i="17"/>
  <c r="AG116" i="17"/>
  <c r="AG117" i="17" s="1"/>
  <c r="AG102" i="17"/>
  <c r="AG100" i="17"/>
  <c r="AG101" i="17" s="1"/>
  <c r="U134" i="17"/>
  <c r="U132" i="17"/>
  <c r="U133" i="17" s="1"/>
  <c r="U94" i="17"/>
  <c r="U92" i="17"/>
  <c r="U93" i="17" s="1"/>
  <c r="Z47" i="17"/>
  <c r="Y52" i="17"/>
  <c r="Y53" i="17" s="1"/>
  <c r="Y163" i="17" s="1"/>
  <c r="X58" i="13" s="1"/>
  <c r="X21" i="13" s="1"/>
  <c r="Y54" i="17"/>
  <c r="Y161" i="17" s="1"/>
  <c r="U118" i="17"/>
  <c r="U116" i="17"/>
  <c r="U117" i="17" s="1"/>
  <c r="U126" i="17"/>
  <c r="U124" i="17"/>
  <c r="U125" i="17" s="1"/>
  <c r="AG94" i="17"/>
  <c r="AG92" i="17"/>
  <c r="AG93" i="17" s="1"/>
  <c r="AG62" i="17"/>
  <c r="AG60" i="17"/>
  <c r="AG61" i="17" s="1"/>
  <c r="AG86" i="17"/>
  <c r="AG84" i="17"/>
  <c r="AG85" i="17" s="1"/>
  <c r="V94" i="17"/>
  <c r="V92" i="17"/>
  <c r="V93" i="17" s="1"/>
  <c r="U70" i="17"/>
  <c r="U68" i="17"/>
  <c r="U69" i="17" s="1"/>
  <c r="AG150" i="17"/>
  <c r="AG148" i="17"/>
  <c r="AG149" i="17" s="1"/>
  <c r="U150" i="17"/>
  <c r="U148" i="17"/>
  <c r="U149" i="17" s="1"/>
  <c r="Y25" i="17"/>
  <c r="Y26" i="17" s="1"/>
  <c r="Z20" i="17"/>
  <c r="T161" i="17"/>
  <c r="U158" i="17"/>
  <c r="U156" i="17"/>
  <c r="U157" i="17" s="1"/>
  <c r="AG158" i="17"/>
  <c r="AG156" i="17"/>
  <c r="AG157" i="17" s="1"/>
  <c r="V119" i="17"/>
  <c r="V103" i="17"/>
  <c r="V143" i="17"/>
  <c r="V135" i="17"/>
  <c r="V79" i="17"/>
  <c r="V111" i="17"/>
  <c r="AA13" i="17"/>
  <c r="AA18" i="17" s="1"/>
  <c r="AA19" i="17" s="1"/>
  <c r="V127" i="17"/>
  <c r="V71" i="17"/>
  <c r="V95" i="17"/>
  <c r="T162" i="17"/>
  <c r="V55" i="17"/>
  <c r="T160" i="17"/>
  <c r="S55" i="13" s="1"/>
  <c r="S13" i="13" s="1"/>
  <c r="V151" i="17"/>
  <c r="R172" i="17"/>
  <c r="V63" i="17"/>
  <c r="S165" i="17"/>
  <c r="S166" i="17" s="1"/>
  <c r="R14" i="13"/>
  <c r="V45" i="17"/>
  <c r="AH111" i="17"/>
  <c r="AH46" i="17"/>
  <c r="AG45" i="17"/>
  <c r="AH95" i="17"/>
  <c r="AH87" i="17"/>
  <c r="AH71" i="17"/>
  <c r="AH6" i="17"/>
  <c r="AH11" i="17" s="1"/>
  <c r="AH12" i="17" s="1"/>
  <c r="AH63" i="17"/>
  <c r="AH151" i="17"/>
  <c r="AH79" i="17"/>
  <c r="AH143" i="17"/>
  <c r="AH55" i="17"/>
  <c r="AH119" i="17"/>
  <c r="AH127" i="17"/>
  <c r="AH135" i="17"/>
  <c r="AH103" i="17"/>
  <c r="F14" i="13"/>
  <c r="S171" i="17" l="1"/>
  <c r="Y19" i="32"/>
  <c r="Y162" i="32" s="1"/>
  <c r="Y170" i="32" s="1"/>
  <c r="Y160" i="32"/>
  <c r="Y165" i="32" s="1"/>
  <c r="Y166" i="32" s="1"/>
  <c r="Z52" i="32"/>
  <c r="Z53" i="32" s="1"/>
  <c r="Z163" i="32" s="1"/>
  <c r="Z54" i="32"/>
  <c r="Z161" i="32" s="1"/>
  <c r="Z173" i="32" s="1"/>
  <c r="AA47" i="32"/>
  <c r="Z32" i="32"/>
  <c r="Z33" i="32" s="1"/>
  <c r="AA27" i="32"/>
  <c r="AA34" i="32"/>
  <c r="Z39" i="32"/>
  <c r="Z40" i="32" s="1"/>
  <c r="AA20" i="32"/>
  <c r="Z25" i="32"/>
  <c r="Z26" i="32" s="1"/>
  <c r="Z45" i="32"/>
  <c r="Z46" i="32"/>
  <c r="AA41" i="32"/>
  <c r="AA13" i="32"/>
  <c r="Z18" i="32"/>
  <c r="X172" i="32"/>
  <c r="X171" i="32"/>
  <c r="X170" i="17"/>
  <c r="X171" i="17" s="1"/>
  <c r="X165" i="17"/>
  <c r="X166" i="17" s="1"/>
  <c r="W55" i="13"/>
  <c r="W13" i="13" s="1"/>
  <c r="W14" i="13" s="1"/>
  <c r="T170" i="17"/>
  <c r="T172" i="17" s="1"/>
  <c r="Y173" i="17"/>
  <c r="X56" i="13"/>
  <c r="X20" i="13" s="1"/>
  <c r="T173" i="17"/>
  <c r="S56" i="13"/>
  <c r="S20" i="13" s="1"/>
  <c r="W171" i="17"/>
  <c r="W172" i="17"/>
  <c r="U161" i="17"/>
  <c r="T56" i="13" s="1"/>
  <c r="T20" i="13" s="1"/>
  <c r="Y162" i="17"/>
  <c r="X172" i="17"/>
  <c r="Y160" i="17"/>
  <c r="V62" i="17"/>
  <c r="V60" i="17"/>
  <c r="V61" i="17" s="1"/>
  <c r="AH134" i="17"/>
  <c r="AH132" i="17"/>
  <c r="AH133" i="17" s="1"/>
  <c r="V78" i="17"/>
  <c r="V76" i="17"/>
  <c r="V77" i="17" s="1"/>
  <c r="V126" i="17"/>
  <c r="V124" i="17"/>
  <c r="V125" i="17" s="1"/>
  <c r="Z25" i="17"/>
  <c r="Z26" i="17" s="1"/>
  <c r="AA20" i="17"/>
  <c r="AH126" i="17"/>
  <c r="AH124" i="17"/>
  <c r="AH125" i="17" s="1"/>
  <c r="AH70" i="17"/>
  <c r="AH68" i="17"/>
  <c r="AH69" i="17" s="1"/>
  <c r="V134" i="17"/>
  <c r="V132" i="17"/>
  <c r="V133" i="17" s="1"/>
  <c r="V118" i="17"/>
  <c r="V116" i="17"/>
  <c r="V117" i="17" s="1"/>
  <c r="V86" i="17"/>
  <c r="V84" i="17"/>
  <c r="V85" i="17" s="1"/>
  <c r="V142" i="17"/>
  <c r="V140" i="17"/>
  <c r="V141" i="17" s="1"/>
  <c r="U163" i="17"/>
  <c r="T58" i="13" s="1"/>
  <c r="T21" i="13" s="1"/>
  <c r="AA34" i="17"/>
  <c r="Z39" i="17"/>
  <c r="Z40" i="17" s="1"/>
  <c r="AH78" i="17"/>
  <c r="AH76" i="17"/>
  <c r="AH77" i="17" s="1"/>
  <c r="V150" i="17"/>
  <c r="V148" i="17"/>
  <c r="V149" i="17" s="1"/>
  <c r="AA47" i="17"/>
  <c r="Z52" i="17"/>
  <c r="Z53" i="17" s="1"/>
  <c r="Z163" i="17" s="1"/>
  <c r="Y58" i="13" s="1"/>
  <c r="Y21" i="13" s="1"/>
  <c r="Z54" i="17"/>
  <c r="Z161" i="17" s="1"/>
  <c r="Z32" i="17"/>
  <c r="Z33" i="17" s="1"/>
  <c r="AA27" i="17"/>
  <c r="AH62" i="17"/>
  <c r="AH60" i="17"/>
  <c r="AH61" i="17" s="1"/>
  <c r="AH118" i="17"/>
  <c r="AH116" i="17"/>
  <c r="AH117" i="17" s="1"/>
  <c r="AH150" i="17"/>
  <c r="AH148" i="17"/>
  <c r="AH149" i="17" s="1"/>
  <c r="AH110" i="17"/>
  <c r="AH108" i="17"/>
  <c r="AH109" i="17" s="1"/>
  <c r="AH94" i="17"/>
  <c r="AH92" i="17"/>
  <c r="AH93" i="17" s="1"/>
  <c r="V70" i="17"/>
  <c r="V68" i="17"/>
  <c r="V69" i="17" s="1"/>
  <c r="AH142" i="17"/>
  <c r="AH140" i="17"/>
  <c r="AH141" i="17" s="1"/>
  <c r="AH86" i="17"/>
  <c r="AH84" i="17"/>
  <c r="AH85" i="17" s="1"/>
  <c r="AH102" i="17"/>
  <c r="AH100" i="17"/>
  <c r="AH101" i="17" s="1"/>
  <c r="V102" i="17"/>
  <c r="V100" i="17"/>
  <c r="V101" i="17" s="1"/>
  <c r="V110" i="17"/>
  <c r="V108" i="17"/>
  <c r="V109" i="17" s="1"/>
  <c r="V158" i="17"/>
  <c r="V156" i="17"/>
  <c r="V157" i="17" s="1"/>
  <c r="AH158" i="17"/>
  <c r="AH156" i="17"/>
  <c r="AH157" i="17" s="1"/>
  <c r="AB13" i="17"/>
  <c r="AB18" i="17" s="1"/>
  <c r="AB19" i="17" s="1"/>
  <c r="U162" i="17"/>
  <c r="T165" i="17"/>
  <c r="T166" i="17" s="1"/>
  <c r="U160" i="17"/>
  <c r="S14" i="13"/>
  <c r="AI143" i="17"/>
  <c r="AI71" i="17"/>
  <c r="AI46" i="17"/>
  <c r="AH45" i="17"/>
  <c r="AI55" i="17"/>
  <c r="AI79" i="17"/>
  <c r="AI151" i="17"/>
  <c r="AI63" i="17"/>
  <c r="AI127" i="17"/>
  <c r="AI119" i="17"/>
  <c r="AI6" i="17"/>
  <c r="AI11" i="17" s="1"/>
  <c r="AI12" i="17" s="1"/>
  <c r="AI135" i="17"/>
  <c r="AI103" i="17"/>
  <c r="AI95" i="17"/>
  <c r="AI87" i="17"/>
  <c r="AI111" i="17"/>
  <c r="J29" i="16"/>
  <c r="M28" i="16"/>
  <c r="F28" i="16"/>
  <c r="C29" i="16"/>
  <c r="U173" i="17" l="1"/>
  <c r="T171" i="17"/>
  <c r="AA52" i="32"/>
  <c r="AA53" i="32" s="1"/>
  <c r="AA163" i="32" s="1"/>
  <c r="AA54" i="32"/>
  <c r="AA161" i="32" s="1"/>
  <c r="AA173" i="32" s="1"/>
  <c r="AB47" i="32"/>
  <c r="Z19" i="32"/>
  <c r="Z162" i="32" s="1"/>
  <c r="Z170" i="32" s="1"/>
  <c r="Z160" i="32"/>
  <c r="Z165" i="32" s="1"/>
  <c r="Z166" i="32" s="1"/>
  <c r="AA25" i="32"/>
  <c r="AA26" i="32" s="1"/>
  <c r="AB20" i="32"/>
  <c r="AA18" i="32"/>
  <c r="AB13" i="32"/>
  <c r="AB41" i="32"/>
  <c r="AA46" i="32"/>
  <c r="AA45" i="32"/>
  <c r="AA39" i="32"/>
  <c r="AA40" i="32" s="1"/>
  <c r="AB34" i="32"/>
  <c r="AA32" i="32"/>
  <c r="AA33" i="32" s="1"/>
  <c r="AB27" i="32"/>
  <c r="Y172" i="32"/>
  <c r="Y171" i="32"/>
  <c r="U170" i="17"/>
  <c r="U171" i="17" s="1"/>
  <c r="Z173" i="17"/>
  <c r="Y56" i="13"/>
  <c r="Y20" i="13" s="1"/>
  <c r="Y165" i="17"/>
  <c r="Y166" i="17" s="1"/>
  <c r="X55" i="13"/>
  <c r="X13" i="13" s="1"/>
  <c r="X14" i="13" s="1"/>
  <c r="Y170" i="17"/>
  <c r="Y172" i="17" s="1"/>
  <c r="T55" i="13"/>
  <c r="T13" i="13" s="1"/>
  <c r="T14" i="13" s="1"/>
  <c r="Z162" i="17"/>
  <c r="Z160" i="17"/>
  <c r="V161" i="17"/>
  <c r="V163" i="17"/>
  <c r="U58" i="13" s="1"/>
  <c r="U21" i="13" s="1"/>
  <c r="AA32" i="17"/>
  <c r="AA33" i="17" s="1"/>
  <c r="AB27" i="17"/>
  <c r="AI102" i="17"/>
  <c r="AI100" i="17"/>
  <c r="AI101" i="17" s="1"/>
  <c r="AI134" i="17"/>
  <c r="AI132" i="17"/>
  <c r="AI133" i="17" s="1"/>
  <c r="AI70" i="17"/>
  <c r="AI68" i="17"/>
  <c r="AI69" i="17" s="1"/>
  <c r="AI150" i="17"/>
  <c r="AI148" i="17"/>
  <c r="AI149" i="17" s="1"/>
  <c r="AA25" i="17"/>
  <c r="AA26" i="17" s="1"/>
  <c r="AB20" i="17"/>
  <c r="AI142" i="17"/>
  <c r="AI140" i="17"/>
  <c r="AI141" i="17" s="1"/>
  <c r="AI86" i="17"/>
  <c r="AI84" i="17"/>
  <c r="AI85" i="17" s="1"/>
  <c r="AI62" i="17"/>
  <c r="AI60" i="17"/>
  <c r="AI61" i="17" s="1"/>
  <c r="AB47" i="17"/>
  <c r="AA52" i="17"/>
  <c r="AA53" i="17" s="1"/>
  <c r="AA163" i="17" s="1"/>
  <c r="Z58" i="13" s="1"/>
  <c r="Z21" i="13" s="1"/>
  <c r="AA54" i="17"/>
  <c r="AA161" i="17" s="1"/>
  <c r="AB34" i="17"/>
  <c r="AA39" i="17"/>
  <c r="AA40" i="17" s="1"/>
  <c r="AI94" i="17"/>
  <c r="AI92" i="17"/>
  <c r="AI93" i="17" s="1"/>
  <c r="AI78" i="17"/>
  <c r="AI76" i="17"/>
  <c r="AI77" i="17" s="1"/>
  <c r="AI110" i="17"/>
  <c r="AI108" i="17"/>
  <c r="AI109" i="17" s="1"/>
  <c r="AI118" i="17"/>
  <c r="AI116" i="17"/>
  <c r="AI117" i="17" s="1"/>
  <c r="AI126" i="17"/>
  <c r="AI124" i="17"/>
  <c r="AI125" i="17" s="1"/>
  <c r="AI158" i="17"/>
  <c r="AI156" i="17"/>
  <c r="AI157" i="17" s="1"/>
  <c r="AC13" i="17"/>
  <c r="AC18" i="17" s="1"/>
  <c r="AC19" i="17" s="1"/>
  <c r="V160" i="17"/>
  <c r="V162" i="17"/>
  <c r="U165" i="17"/>
  <c r="U166" i="17" s="1"/>
  <c r="AJ55" i="17"/>
  <c r="AJ71" i="17"/>
  <c r="AJ103" i="17"/>
  <c r="AJ6" i="17"/>
  <c r="AJ11" i="17" s="1"/>
  <c r="AJ12" i="17" s="1"/>
  <c r="AJ151" i="17"/>
  <c r="AJ143" i="17"/>
  <c r="AJ79" i="17"/>
  <c r="AJ111" i="17"/>
  <c r="AJ95" i="17"/>
  <c r="AJ119" i="17"/>
  <c r="AJ127" i="17"/>
  <c r="AJ46" i="17"/>
  <c r="AI45" i="17"/>
  <c r="AJ135" i="17"/>
  <c r="AJ63" i="17"/>
  <c r="AJ87" i="17"/>
  <c r="M29" i="16"/>
  <c r="F29" i="16"/>
  <c r="U172" i="17" l="1"/>
  <c r="AB32" i="32"/>
  <c r="AB33" i="32" s="1"/>
  <c r="AC27" i="32"/>
  <c r="AB46" i="32"/>
  <c r="AC41" i="32"/>
  <c r="AB45" i="32"/>
  <c r="Z172" i="32"/>
  <c r="Z171" i="32"/>
  <c r="AB18" i="32"/>
  <c r="AC13" i="32"/>
  <c r="AB52" i="32"/>
  <c r="AB53" i="32" s="1"/>
  <c r="AB163" i="32" s="1"/>
  <c r="AB54" i="32"/>
  <c r="AB161" i="32" s="1"/>
  <c r="AB173" i="32" s="1"/>
  <c r="AC47" i="32"/>
  <c r="AB39" i="32"/>
  <c r="AB40" i="32" s="1"/>
  <c r="AC34" i="32"/>
  <c r="AA19" i="32"/>
  <c r="AA162" i="32" s="1"/>
  <c r="AA170" i="32" s="1"/>
  <c r="AA160" i="32"/>
  <c r="AA165" i="32" s="1"/>
  <c r="AA166" i="32" s="1"/>
  <c r="AC20" i="32"/>
  <c r="AB25" i="32"/>
  <c r="AB26" i="32" s="1"/>
  <c r="Y171" i="17"/>
  <c r="AA173" i="17"/>
  <c r="Z56" i="13"/>
  <c r="Z20" i="13" s="1"/>
  <c r="Z170" i="17"/>
  <c r="Z172" i="17" s="1"/>
  <c r="V170" i="17"/>
  <c r="V171" i="17" s="1"/>
  <c r="V165" i="17"/>
  <c r="V166" i="17" s="1"/>
  <c r="U55" i="13"/>
  <c r="U13" i="13" s="1"/>
  <c r="U14" i="13" s="1"/>
  <c r="V173" i="17"/>
  <c r="U56" i="13"/>
  <c r="U20" i="13" s="1"/>
  <c r="Z165" i="17"/>
  <c r="Z166" i="17" s="1"/>
  <c r="Y55" i="13"/>
  <c r="Y13" i="13" s="1"/>
  <c r="Y14" i="13" s="1"/>
  <c r="AA162" i="17"/>
  <c r="AA160" i="17"/>
  <c r="AC34" i="17"/>
  <c r="AB39" i="17"/>
  <c r="AB40" i="17" s="1"/>
  <c r="AJ94" i="17"/>
  <c r="AJ92" i="17"/>
  <c r="AJ93" i="17" s="1"/>
  <c r="AJ110" i="17"/>
  <c r="AJ108" i="17"/>
  <c r="AJ109" i="17" s="1"/>
  <c r="AJ134" i="17"/>
  <c r="AJ132" i="17"/>
  <c r="AJ133" i="17" s="1"/>
  <c r="AJ126" i="17"/>
  <c r="AJ124" i="17"/>
  <c r="AJ125" i="17" s="1"/>
  <c r="AJ70" i="17"/>
  <c r="AJ68" i="17"/>
  <c r="AJ69" i="17" s="1"/>
  <c r="AJ118" i="17"/>
  <c r="AJ116" i="17"/>
  <c r="AJ117" i="17" s="1"/>
  <c r="AJ78" i="17"/>
  <c r="AJ76" i="17"/>
  <c r="AJ77" i="17" s="1"/>
  <c r="AC47" i="17"/>
  <c r="AB52" i="17"/>
  <c r="AB53" i="17" s="1"/>
  <c r="AB163" i="17" s="1"/>
  <c r="AA58" i="13" s="1"/>
  <c r="AA21" i="13" s="1"/>
  <c r="AB54" i="17"/>
  <c r="AB161" i="17" s="1"/>
  <c r="AB32" i="17"/>
  <c r="AB33" i="17" s="1"/>
  <c r="AC27" i="17"/>
  <c r="AJ102" i="17"/>
  <c r="AJ100" i="17"/>
  <c r="AJ101" i="17" s="1"/>
  <c r="AJ62" i="17"/>
  <c r="AJ60" i="17"/>
  <c r="AJ61" i="17" s="1"/>
  <c r="AJ142" i="17"/>
  <c r="AJ140" i="17"/>
  <c r="AJ141" i="17" s="1"/>
  <c r="AJ86" i="17"/>
  <c r="AJ84" i="17"/>
  <c r="AJ85" i="17" s="1"/>
  <c r="AJ150" i="17"/>
  <c r="AJ148" i="17"/>
  <c r="AJ149" i="17" s="1"/>
  <c r="AB25" i="17"/>
  <c r="AB26" i="17" s="1"/>
  <c r="AC20" i="17"/>
  <c r="AJ158" i="17"/>
  <c r="AJ156" i="17"/>
  <c r="AJ157" i="17" s="1"/>
  <c r="AD13" i="17"/>
  <c r="AD18" i="17" s="1"/>
  <c r="AD19" i="17" s="1"/>
  <c r="AJ45" i="17"/>
  <c r="G10" i="13"/>
  <c r="G21" i="13" s="1"/>
  <c r="V172" i="17" l="1"/>
  <c r="AC54" i="32"/>
  <c r="AC161" i="32" s="1"/>
  <c r="AC173" i="32" s="1"/>
  <c r="AD47" i="32"/>
  <c r="AC52" i="32"/>
  <c r="AC53" i="32" s="1"/>
  <c r="AC163" i="32" s="1"/>
  <c r="AC25" i="32"/>
  <c r="AC26" i="32" s="1"/>
  <c r="AD20" i="32"/>
  <c r="AC46" i="32"/>
  <c r="AC45" i="32"/>
  <c r="AD41" i="32"/>
  <c r="AA172" i="32"/>
  <c r="AA171" i="32"/>
  <c r="AC18" i="32"/>
  <c r="AD13" i="32"/>
  <c r="AD34" i="32"/>
  <c r="AC39" i="32"/>
  <c r="AC40" i="32" s="1"/>
  <c r="AB19" i="32"/>
  <c r="AB162" i="32" s="1"/>
  <c r="AB170" i="32" s="1"/>
  <c r="AB160" i="32"/>
  <c r="AB165" i="32" s="1"/>
  <c r="AB166" i="32" s="1"/>
  <c r="AC32" i="32"/>
  <c r="AC33" i="32" s="1"/>
  <c r="AD27" i="32"/>
  <c r="AB173" i="17"/>
  <c r="AA56" i="13"/>
  <c r="AA20" i="13" s="1"/>
  <c r="AA165" i="17"/>
  <c r="AA166" i="17" s="1"/>
  <c r="Z55" i="13"/>
  <c r="Z13" i="13" s="1"/>
  <c r="Z14" i="13" s="1"/>
  <c r="AA170" i="17"/>
  <c r="AA172" i="17" s="1"/>
  <c r="Z171" i="17"/>
  <c r="AB162" i="17"/>
  <c r="AB160" i="17"/>
  <c r="AD47" i="17"/>
  <c r="AC52" i="17"/>
  <c r="AC53" i="17" s="1"/>
  <c r="AC163" i="17" s="1"/>
  <c r="AB58" i="13" s="1"/>
  <c r="AB21" i="13" s="1"/>
  <c r="AC54" i="17"/>
  <c r="AC161" i="17" s="1"/>
  <c r="AC25" i="17"/>
  <c r="AC26" i="17" s="1"/>
  <c r="AD20" i="17"/>
  <c r="AC32" i="17"/>
  <c r="AC33" i="17" s="1"/>
  <c r="AD27" i="17"/>
  <c r="AD34" i="17"/>
  <c r="AC39" i="17"/>
  <c r="AC40" i="17" s="1"/>
  <c r="AE13" i="17"/>
  <c r="AE18" i="17" s="1"/>
  <c r="AE19" i="17" s="1"/>
  <c r="G20" i="13"/>
  <c r="G11" i="13"/>
  <c r="G14" i="13" s="1"/>
  <c r="J12" i="16"/>
  <c r="M12" i="16"/>
  <c r="J7" i="16" s="1"/>
  <c r="M22" i="16"/>
  <c r="J8" i="16" s="1"/>
  <c r="J22" i="16"/>
  <c r="J10" i="16" s="1"/>
  <c r="J18" i="16"/>
  <c r="J9" i="16" s="1"/>
  <c r="AD32" i="32" l="1"/>
  <c r="AD33" i="32" s="1"/>
  <c r="AE27" i="32"/>
  <c r="AD18" i="32"/>
  <c r="AE13" i="32"/>
  <c r="AC19" i="32"/>
  <c r="AC162" i="32" s="1"/>
  <c r="AC170" i="32" s="1"/>
  <c r="AC160" i="32"/>
  <c r="AC165" i="32" s="1"/>
  <c r="AC166" i="32" s="1"/>
  <c r="AE20" i="32"/>
  <c r="AD25" i="32"/>
  <c r="AD26" i="32" s="1"/>
  <c r="AB172" i="32"/>
  <c r="AB171" i="32"/>
  <c r="AD46" i="32"/>
  <c r="AD45" i="32"/>
  <c r="AE41" i="32"/>
  <c r="AD52" i="32"/>
  <c r="AD53" i="32" s="1"/>
  <c r="AD163" i="32" s="1"/>
  <c r="AD54" i="32"/>
  <c r="AD161" i="32" s="1"/>
  <c r="AD173" i="32" s="1"/>
  <c r="AE47" i="32"/>
  <c r="AD39" i="32"/>
  <c r="AD40" i="32" s="1"/>
  <c r="AE34" i="32"/>
  <c r="AA171" i="17"/>
  <c r="AB165" i="17"/>
  <c r="AB166" i="17" s="1"/>
  <c r="AA55" i="13"/>
  <c r="AA13" i="13" s="1"/>
  <c r="AA14" i="13" s="1"/>
  <c r="AB170" i="17"/>
  <c r="AB172" i="17" s="1"/>
  <c r="AC173" i="17"/>
  <c r="AB56" i="13"/>
  <c r="AB20" i="13" s="1"/>
  <c r="AC160" i="17"/>
  <c r="AC162" i="17"/>
  <c r="AD25" i="17"/>
  <c r="AD26" i="17" s="1"/>
  <c r="AE20" i="17"/>
  <c r="AE34" i="17"/>
  <c r="AD39" i="17"/>
  <c r="AD40" i="17" s="1"/>
  <c r="AD32" i="17"/>
  <c r="AD33" i="17" s="1"/>
  <c r="AE27" i="17"/>
  <c r="AE47" i="17"/>
  <c r="AD52" i="17"/>
  <c r="AD53" i="17" s="1"/>
  <c r="AD163" i="17" s="1"/>
  <c r="AC58" i="13" s="1"/>
  <c r="AC21" i="13" s="1"/>
  <c r="AD54" i="17"/>
  <c r="AD161" i="17" s="1"/>
  <c r="AF13" i="17"/>
  <c r="AF18" i="17" s="1"/>
  <c r="AF19" i="17" s="1"/>
  <c r="J5" i="16"/>
  <c r="J6" i="16"/>
  <c r="AF34" i="32" l="1"/>
  <c r="AE39" i="32"/>
  <c r="AE40" i="32" s="1"/>
  <c r="AC172" i="32"/>
  <c r="AC171" i="32"/>
  <c r="AE52" i="32"/>
  <c r="AE53" i="32" s="1"/>
  <c r="AE163" i="32" s="1"/>
  <c r="AE54" i="32"/>
  <c r="AE161" i="32" s="1"/>
  <c r="AE173" i="32" s="1"/>
  <c r="AF47" i="32"/>
  <c r="AF13" i="32"/>
  <c r="AE18" i="32"/>
  <c r="AD19" i="32"/>
  <c r="AD162" i="32" s="1"/>
  <c r="AD170" i="32" s="1"/>
  <c r="AD160" i="32"/>
  <c r="AD165" i="32" s="1"/>
  <c r="AD166" i="32" s="1"/>
  <c r="AE32" i="32"/>
  <c r="AE33" i="32" s="1"/>
  <c r="AF27" i="32"/>
  <c r="AE46" i="32"/>
  <c r="AF41" i="32"/>
  <c r="AE45" i="32"/>
  <c r="AE25" i="32"/>
  <c r="AE26" i="32" s="1"/>
  <c r="AF20" i="32"/>
  <c r="AD173" i="17"/>
  <c r="AC56" i="13"/>
  <c r="AC20" i="13" s="1"/>
  <c r="AC170" i="17"/>
  <c r="AC171" i="17" s="1"/>
  <c r="AC165" i="17"/>
  <c r="AC166" i="17" s="1"/>
  <c r="AB55" i="13"/>
  <c r="AB13" i="13" s="1"/>
  <c r="AB14" i="13" s="1"/>
  <c r="AB171" i="17"/>
  <c r="AD162" i="17"/>
  <c r="AD160" i="17"/>
  <c r="AE32" i="17"/>
  <c r="AE33" i="17" s="1"/>
  <c r="AF27" i="17"/>
  <c r="AF34" i="17"/>
  <c r="AE39" i="17"/>
  <c r="AE40" i="17" s="1"/>
  <c r="AE25" i="17"/>
  <c r="AE26" i="17" s="1"/>
  <c r="AF20" i="17"/>
  <c r="AF47" i="17"/>
  <c r="AE52" i="17"/>
  <c r="AE53" i="17" s="1"/>
  <c r="AE163" i="17" s="1"/>
  <c r="AD58" i="13" s="1"/>
  <c r="AD21" i="13" s="1"/>
  <c r="AE54" i="17"/>
  <c r="AE161" i="17" s="1"/>
  <c r="AG13" i="17"/>
  <c r="AG18" i="17" s="1"/>
  <c r="AG19" i="17" s="1"/>
  <c r="M6" i="16"/>
  <c r="J30" i="16"/>
  <c r="M30" i="16"/>
  <c r="AF25" i="32" l="1"/>
  <c r="AF26" i="32" s="1"/>
  <c r="AG20" i="32"/>
  <c r="AD172" i="32"/>
  <c r="AD171" i="32"/>
  <c r="AF45" i="32"/>
  <c r="AF46" i="32"/>
  <c r="AG41" i="32"/>
  <c r="AE19" i="32"/>
  <c r="AE162" i="32" s="1"/>
  <c r="AE170" i="32" s="1"/>
  <c r="AE160" i="32"/>
  <c r="AE165" i="32" s="1"/>
  <c r="AE166" i="32" s="1"/>
  <c r="AG13" i="32"/>
  <c r="AF18" i="32"/>
  <c r="AF32" i="32"/>
  <c r="AF33" i="32" s="1"/>
  <c r="AG27" i="32"/>
  <c r="AF54" i="32"/>
  <c r="AF161" i="32" s="1"/>
  <c r="AF173" i="32" s="1"/>
  <c r="AG47" i="32"/>
  <c r="AF52" i="32"/>
  <c r="AF53" i="32" s="1"/>
  <c r="AF163" i="32" s="1"/>
  <c r="AG34" i="32"/>
  <c r="AF39" i="32"/>
  <c r="AF40" i="32" s="1"/>
  <c r="AC172" i="17"/>
  <c r="AD165" i="17"/>
  <c r="AD166" i="17" s="1"/>
  <c r="AC55" i="13"/>
  <c r="AC13" i="13" s="1"/>
  <c r="AC14" i="13" s="1"/>
  <c r="AD170" i="17"/>
  <c r="AD172" i="17" s="1"/>
  <c r="AE173" i="17"/>
  <c r="AD56" i="13"/>
  <c r="AD20" i="13" s="1"/>
  <c r="AE162" i="17"/>
  <c r="AF25" i="17"/>
  <c r="AF26" i="17" s="1"/>
  <c r="AG20" i="17"/>
  <c r="AG34" i="17"/>
  <c r="AF39" i="17"/>
  <c r="AF40" i="17" s="1"/>
  <c r="AF32" i="17"/>
  <c r="AF33" i="17" s="1"/>
  <c r="AG27" i="17"/>
  <c r="AE160" i="17"/>
  <c r="AG47" i="17"/>
  <c r="AF52" i="17"/>
  <c r="AF53" i="17" s="1"/>
  <c r="AF163" i="17" s="1"/>
  <c r="AE58" i="13" s="1"/>
  <c r="AE21" i="13" s="1"/>
  <c r="AF54" i="17"/>
  <c r="AF161" i="17" s="1"/>
  <c r="AH13" i="17"/>
  <c r="AH18" i="17" s="1"/>
  <c r="AH19" i="17" s="1"/>
  <c r="F22" i="16"/>
  <c r="AG39" i="32" l="1"/>
  <c r="AG40" i="32" s="1"/>
  <c r="AH34" i="32"/>
  <c r="AF19" i="32"/>
  <c r="AF162" i="32" s="1"/>
  <c r="AF170" i="32" s="1"/>
  <c r="AF160" i="32"/>
  <c r="AF165" i="32" s="1"/>
  <c r="AF166" i="32" s="1"/>
  <c r="AG18" i="32"/>
  <c r="AH13" i="32"/>
  <c r="AG54" i="32"/>
  <c r="AG161" i="32" s="1"/>
  <c r="AG173" i="32" s="1"/>
  <c r="AH47" i="32"/>
  <c r="AG52" i="32"/>
  <c r="AG53" i="32" s="1"/>
  <c r="AG163" i="32" s="1"/>
  <c r="AE172" i="32"/>
  <c r="AE171" i="32"/>
  <c r="AG25" i="32"/>
  <c r="AG26" i="32" s="1"/>
  <c r="AH20" i="32"/>
  <c r="AG32" i="32"/>
  <c r="AG33" i="32" s="1"/>
  <c r="AH27" i="32"/>
  <c r="AG46" i="32"/>
  <c r="AG45" i="32"/>
  <c r="AH41" i="32"/>
  <c r="AE165" i="17"/>
  <c r="AE166" i="17" s="1"/>
  <c r="AD55" i="13"/>
  <c r="AD13" i="13" s="1"/>
  <c r="AD14" i="13" s="1"/>
  <c r="AE170" i="17"/>
  <c r="AE172" i="17" s="1"/>
  <c r="AD171" i="17"/>
  <c r="AF173" i="17"/>
  <c r="AE56" i="13"/>
  <c r="AE20" i="13" s="1"/>
  <c r="AF162" i="17"/>
  <c r="AF160" i="17"/>
  <c r="AG32" i="17"/>
  <c r="AG33" i="17" s="1"/>
  <c r="AH27" i="17"/>
  <c r="AH34" i="17"/>
  <c r="AG39" i="17"/>
  <c r="AG40" i="17" s="1"/>
  <c r="AH47" i="17"/>
  <c r="AG52" i="17"/>
  <c r="AG53" i="17" s="1"/>
  <c r="AG163" i="17" s="1"/>
  <c r="AF58" i="13" s="1"/>
  <c r="AF21" i="13" s="1"/>
  <c r="AG54" i="17"/>
  <c r="AG161" i="17" s="1"/>
  <c r="AG25" i="17"/>
  <c r="AG26" i="17" s="1"/>
  <c r="AH20" i="17"/>
  <c r="AI13" i="17"/>
  <c r="AI18" i="17" s="1"/>
  <c r="AI19" i="17" s="1"/>
  <c r="C12" i="16"/>
  <c r="F12" i="16"/>
  <c r="C7" i="16" s="1"/>
  <c r="C8" i="16"/>
  <c r="C22" i="16"/>
  <c r="C10" i="16" s="1"/>
  <c r="C18" i="16"/>
  <c r="C9" i="16" s="1"/>
  <c r="AH46" i="32" l="1"/>
  <c r="AI41" i="32"/>
  <c r="AH45" i="32"/>
  <c r="AH18" i="32"/>
  <c r="AI13" i="32"/>
  <c r="AH32" i="32"/>
  <c r="AH33" i="32" s="1"/>
  <c r="AI27" i="32"/>
  <c r="AG19" i="32"/>
  <c r="AG162" i="32" s="1"/>
  <c r="AG170" i="32" s="1"/>
  <c r="AG160" i="32"/>
  <c r="AG165" i="32" s="1"/>
  <c r="AG166" i="32" s="1"/>
  <c r="AF172" i="32"/>
  <c r="AF171" i="32"/>
  <c r="AH54" i="32"/>
  <c r="AH161" i="32" s="1"/>
  <c r="AH173" i="32" s="1"/>
  <c r="AI47" i="32"/>
  <c r="AH52" i="32"/>
  <c r="AH53" i="32" s="1"/>
  <c r="AH163" i="32" s="1"/>
  <c r="AH39" i="32"/>
  <c r="AH40" i="32" s="1"/>
  <c r="AI34" i="32"/>
  <c r="AI20" i="32"/>
  <c r="AH25" i="32"/>
  <c r="AH26" i="32" s="1"/>
  <c r="AG162" i="17"/>
  <c r="AG170" i="17" s="1"/>
  <c r="AE171" i="17"/>
  <c r="AG173" i="17"/>
  <c r="AF56" i="13"/>
  <c r="AF20" i="13" s="1"/>
  <c r="AF165" i="17"/>
  <c r="AF166" i="17" s="1"/>
  <c r="AE55" i="13"/>
  <c r="AE13" i="13" s="1"/>
  <c r="AE14" i="13" s="1"/>
  <c r="AF170" i="17"/>
  <c r="AF171" i="17" s="1"/>
  <c r="AG160" i="17"/>
  <c r="AI47" i="17"/>
  <c r="AH52" i="17"/>
  <c r="AH53" i="17" s="1"/>
  <c r="AH163" i="17" s="1"/>
  <c r="AG58" i="13" s="1"/>
  <c r="AG21" i="13" s="1"/>
  <c r="AH54" i="17"/>
  <c r="AH161" i="17" s="1"/>
  <c r="AH25" i="17"/>
  <c r="AH26" i="17" s="1"/>
  <c r="AI20" i="17"/>
  <c r="AI34" i="17"/>
  <c r="AH39" i="17"/>
  <c r="AH40" i="17" s="1"/>
  <c r="AH32" i="17"/>
  <c r="AH33" i="17" s="1"/>
  <c r="AI27" i="17"/>
  <c r="AJ13" i="17"/>
  <c r="AJ18" i="17" s="1"/>
  <c r="AJ19" i="17" s="1"/>
  <c r="C5" i="16"/>
  <c r="F30" i="16" s="1"/>
  <c r="C6" i="16"/>
  <c r="AJ20" i="32" l="1"/>
  <c r="AJ25" i="32" s="1"/>
  <c r="AJ26" i="32" s="1"/>
  <c r="AI25" i="32"/>
  <c r="AI26" i="32" s="1"/>
  <c r="AJ13" i="32"/>
  <c r="AJ18" i="32" s="1"/>
  <c r="AI18" i="32"/>
  <c r="AJ34" i="32"/>
  <c r="AJ39" i="32" s="1"/>
  <c r="AJ40" i="32" s="1"/>
  <c r="AI39" i="32"/>
  <c r="AI40" i="32" s="1"/>
  <c r="AH19" i="32"/>
  <c r="AH162" i="32" s="1"/>
  <c r="AH170" i="32" s="1"/>
  <c r="AH160" i="32"/>
  <c r="AH165" i="32" s="1"/>
  <c r="AH166" i="32" s="1"/>
  <c r="AG172" i="32"/>
  <c r="AG171" i="32"/>
  <c r="AI45" i="32"/>
  <c r="AJ41" i="32"/>
  <c r="AI46" i="32"/>
  <c r="AI54" i="32"/>
  <c r="AI161" i="32" s="1"/>
  <c r="AI173" i="32" s="1"/>
  <c r="AJ47" i="32"/>
  <c r="AI52" i="32"/>
  <c r="AI53" i="32" s="1"/>
  <c r="AI163" i="32" s="1"/>
  <c r="AI32" i="32"/>
  <c r="AI33" i="32" s="1"/>
  <c r="AJ27" i="32"/>
  <c r="AJ32" i="32" s="1"/>
  <c r="AJ33" i="32" s="1"/>
  <c r="AG172" i="17"/>
  <c r="AG171" i="17"/>
  <c r="AF172" i="17"/>
  <c r="AG165" i="17"/>
  <c r="AG166" i="17" s="1"/>
  <c r="AF55" i="13"/>
  <c r="AF13" i="13" s="1"/>
  <c r="AF14" i="13" s="1"/>
  <c r="AH173" i="17"/>
  <c r="AG56" i="13"/>
  <c r="AG20" i="13" s="1"/>
  <c r="AH162" i="17"/>
  <c r="AH160" i="17"/>
  <c r="AJ34" i="17"/>
  <c r="AJ39" i="17" s="1"/>
  <c r="AJ40" i="17" s="1"/>
  <c r="AI39" i="17"/>
  <c r="AI40" i="17" s="1"/>
  <c r="AI25" i="17"/>
  <c r="AI26" i="17" s="1"/>
  <c r="AJ20" i="17"/>
  <c r="AJ25" i="17" s="1"/>
  <c r="AJ26" i="17" s="1"/>
  <c r="AI32" i="17"/>
  <c r="AI33" i="17" s="1"/>
  <c r="AJ27" i="17"/>
  <c r="AJ32" i="17" s="1"/>
  <c r="AJ33" i="17" s="1"/>
  <c r="AJ47" i="17"/>
  <c r="AI52" i="17"/>
  <c r="AI53" i="17" s="1"/>
  <c r="AI163" i="17" s="1"/>
  <c r="AH58" i="13" s="1"/>
  <c r="AH21" i="13" s="1"/>
  <c r="AI54" i="17"/>
  <c r="AI161" i="17" s="1"/>
  <c r="F6" i="16"/>
  <c r="C30" i="16"/>
  <c r="AJ46" i="32" l="1"/>
  <c r="AJ45" i="32"/>
  <c r="AI19" i="32"/>
  <c r="AI162" i="32" s="1"/>
  <c r="AI170" i="32" s="1"/>
  <c r="AI160" i="32"/>
  <c r="AI165" i="32" s="1"/>
  <c r="AI166" i="32" s="1"/>
  <c r="AJ54" i="32"/>
  <c r="AJ161" i="32" s="1"/>
  <c r="AJ173" i="32" s="1"/>
  <c r="AJ52" i="32"/>
  <c r="AJ53" i="32" s="1"/>
  <c r="AJ163" i="32" s="1"/>
  <c r="AJ19" i="32"/>
  <c r="AH172" i="32"/>
  <c r="AH171" i="32"/>
  <c r="AH165" i="17"/>
  <c r="AH166" i="17" s="1"/>
  <c r="AG55" i="13"/>
  <c r="AG13" i="13" s="1"/>
  <c r="AG14" i="13" s="1"/>
  <c r="AH170" i="17"/>
  <c r="AH171" i="17" s="1"/>
  <c r="AI173" i="17"/>
  <c r="AH56" i="13"/>
  <c r="AH20" i="13" s="1"/>
  <c r="AI162" i="17"/>
  <c r="AI160" i="17"/>
  <c r="AJ52" i="17"/>
  <c r="AJ53" i="17" s="1"/>
  <c r="AJ163" i="17" s="1"/>
  <c r="AI58" i="13" s="1"/>
  <c r="AI21" i="13" s="1"/>
  <c r="AJ54" i="17"/>
  <c r="AJ161" i="17" s="1"/>
  <c r="AH172" i="17" l="1"/>
  <c r="AI172" i="32"/>
  <c r="AI171" i="32"/>
  <c r="AJ160" i="32"/>
  <c r="AJ165" i="32" s="1"/>
  <c r="AJ166" i="32" s="1"/>
  <c r="AJ162" i="32"/>
  <c r="AJ170" i="32" s="1"/>
  <c r="AJ173" i="17"/>
  <c r="AI56" i="13"/>
  <c r="AI20" i="13" s="1"/>
  <c r="AI165" i="17"/>
  <c r="AI166" i="17" s="1"/>
  <c r="AH55" i="13"/>
  <c r="AH13" i="13" s="1"/>
  <c r="AH14" i="13" s="1"/>
  <c r="AI170" i="17"/>
  <c r="AI172" i="17" s="1"/>
  <c r="AJ160" i="17"/>
  <c r="AJ162" i="17"/>
  <c r="AJ172" i="32" l="1"/>
  <c r="AJ171" i="32"/>
  <c r="AJ170" i="17"/>
  <c r="AJ172" i="17" s="1"/>
  <c r="AJ165" i="17"/>
  <c r="AJ166" i="17" s="1"/>
  <c r="AI55" i="13"/>
  <c r="AI13" i="13" s="1"/>
  <c r="AI14" i="13" s="1"/>
  <c r="AI171" i="17"/>
  <c r="H37" i="27"/>
  <c r="H40" i="27" s="1"/>
  <c r="H162" i="27" s="1"/>
  <c r="G57" i="13" s="1"/>
  <c r="H36" i="27"/>
  <c r="I36" i="27"/>
  <c r="I37" i="27" s="1"/>
  <c r="I40" i="27" s="1"/>
  <c r="I162" i="27" s="1"/>
  <c r="H57" i="13" s="1"/>
  <c r="G37" i="27"/>
  <c r="G40" i="27" s="1"/>
  <c r="G162" i="27" s="1"/>
  <c r="F57" i="13" s="1"/>
  <c r="AJ171" i="17" l="1"/>
  <c r="I170" i="27"/>
  <c r="H170" i="27"/>
  <c r="G170" i="27"/>
  <c r="J36" i="27"/>
  <c r="F17" i="13" l="1"/>
  <c r="F19" i="13"/>
  <c r="G172" i="27"/>
  <c r="G171" i="27"/>
  <c r="G17" i="13"/>
  <c r="G19" i="13"/>
  <c r="H172" i="27"/>
  <c r="H171" i="27"/>
  <c r="I172" i="27"/>
  <c r="I171" i="27"/>
  <c r="K36" i="27"/>
  <c r="W36" i="27"/>
  <c r="J37" i="27"/>
  <c r="J40" i="27" s="1"/>
  <c r="J162" i="27" s="1"/>
  <c r="I57" i="13" s="1"/>
  <c r="H17" i="13"/>
  <c r="H19" i="13"/>
  <c r="G18" i="13" l="1"/>
  <c r="G24" i="13"/>
  <c r="G25" i="13" s="1"/>
  <c r="W37" i="27"/>
  <c r="W40" i="27" s="1"/>
  <c r="W162" i="27" s="1"/>
  <c r="X36" i="27"/>
  <c r="K37" i="27"/>
  <c r="K40" i="27" s="1"/>
  <c r="K162" i="27" s="1"/>
  <c r="J57" i="13" s="1"/>
  <c r="L36" i="27"/>
  <c r="H18" i="13"/>
  <c r="H24" i="13"/>
  <c r="H25" i="13" s="1"/>
  <c r="J170" i="27"/>
  <c r="F24" i="13"/>
  <c r="F25" i="13" s="1"/>
  <c r="F18" i="13"/>
  <c r="W170" i="27" l="1"/>
  <c r="V57" i="13"/>
  <c r="L37" i="27"/>
  <c r="L40" i="27" s="1"/>
  <c r="L162" i="27" s="1"/>
  <c r="K57" i="13" s="1"/>
  <c r="M36" i="27"/>
  <c r="K170" i="27"/>
  <c r="J172" i="27"/>
  <c r="J171" i="27"/>
  <c r="X37" i="27"/>
  <c r="X40" i="27" s="1"/>
  <c r="X162" i="27" s="1"/>
  <c r="Y36" i="27"/>
  <c r="W172" i="27"/>
  <c r="W171" i="27"/>
  <c r="I19" i="13"/>
  <c r="I17" i="13"/>
  <c r="G26" i="13"/>
  <c r="G28" i="13" s="1"/>
  <c r="H26" i="13"/>
  <c r="H28" i="13" s="1"/>
  <c r="X170" i="27" l="1"/>
  <c r="W57" i="13"/>
  <c r="V19" i="13"/>
  <c r="V17" i="13"/>
  <c r="I18" i="13"/>
  <c r="I24" i="13"/>
  <c r="I25" i="13" s="1"/>
  <c r="I26" i="13" s="1"/>
  <c r="I28" i="13" s="1"/>
  <c r="K172" i="27"/>
  <c r="K171" i="27"/>
  <c r="J19" i="13"/>
  <c r="J17" i="13"/>
  <c r="Z36" i="27"/>
  <c r="Y37" i="27"/>
  <c r="Y40" i="27" s="1"/>
  <c r="Y162" i="27" s="1"/>
  <c r="M37" i="27"/>
  <c r="M40" i="27" s="1"/>
  <c r="M162" i="27" s="1"/>
  <c r="N36" i="27"/>
  <c r="X172" i="27"/>
  <c r="X171" i="27"/>
  <c r="L170" i="27"/>
  <c r="V24" i="13" l="1"/>
  <c r="V25" i="13" s="1"/>
  <c r="V26" i="13" s="1"/>
  <c r="V28" i="13" s="1"/>
  <c r="V18" i="13"/>
  <c r="Y170" i="27"/>
  <c r="Y171" i="27" s="1"/>
  <c r="X57" i="13"/>
  <c r="W17" i="13"/>
  <c r="W19" i="13"/>
  <c r="M170" i="27"/>
  <c r="M171" i="27" s="1"/>
  <c r="L57" i="13"/>
  <c r="J18" i="13"/>
  <c r="J24" i="13"/>
  <c r="J25" i="13" s="1"/>
  <c r="J26" i="13" s="1"/>
  <c r="J28" i="13" s="1"/>
  <c r="O36" i="27"/>
  <c r="N37" i="27"/>
  <c r="N40" i="27" s="1"/>
  <c r="N162" i="27" s="1"/>
  <c r="K19" i="13"/>
  <c r="K17" i="13"/>
  <c r="L172" i="27"/>
  <c r="L171" i="27"/>
  <c r="Y172" i="27"/>
  <c r="Z37" i="27"/>
  <c r="Z40" i="27" s="1"/>
  <c r="Z162" i="27" s="1"/>
  <c r="AA36" i="27"/>
  <c r="M172" i="27" l="1"/>
  <c r="W18" i="13"/>
  <c r="W24" i="13"/>
  <c r="W25" i="13" s="1"/>
  <c r="W26" i="13" s="1"/>
  <c r="W28" i="13" s="1"/>
  <c r="X17" i="13"/>
  <c r="X19" i="13"/>
  <c r="N170" i="27"/>
  <c r="N172" i="27" s="1"/>
  <c r="M57" i="13"/>
  <c r="Z170" i="27"/>
  <c r="Y57" i="13"/>
  <c r="L17" i="13"/>
  <c r="L19" i="13"/>
  <c r="AA37" i="27"/>
  <c r="AA40" i="27" s="1"/>
  <c r="AA162" i="27" s="1"/>
  <c r="AB36" i="27"/>
  <c r="AB37" i="27" s="1"/>
  <c r="AB40" i="27" s="1"/>
  <c r="AB162" i="27" s="1"/>
  <c r="O37" i="27"/>
  <c r="O40" i="27" s="1"/>
  <c r="O162" i="27" s="1"/>
  <c r="P36" i="27"/>
  <c r="K24" i="13"/>
  <c r="K25" i="13" s="1"/>
  <c r="K26" i="13" s="1"/>
  <c r="K28" i="13" s="1"/>
  <c r="K18" i="13"/>
  <c r="Z172" i="27"/>
  <c r="Z171" i="27"/>
  <c r="N171" i="27" l="1"/>
  <c r="M19" i="13"/>
  <c r="M17" i="13"/>
  <c r="O170" i="27"/>
  <c r="O172" i="27" s="1"/>
  <c r="N57" i="13"/>
  <c r="L24" i="13"/>
  <c r="L25" i="13" s="1"/>
  <c r="L26" i="13" s="1"/>
  <c r="L28" i="13" s="1"/>
  <c r="L18" i="13"/>
  <c r="X24" i="13"/>
  <c r="X25" i="13" s="1"/>
  <c r="X26" i="13" s="1"/>
  <c r="X28" i="13" s="1"/>
  <c r="X18" i="13"/>
  <c r="AB170" i="27"/>
  <c r="AB171" i="27" s="1"/>
  <c r="AA57" i="13"/>
  <c r="Y19" i="13"/>
  <c r="Y17" i="13"/>
  <c r="AA170" i="27"/>
  <c r="AA172" i="27" s="1"/>
  <c r="Z57" i="13"/>
  <c r="P37" i="27"/>
  <c r="P40" i="27" s="1"/>
  <c r="P162" i="27" s="1"/>
  <c r="Q36" i="27"/>
  <c r="AC36" i="27"/>
  <c r="AA19" i="13" l="1"/>
  <c r="AA17" i="13"/>
  <c r="N19" i="13"/>
  <c r="N17" i="13"/>
  <c r="P170" i="27"/>
  <c r="P172" i="27" s="1"/>
  <c r="O57" i="13"/>
  <c r="AB172" i="27"/>
  <c r="O171" i="27"/>
  <c r="M24" i="13"/>
  <c r="M25" i="13" s="1"/>
  <c r="M26" i="13" s="1"/>
  <c r="M28" i="13" s="1"/>
  <c r="M18" i="13"/>
  <c r="AA171" i="27"/>
  <c r="Y24" i="13"/>
  <c r="Y25" i="13" s="1"/>
  <c r="Y26" i="13" s="1"/>
  <c r="Y28" i="13" s="1"/>
  <c r="Y18" i="13"/>
  <c r="Z17" i="13"/>
  <c r="Z19" i="13"/>
  <c r="AC37" i="27"/>
  <c r="AC40" i="27" s="1"/>
  <c r="AC162" i="27" s="1"/>
  <c r="AD36" i="27"/>
  <c r="R36" i="27"/>
  <c r="Q37" i="27"/>
  <c r="Q40" i="27" s="1"/>
  <c r="Q162" i="27" s="1"/>
  <c r="N24" i="13" l="1"/>
  <c r="N25" i="13" s="1"/>
  <c r="N26" i="13" s="1"/>
  <c r="N28" i="13" s="1"/>
  <c r="N18" i="13"/>
  <c r="AC170" i="27"/>
  <c r="AC171" i="27" s="1"/>
  <c r="AB57" i="13"/>
  <c r="P171" i="27"/>
  <c r="Z24" i="13"/>
  <c r="Z25" i="13" s="1"/>
  <c r="Z26" i="13" s="1"/>
  <c r="Z28" i="13" s="1"/>
  <c r="Z18" i="13"/>
  <c r="AA18" i="13"/>
  <c r="AA24" i="13"/>
  <c r="AA25" i="13" s="1"/>
  <c r="AA26" i="13" s="1"/>
  <c r="AA28" i="13" s="1"/>
  <c r="Q170" i="27"/>
  <c r="Q171" i="27" s="1"/>
  <c r="P57" i="13"/>
  <c r="O17" i="13"/>
  <c r="O19" i="13"/>
  <c r="S36" i="27"/>
  <c r="R37" i="27"/>
  <c r="R40" i="27" s="1"/>
  <c r="R162" i="27" s="1"/>
  <c r="AD37" i="27"/>
  <c r="AD40" i="27" s="1"/>
  <c r="AD162" i="27" s="1"/>
  <c r="AE36" i="27"/>
  <c r="AC172" i="27"/>
  <c r="AB19" i="13" l="1"/>
  <c r="AB17" i="13"/>
  <c r="P19" i="13"/>
  <c r="P17" i="13"/>
  <c r="Q172" i="27"/>
  <c r="R170" i="27"/>
  <c r="R172" i="27" s="1"/>
  <c r="Q57" i="13"/>
  <c r="AD170" i="27"/>
  <c r="AD172" i="27" s="1"/>
  <c r="AC57" i="13"/>
  <c r="O18" i="13"/>
  <c r="O24" i="13"/>
  <c r="O25" i="13" s="1"/>
  <c r="O26" i="13" s="1"/>
  <c r="O28" i="13" s="1"/>
  <c r="AF36" i="27"/>
  <c r="AE37" i="27"/>
  <c r="AE40" i="27" s="1"/>
  <c r="AE162" i="27" s="1"/>
  <c r="S37" i="27"/>
  <c r="S40" i="27" s="1"/>
  <c r="S162" i="27" s="1"/>
  <c r="T36" i="27"/>
  <c r="AD171" i="27" l="1"/>
  <c r="S170" i="27"/>
  <c r="S172" i="27" s="1"/>
  <c r="R57" i="13"/>
  <c r="P24" i="13"/>
  <c r="P25" i="13" s="1"/>
  <c r="P26" i="13" s="1"/>
  <c r="P28" i="13" s="1"/>
  <c r="P18" i="13"/>
  <c r="AC19" i="13"/>
  <c r="AC17" i="13"/>
  <c r="R171" i="27"/>
  <c r="AB18" i="13"/>
  <c r="AB24" i="13"/>
  <c r="AB25" i="13" s="1"/>
  <c r="AB26" i="13" s="1"/>
  <c r="AB28" i="13" s="1"/>
  <c r="AE170" i="27"/>
  <c r="AE172" i="27" s="1"/>
  <c r="AD57" i="13"/>
  <c r="Q17" i="13"/>
  <c r="Q19" i="13"/>
  <c r="U36" i="27"/>
  <c r="T37" i="27"/>
  <c r="T40" i="27" s="1"/>
  <c r="T162" i="27" s="1"/>
  <c r="AF37" i="27"/>
  <c r="AF40" i="27" s="1"/>
  <c r="AF162" i="27" s="1"/>
  <c r="AG36" i="27"/>
  <c r="S171" i="27" l="1"/>
  <c r="AE171" i="27"/>
  <c r="AC24" i="13"/>
  <c r="AC25" i="13" s="1"/>
  <c r="AC26" i="13" s="1"/>
  <c r="AC28" i="13" s="1"/>
  <c r="AC18" i="13"/>
  <c r="AD19" i="13"/>
  <c r="AD17" i="13"/>
  <c r="Q18" i="13"/>
  <c r="Q24" i="13"/>
  <c r="Q25" i="13" s="1"/>
  <c r="Q26" i="13" s="1"/>
  <c r="Q28" i="13" s="1"/>
  <c r="AF170" i="27"/>
  <c r="AF171" i="27" s="1"/>
  <c r="AE57" i="13"/>
  <c r="R19" i="13"/>
  <c r="R17" i="13"/>
  <c r="T170" i="27"/>
  <c r="T172" i="27" s="1"/>
  <c r="S57" i="13"/>
  <c r="V36" i="27"/>
  <c r="V37" i="27" s="1"/>
  <c r="V40" i="27" s="1"/>
  <c r="V162" i="27" s="1"/>
  <c r="U37" i="27"/>
  <c r="U40" i="27" s="1"/>
  <c r="U162" i="27" s="1"/>
  <c r="AG37" i="27"/>
  <c r="AG40" i="27" s="1"/>
  <c r="AG162" i="27" s="1"/>
  <c r="AH36" i="27"/>
  <c r="AF172" i="27" l="1"/>
  <c r="AG170" i="27"/>
  <c r="AG172" i="27" s="1"/>
  <c r="AF57" i="13"/>
  <c r="R24" i="13"/>
  <c r="R25" i="13" s="1"/>
  <c r="R26" i="13" s="1"/>
  <c r="R28" i="13" s="1"/>
  <c r="R18" i="13"/>
  <c r="AD18" i="13"/>
  <c r="AD24" i="13"/>
  <c r="AD25" i="13" s="1"/>
  <c r="AD26" i="13" s="1"/>
  <c r="AD28" i="13" s="1"/>
  <c r="S17" i="13"/>
  <c r="S19" i="13"/>
  <c r="T171" i="27"/>
  <c r="U170" i="27"/>
  <c r="U172" i="27" s="1"/>
  <c r="T57" i="13"/>
  <c r="AE17" i="13"/>
  <c r="AE19" i="13"/>
  <c r="V170" i="27"/>
  <c r="V172" i="27" s="1"/>
  <c r="U57" i="13"/>
  <c r="AH37" i="27"/>
  <c r="AH40" i="27" s="1"/>
  <c r="AH162" i="27" s="1"/>
  <c r="AI36" i="27"/>
  <c r="V171" i="27" l="1"/>
  <c r="AG171" i="27"/>
  <c r="AH170" i="27"/>
  <c r="AH172" i="27" s="1"/>
  <c r="AG57" i="13"/>
  <c r="T17" i="13"/>
  <c r="T19" i="13"/>
  <c r="U19" i="13"/>
  <c r="U17" i="13"/>
  <c r="AF19" i="13"/>
  <c r="AF17" i="13"/>
  <c r="AE24" i="13"/>
  <c r="AE25" i="13" s="1"/>
  <c r="AE26" i="13" s="1"/>
  <c r="AE28" i="13" s="1"/>
  <c r="AE18" i="13"/>
  <c r="U171" i="27"/>
  <c r="S24" i="13"/>
  <c r="S25" i="13" s="1"/>
  <c r="S26" i="13" s="1"/>
  <c r="S28" i="13" s="1"/>
  <c r="S18" i="13"/>
  <c r="AJ36" i="27"/>
  <c r="AJ37" i="27" s="1"/>
  <c r="AJ40" i="27" s="1"/>
  <c r="AJ162" i="27" s="1"/>
  <c r="AI37" i="27"/>
  <c r="AI40" i="27" s="1"/>
  <c r="AI162" i="27" s="1"/>
  <c r="AH171" i="27" l="1"/>
  <c r="U24" i="13"/>
  <c r="U25" i="13" s="1"/>
  <c r="U26" i="13" s="1"/>
  <c r="U28" i="13" s="1"/>
  <c r="U18" i="13"/>
  <c r="T24" i="13"/>
  <c r="T25" i="13" s="1"/>
  <c r="T26" i="13" s="1"/>
  <c r="T28" i="13" s="1"/>
  <c r="T18" i="13"/>
  <c r="AI170" i="27"/>
  <c r="AI172" i="27" s="1"/>
  <c r="AH57" i="13"/>
  <c r="AF18" i="13"/>
  <c r="AF24" i="13"/>
  <c r="AF25" i="13" s="1"/>
  <c r="AF26" i="13" s="1"/>
  <c r="AF28" i="13" s="1"/>
  <c r="AG19" i="13"/>
  <c r="AG17" i="13"/>
  <c r="AJ170" i="27"/>
  <c r="AJ172" i="27" s="1"/>
  <c r="AI57" i="13"/>
  <c r="AI17" i="13" l="1"/>
  <c r="AI19" i="13"/>
  <c r="AH17" i="13"/>
  <c r="AH19" i="13"/>
  <c r="AG18" i="13"/>
  <c r="AG24" i="13"/>
  <c r="AG25" i="13" s="1"/>
  <c r="AG26" i="13" s="1"/>
  <c r="AG28" i="13" s="1"/>
  <c r="AJ171" i="27"/>
  <c r="AI171" i="27"/>
  <c r="AH18" i="13" l="1"/>
  <c r="AH24" i="13"/>
  <c r="AH25" i="13" s="1"/>
  <c r="AH26" i="13" s="1"/>
  <c r="AH28" i="13" s="1"/>
  <c r="AI24" i="13"/>
  <c r="AI25" i="13" s="1"/>
  <c r="AI26" i="13" s="1"/>
  <c r="AI28" i="13" s="1"/>
  <c r="AI18" i="13"/>
  <c r="D34" i="13" l="1"/>
</calcChain>
</file>

<file path=xl/sharedStrings.xml><?xml version="1.0" encoding="utf-8"?>
<sst xmlns="http://schemas.openxmlformats.org/spreadsheetml/2006/main" count="1828" uniqueCount="192">
  <si>
    <t>Saatgut</t>
  </si>
  <si>
    <t>Dünger</t>
  </si>
  <si>
    <t>Pflanzenschutz</t>
  </si>
  <si>
    <t>Sonstiges*</t>
  </si>
  <si>
    <t>Direktkosten</t>
  </si>
  <si>
    <t>Arbeitserledigung</t>
  </si>
  <si>
    <t>Personalaufwand (fremd)</t>
  </si>
  <si>
    <t>Lohnansatz</t>
  </si>
  <si>
    <t>Lohnarbeit /
Maschinenmiete</t>
  </si>
  <si>
    <t>Maschinen-unterhalt</t>
  </si>
  <si>
    <t>Schmier- und Treibstoff</t>
  </si>
  <si>
    <t>Abschreibung Maschinen</t>
  </si>
  <si>
    <t>Zinsansatz Maschinenkapital</t>
  </si>
  <si>
    <t>Sonstiges**</t>
  </si>
  <si>
    <t>** Berufsgenossenschaft, Unterhalt Afa, Steuer, Vers. Pkw</t>
  </si>
  <si>
    <t>Gebäudekosten</t>
  </si>
  <si>
    <t>Zinsansatz Gebäudekosten</t>
  </si>
  <si>
    <t>Afa, Unterhalt und Versicherung</t>
  </si>
  <si>
    <t>Flächenkosten</t>
  </si>
  <si>
    <t>Pacht bzw. Pachtansatz</t>
  </si>
  <si>
    <t>Grundsteuer und Bodenverbesserung</t>
  </si>
  <si>
    <t>sonstige Kosten</t>
  </si>
  <si>
    <t>Kosten gesamt</t>
  </si>
  <si>
    <t>Produktionskosten Gras</t>
  </si>
  <si>
    <t>Buchführung, Beratung, Verwalt.</t>
  </si>
  <si>
    <t>Beiträge, Geb., sonst. Vers.</t>
  </si>
  <si>
    <t>Produktionskosten
je dt FM</t>
  </si>
  <si>
    <t>Mineralfutter</t>
  </si>
  <si>
    <t>Grundfutter</t>
  </si>
  <si>
    <t>Grünlandertrag
dt FM/ha</t>
  </si>
  <si>
    <t>Produktionskosten Mais</t>
  </si>
  <si>
    <t>Maisertrag
dt FM/ha</t>
  </si>
  <si>
    <t>Rinderreport
S-H</t>
  </si>
  <si>
    <t>* Beratung, Hagelversicherung, Zinsansatz Feldinventar</t>
  </si>
  <si>
    <t>Biertreber</t>
  </si>
  <si>
    <t>Datum</t>
  </si>
  <si>
    <t>TS-Gehalt</t>
  </si>
  <si>
    <t>Eiweiß</t>
  </si>
  <si>
    <t>Fett</t>
  </si>
  <si>
    <t>Saftfutter</t>
  </si>
  <si>
    <t>abgelieferte
Milch ECM</t>
  </si>
  <si>
    <t>Anzahl Kühe
(gemolken)</t>
  </si>
  <si>
    <t>© Möller Agrarmarketing</t>
  </si>
  <si>
    <t>Diese Datei ist urheberrechtlich geschützt.</t>
  </si>
  <si>
    <t>Grünlandertrag
dt TM/ha</t>
  </si>
  <si>
    <t>Vollkosten Grassilge:
Basis Trockenmasse</t>
  </si>
  <si>
    <t>Vollkosten Maissilage:
Basis Trockenmasse</t>
  </si>
  <si>
    <t>Maisertrag
dt TM/ha</t>
  </si>
  <si>
    <t>Vollkosten Grassilge:
Basis 10 MJ NEL</t>
  </si>
  <si>
    <t>Energiegehalt
MJ NEL/kg</t>
  </si>
  <si>
    <t>nXP nicht berücksichtigt</t>
  </si>
  <si>
    <t>Vollkosten Maissilage:
Basis 10 MJ NEL</t>
  </si>
  <si>
    <t>Maisertrag in
MJ NEL/ha</t>
  </si>
  <si>
    <t>Grünlandertrag in
MJ NEL/ha</t>
  </si>
  <si>
    <t>Kraftfutter</t>
  </si>
  <si>
    <t>Maissilage</t>
  </si>
  <si>
    <t>x</t>
  </si>
  <si>
    <t>=</t>
  </si>
  <si>
    <t>-</t>
  </si>
  <si>
    <t>1. Futteraufnahme
    TM/Kuh/Tag</t>
  </si>
  <si>
    <t>5. Milcherlös 
    pro Kuh/Tag</t>
  </si>
  <si>
    <t>6. Futterkosten  
    je Kuh/Tag</t>
  </si>
  <si>
    <t>2. Futtereffizienz
    Milch je kg TM</t>
  </si>
  <si>
    <t>Futterkosten/kg Milch</t>
  </si>
  <si>
    <t xml:space="preserve"> =&gt; </t>
  </si>
  <si>
    <t>K 318</t>
  </si>
  <si>
    <t>* Saft- &amp; Kraftfutteraufwand
Basis: 88 % TS</t>
  </si>
  <si>
    <t>Anzahl Kühe
Gruppe 1</t>
  </si>
  <si>
    <t>Anzahl Kühe
Gruppe 2</t>
  </si>
  <si>
    <t>Anzahl Kühe
Gruppe 3</t>
  </si>
  <si>
    <t>Futterration Gruppe</t>
  </si>
  <si>
    <t>Fütterungsgruppen</t>
  </si>
  <si>
    <t>Futteraufnahme TM</t>
  </si>
  <si>
    <t>Kraftfutterbedarf/Tag berechnen</t>
  </si>
  <si>
    <t>Milchmenge
pro Tag</t>
  </si>
  <si>
    <t>Liefer-
datum</t>
  </si>
  <si>
    <t>Nebenrechnung</t>
  </si>
  <si>
    <t>Milchleistung
kg/Kuh/Tag</t>
  </si>
  <si>
    <t>3. Milchleistung</t>
  </si>
  <si>
    <t>4. Milchpreis
inkl. Zuschläge</t>
  </si>
  <si>
    <t>* inklusive Saftfutter (Basis 88 % TS)</t>
  </si>
  <si>
    <t>ECM/Kuh</t>
  </si>
  <si>
    <t>heute()-1</t>
  </si>
  <si>
    <t>Code</t>
  </si>
  <si>
    <t>von</t>
  </si>
  <si>
    <t>bis</t>
  </si>
  <si>
    <t>Tage</t>
  </si>
  <si>
    <t>Umrechnung</t>
  </si>
  <si>
    <t>Milchpreis
inkl. Zuschläge</t>
  </si>
  <si>
    <t>Futterkosten</t>
  </si>
  <si>
    <t>Preis/dt (FM)</t>
  </si>
  <si>
    <t>7. IOFC je Kuh/Tag
    Milcherlös - Futter</t>
  </si>
  <si>
    <t>Kraftfutteraufwand*
je kg Milch</t>
  </si>
  <si>
    <t>Futterkosten Cent/kg
je kg Milch</t>
  </si>
  <si>
    <t>Menge</t>
  </si>
  <si>
    <t>Verbrauch</t>
  </si>
  <si>
    <t>Futtermittel
änderbar</t>
  </si>
  <si>
    <t>FM-Menge (kg)</t>
  </si>
  <si>
    <t>…</t>
  </si>
  <si>
    <t xml:space="preserve">    Futteraufnahme
    TM/Kuh/Tag</t>
  </si>
  <si>
    <t xml:space="preserve"> = Milchleistung
    kg pro Kuh/Tag</t>
  </si>
  <si>
    <t xml:space="preserve"> x Futtereffizienz
    ECM je kg TM</t>
  </si>
  <si>
    <t xml:space="preserve"> = Milcherlös 
    pro Kuh/Tag</t>
  </si>
  <si>
    <t xml:space="preserve"> -  Futterkosten  
    je Kuh/Tag</t>
  </si>
  <si>
    <t xml:space="preserve"> = IOFC Kuh/Tag
Milcherlös-Futter</t>
  </si>
  <si>
    <t>&gt;&gt; Futterkosten
     Cent/kg ECM</t>
  </si>
  <si>
    <t>Kuhzahl gesamt</t>
  </si>
  <si>
    <t>Code eintragen = heute()-1; dann "unsichtbar"</t>
  </si>
  <si>
    <t>Freischalt-Code: Wenn heute()-1=heute()-1, dann Code anzeigen, sonst "-"</t>
  </si>
  <si>
    <t>Formatierung heute()-1 = C3 &amp; Oder(heute&lt;von;heute&gt;bis)</t>
  </si>
  <si>
    <t>"Richtiger" Code:</t>
  </si>
  <si>
    <t>"Eingetragener" Code:</t>
  </si>
  <si>
    <t>Nutzung endet am:</t>
  </si>
  <si>
    <t>Formatierung zum "verdunkeln" in Tab-blättern Oder(heute;&lt;;&gt;)</t>
  </si>
  <si>
    <t>Wenn der Freischalt-Code stimmt, wird die Laufzeit angezeigt und du kannst in den anderen Tabellenblättern "loslegen" und ALLE Berechnungen durchführen.</t>
  </si>
  <si>
    <t>letzter Tag</t>
  </si>
  <si>
    <t>Hier geht's zu unserer Facebook-Seite</t>
  </si>
  <si>
    <t>Erzähle befreundeten Landwirten und Beratern davon, damit auch diese profitieren!</t>
  </si>
  <si>
    <r>
      <t>Milch-Check: Erfolgskontrolle in Echtzeit!</t>
    </r>
    <r>
      <rPr>
        <sz val="14"/>
        <rFont val="Arial"/>
        <family val="2"/>
      </rPr>
      <t/>
    </r>
  </si>
  <si>
    <t>Hier geht's zu den beliebtesten Youtube-Videos</t>
  </si>
  <si>
    <t>Grassilage</t>
  </si>
  <si>
    <t xml:space="preserve">Dein Freischalt-Code lautet: </t>
  </si>
  <si>
    <t>Möchtest du das Excel-Tool länger nutzen?</t>
  </si>
  <si>
    <t>Aktions-Angebot sichern (Hier klicken!) - nur begrenzte Zeit verfügbar</t>
  </si>
  <si>
    <r>
      <t>Hallo, du kannst SOFORT starten, wenn
du Deinen</t>
    </r>
    <r>
      <rPr>
        <b/>
        <i/>
        <sz val="14"/>
        <color theme="0"/>
        <rFont val="Arial"/>
        <family val="2"/>
      </rPr>
      <t xml:space="preserve"> Freischalt-Code</t>
    </r>
    <r>
      <rPr>
        <i/>
        <sz val="14"/>
        <color theme="0"/>
        <rFont val="Arial"/>
        <family val="2"/>
      </rPr>
      <t xml:space="preserve"> aus 
</t>
    </r>
    <r>
      <rPr>
        <b/>
        <i/>
        <sz val="14"/>
        <color theme="0"/>
        <rFont val="Arial"/>
        <family val="2"/>
      </rPr>
      <t xml:space="preserve">Feld C4 </t>
    </r>
    <r>
      <rPr>
        <i/>
        <sz val="14"/>
        <color theme="0"/>
        <rFont val="Arial"/>
        <family val="2"/>
      </rPr>
      <t xml:space="preserve">in das </t>
    </r>
    <r>
      <rPr>
        <b/>
        <i/>
        <sz val="14"/>
        <color theme="0"/>
        <rFont val="Arial"/>
        <family val="2"/>
      </rPr>
      <t>Feld C5</t>
    </r>
    <r>
      <rPr>
        <i/>
        <sz val="14"/>
        <color theme="0"/>
        <rFont val="Arial"/>
        <family val="2"/>
      </rPr>
      <t xml:space="preserve"> einträgst. 
Viel Erfolg! Dein Rainer Möller</t>
    </r>
  </si>
  <si>
    <t>Futterkalk</t>
  </si>
  <si>
    <t>&gt;&gt;&gt;</t>
  </si>
  <si>
    <t>Lebendhefe</t>
  </si>
  <si>
    <t>Wasser</t>
  </si>
  <si>
    <t>Milchpreis inklusive Eiweiß-/Fettzuschlag:</t>
  </si>
  <si>
    <t>Basis</t>
  </si>
  <si>
    <t>je Molkerei</t>
  </si>
  <si>
    <t>Zuschlag je %</t>
  </si>
  <si>
    <t>Milchpreis:</t>
  </si>
  <si>
    <t>Trage hier die Abrechnungsbasis
Deiner Molkerei ein!</t>
  </si>
  <si>
    <t xml:space="preserve">Trage hier die Futterration (FM), Preis je dt FM und den TS-Gehalt ein. </t>
  </si>
  <si>
    <t>Kraftfutter 1</t>
  </si>
  <si>
    <t>Kraftfutter 2</t>
  </si>
  <si>
    <r>
      <t xml:space="preserve">Kuhzahl je Gruppe &amp;
Ø-Milchleistung je Kuh/Tag eintragen
=&gt; Gruppe 1 wird berechnet:
Fütterung:
</t>
    </r>
    <r>
      <rPr>
        <sz val="10"/>
        <color theme="0"/>
        <rFont val="Arial"/>
        <family val="2"/>
      </rPr>
      <t>Trage die Futterrationen in die Tabellenblättern ein. Wenn sich die Tierzahl ändert, wird die Futtermenge automatisch angepasst.
Die Werte kannst du korrigieren.</t>
    </r>
  </si>
  <si>
    <t>IOFC pro Kuh</t>
  </si>
  <si>
    <t>Berechnung mit gleichbleibendem Preis</t>
  </si>
  <si>
    <t>IOFC/Tag Herde</t>
  </si>
  <si>
    <t xml:space="preserve">Nur ausfüllen, wenn du mehr als eine Futtergruppe mit unterschiedlichen Rationen fütterst. </t>
  </si>
  <si>
    <t>x Zeitraum
Tage zur letzten Analyse</t>
  </si>
  <si>
    <r>
      <t xml:space="preserve">IOFC - € Herde/Tag
</t>
    </r>
    <r>
      <rPr>
        <b/>
        <sz val="8"/>
        <color theme="0"/>
        <rFont val="Arial"/>
        <family val="2"/>
      </rPr>
      <t>bei GLEICHBLEIBENDEM Milchpreis</t>
    </r>
  </si>
  <si>
    <r>
      <t xml:space="preserve">IOFC - € je Kuh/Tag
</t>
    </r>
    <r>
      <rPr>
        <b/>
        <sz val="8"/>
        <color theme="0"/>
        <rFont val="Arial"/>
        <family val="2"/>
      </rPr>
      <t>bei TATSÄCHLICHEM Milchpreis</t>
    </r>
  </si>
  <si>
    <t>&gt;&gt; Kraftfutter-*
     aufwand je ECM</t>
  </si>
  <si>
    <t>IOFC/Herde/Tag:
Vergleich zum Start</t>
  </si>
  <si>
    <t>Änderung des IOFC(35)
seit dem Start  ...:</t>
  </si>
  <si>
    <t>IOFC/Herde -"Hochrechnung": 
Änderung zum Start</t>
  </si>
  <si>
    <t xml:space="preserve">Entwicklung des "IOFC (35)" bei gleichbleibendem Milchpreis … unter Berücksichtigung der Inhaltstoffe: </t>
  </si>
  <si>
    <t>Kraftfutteraufwand 
88 % TM</t>
  </si>
  <si>
    <t>Anzahl
Fressplätze</t>
  </si>
  <si>
    <t>Anzahl
Liegeplätze</t>
  </si>
  <si>
    <t>Wichtige Info 1,
z.B. Harnstoffgehalt</t>
  </si>
  <si>
    <t>Wichtige Info 2,
z.B. Futterwechsel</t>
  </si>
  <si>
    <t>Wichtige Info 3,
z.B. Zellzahl</t>
  </si>
  <si>
    <t>Melkstand:</t>
  </si>
  <si>
    <t>Sonstige Infos zum Betrieb | zur Herde:</t>
  </si>
  <si>
    <t>Ø-Laktationstage:</t>
  </si>
  <si>
    <t>Preis/dt (TM)</t>
  </si>
  <si>
    <t>Anzahl Kühe
Gruppe 4</t>
  </si>
  <si>
    <t>Anzahl Kühe
Gruppe 5</t>
  </si>
  <si>
    <t>Futterrest (in %)</t>
  </si>
  <si>
    <t>Feld</t>
  </si>
  <si>
    <t>Grassilage 2</t>
  </si>
  <si>
    <r>
      <t>Preis/dt (</t>
    </r>
    <r>
      <rPr>
        <b/>
        <sz val="8"/>
        <color rgb="FFC00000"/>
        <rFont val="Arial"/>
        <family val="2"/>
      </rPr>
      <t>FM</t>
    </r>
    <r>
      <rPr>
        <b/>
        <sz val="8"/>
        <color theme="1" tint="0.249977111117893"/>
        <rFont val="Arial"/>
        <family val="2"/>
      </rPr>
      <t>)</t>
    </r>
  </si>
  <si>
    <t>Stroh, Heu, …
Preis je dt Frischmasse!</t>
  </si>
  <si>
    <t>Grassilage 3
…
Preis je dt Trockenmasse</t>
  </si>
  <si>
    <t>Die Futtermenge wird je nach Kuhzahl automatisch berechnet! Du kannst den Wert korrigieren! … Futterreste werden bei den Futterkosten abgezogen, da alternative Verwertung, z.B. Biogas, Jungvieh … möglich ist.</t>
  </si>
  <si>
    <t>Futterkosten gesamt
Zeile 6-158</t>
  </si>
  <si>
    <t>Futterkosten nur Saft &amp; Kraftfutter
Zeile 47-158</t>
  </si>
  <si>
    <t>Futteraufnahme gesamt
(100 % TS) - Zeile 6-158</t>
  </si>
  <si>
    <t>SUMME Saft- &amp; Kraftfutter
(88 % TS) - Zeile 47-158</t>
  </si>
  <si>
    <t>NUR Melkende</t>
  </si>
  <si>
    <t>Nur Melkende</t>
  </si>
  <si>
    <t>Gruppe 1-5</t>
  </si>
  <si>
    <t>Trockensteher</t>
  </si>
  <si>
    <t>Vorbereiter</t>
  </si>
  <si>
    <t>Anzahl Kühe der Gruppe &gt;&gt;</t>
  </si>
  <si>
    <t>G160</t>
  </si>
  <si>
    <t>G161</t>
  </si>
  <si>
    <t>G162</t>
  </si>
  <si>
    <t>G163</t>
  </si>
  <si>
    <t>Kraftfutterkosten je kg ECM</t>
  </si>
  <si>
    <t>Futterfett</t>
  </si>
  <si>
    <t>Rest nicht abgezogen</t>
  </si>
  <si>
    <t>Rest abgezogen</t>
  </si>
  <si>
    <t>Futterkosten  
    je Kuh/Tag</t>
  </si>
  <si>
    <t>Futteraufnahme
    TM/Kuh/Tag</t>
  </si>
  <si>
    <t>Start</t>
  </si>
  <si>
    <t>Trage hier 1 bis 2 x pro Monat die erzeugte Milchmenge der Herde/Tag und im anderen Tab.-blatt die Ration mit Futtermenge (FM) und Preis ein.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</si>
</sst>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0\ &quot;€&quot;"/>
    <numFmt numFmtId="165" formatCode="0.0"/>
    <numFmt numFmtId="166" formatCode="#,##0\ &quot;€&quot;"/>
    <numFmt numFmtId="167" formatCode="0\ &quot;dt&quot;"/>
    <numFmt numFmtId="168" formatCode="#,##0\ &quot;kg&quot;"/>
    <numFmt numFmtId="169" formatCode="#,##0.0\ &quot;€&quot;"/>
    <numFmt numFmtId="170" formatCode="0\ &quot;Kühe&quot;"/>
    <numFmt numFmtId="171" formatCode="0\ &quot;dt TM&quot;"/>
    <numFmt numFmtId="172" formatCode="0.0\ &quot;cent&quot;"/>
    <numFmt numFmtId="173" formatCode="0\ &quot;%&quot;"/>
    <numFmt numFmtId="174" formatCode="#,##0.0\ &quot;kg&quot;"/>
    <numFmt numFmtId="175" formatCode="&quot;(noch&quot;\ 0\ &quot;Tage)&quot;"/>
    <numFmt numFmtId="176" formatCode="0.0\ &quot;kg&quot;"/>
    <numFmt numFmtId="177" formatCode="d/m/yy;@"/>
    <numFmt numFmtId="178" formatCode="0.0\ &quot;Cent&quot;"/>
    <numFmt numFmtId="179" formatCode="0.0\ &quot;%&quot;"/>
    <numFmt numFmtId="180" formatCode="0\ &quot;g&quot;"/>
    <numFmt numFmtId="181" formatCode="_-* #,##0\ _€_-;\-* #,##0\ _€_-;_-* &quot;-&quot;??\ _€_-;_-@_-"/>
    <numFmt numFmtId="182" formatCode="0\ &quot;Tage&quot;"/>
  </numFmts>
  <fonts count="77" x14ac:knownFonts="1">
    <font>
      <sz val="11"/>
      <color theme="1"/>
      <name val="Helvetic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Helvetic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7"/>
      <color theme="1" tint="0.499984740745262"/>
      <name val="Arial"/>
      <family val="2"/>
    </font>
    <font>
      <sz val="7"/>
      <name val="Arial"/>
      <family val="2"/>
    </font>
    <font>
      <sz val="10"/>
      <color theme="1" tint="0.249977111117893"/>
      <name val="Arial"/>
      <family val="2"/>
    </font>
    <font>
      <b/>
      <sz val="8"/>
      <color theme="1"/>
      <name val="Arial"/>
      <family val="2"/>
    </font>
    <font>
      <sz val="8"/>
      <color theme="1"/>
      <name val="Helvetica"/>
      <family val="2"/>
    </font>
    <font>
      <b/>
      <sz val="11"/>
      <color theme="1"/>
      <name val="Arial"/>
      <family val="2"/>
    </font>
    <font>
      <u/>
      <sz val="9.9"/>
      <color theme="10"/>
      <name val="Calibri"/>
      <family val="2"/>
    </font>
    <font>
      <sz val="8"/>
      <color theme="1" tint="0.249977111117893"/>
      <name val="Arial"/>
      <family val="2"/>
    </font>
    <font>
      <sz val="11"/>
      <color rgb="FFFF0000"/>
      <name val="Arial"/>
      <family val="2"/>
    </font>
    <font>
      <b/>
      <sz val="14"/>
      <color theme="1"/>
      <name val="Arial"/>
      <family val="2"/>
    </font>
    <font>
      <b/>
      <sz val="10"/>
      <color theme="1" tint="0.249977111117893"/>
      <name val="Arial"/>
      <family val="2"/>
    </font>
    <font>
      <sz val="6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7"/>
      <color theme="1" tint="0.249977111117893"/>
      <name val="Arial"/>
      <family val="2"/>
    </font>
    <font>
      <b/>
      <sz val="11"/>
      <name val="Arial"/>
      <family val="2"/>
    </font>
    <font>
      <b/>
      <sz val="7"/>
      <color theme="1" tint="0.499984740745262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12"/>
      <color theme="0"/>
      <name val="Arial"/>
      <family val="2"/>
    </font>
    <font>
      <u/>
      <sz val="10"/>
      <color theme="1" tint="0.249977111117893"/>
      <name val="Helvetica"/>
      <family val="2"/>
    </font>
    <font>
      <sz val="10"/>
      <color theme="1" tint="0.249977111117893"/>
      <name val="Helvetica"/>
      <family val="2"/>
    </font>
    <font>
      <sz val="11"/>
      <name val="Helvetica"/>
      <family val="2"/>
    </font>
    <font>
      <b/>
      <sz val="8"/>
      <color theme="1" tint="0.249977111117893"/>
      <name val="Arial"/>
      <family val="2"/>
    </font>
    <font>
      <sz val="10"/>
      <color theme="1"/>
      <name val="Helvetica"/>
      <family val="2"/>
    </font>
    <font>
      <b/>
      <sz val="8"/>
      <name val="Arial"/>
      <family val="2"/>
    </font>
    <font>
      <b/>
      <sz val="16"/>
      <color theme="0"/>
      <name val="Arial"/>
      <family val="2"/>
    </font>
    <font>
      <b/>
      <sz val="14"/>
      <color theme="1" tint="0.249977111117893"/>
      <name val="Arial"/>
      <family val="2"/>
    </font>
    <font>
      <b/>
      <i/>
      <sz val="10"/>
      <color theme="1" tint="0.249977111117893"/>
      <name val="Arial"/>
      <family val="2"/>
    </font>
    <font>
      <b/>
      <sz val="12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18"/>
      <name val="Arial"/>
      <family val="2"/>
    </font>
    <font>
      <sz val="12"/>
      <color theme="0"/>
      <name val="Helvetica"/>
      <family val="2"/>
    </font>
    <font>
      <b/>
      <sz val="10"/>
      <color rgb="FFC00000"/>
      <name val="Arial"/>
      <family val="2"/>
    </font>
    <font>
      <b/>
      <sz val="18"/>
      <color theme="1" tint="0.249977111117893"/>
      <name val="Arial"/>
      <family val="2"/>
    </font>
    <font>
      <b/>
      <sz val="28"/>
      <color theme="1" tint="0.249977111117893"/>
      <name val="Arial"/>
      <family val="2"/>
    </font>
    <font>
      <sz val="14"/>
      <name val="Arial"/>
      <family val="2"/>
    </font>
    <font>
      <b/>
      <i/>
      <sz val="10"/>
      <name val="Arial"/>
      <family val="2"/>
    </font>
    <font>
      <b/>
      <sz val="10"/>
      <color theme="1" tint="0.499984740745262"/>
      <name val="Arial"/>
      <family val="2"/>
    </font>
    <font>
      <b/>
      <sz val="10"/>
      <color theme="1" tint="0.14999847407452621"/>
      <name val="Arial"/>
      <family val="2"/>
    </font>
    <font>
      <b/>
      <i/>
      <sz val="10"/>
      <color theme="0"/>
      <name val="Arial"/>
      <family val="2"/>
    </font>
    <font>
      <sz val="10"/>
      <color theme="1" tint="4.9989318521683403E-2"/>
      <name val="Arial"/>
      <family val="2"/>
    </font>
    <font>
      <b/>
      <sz val="11"/>
      <color theme="0"/>
      <name val="Arial"/>
      <family val="2"/>
    </font>
    <font>
      <sz val="10"/>
      <color theme="1" tint="0.499984740745262"/>
      <name val="Arial"/>
      <family val="2"/>
    </font>
    <font>
      <sz val="8"/>
      <color theme="1" tint="0.499984740745262"/>
      <name val="Arial"/>
      <family val="2"/>
    </font>
    <font>
      <b/>
      <sz val="12"/>
      <color theme="1"/>
      <name val="Arial"/>
      <family val="2"/>
    </font>
    <font>
      <b/>
      <sz val="11"/>
      <color theme="0" tint="-4.9989318521683403E-2"/>
      <name val="Arial"/>
      <family val="2"/>
    </font>
    <font>
      <i/>
      <sz val="14"/>
      <color theme="0"/>
      <name val="Arial"/>
      <family val="2"/>
    </font>
    <font>
      <b/>
      <i/>
      <sz val="14"/>
      <color theme="0"/>
      <name val="Arial"/>
      <family val="2"/>
    </font>
    <font>
      <b/>
      <sz val="10"/>
      <color theme="2" tint="-0.749992370372631"/>
      <name val="Arial"/>
      <family val="2"/>
    </font>
    <font>
      <b/>
      <i/>
      <sz val="10"/>
      <color rgb="FFC00000"/>
      <name val="Arial"/>
      <family val="2"/>
    </font>
    <font>
      <b/>
      <sz val="14"/>
      <color theme="0"/>
      <name val="Arial"/>
      <family val="2"/>
    </font>
    <font>
      <b/>
      <sz val="18"/>
      <color theme="0"/>
      <name val="Arial"/>
      <family val="2"/>
    </font>
    <font>
      <b/>
      <u/>
      <sz val="11"/>
      <color theme="10"/>
      <name val="Calibri"/>
      <family val="2"/>
    </font>
    <font>
      <b/>
      <sz val="8"/>
      <color rgb="FFC00000"/>
      <name val="Arial"/>
      <family val="2"/>
    </font>
    <font>
      <b/>
      <sz val="12"/>
      <color rgb="FFC00000"/>
      <name val="Arial"/>
      <family val="2"/>
    </font>
    <font>
      <b/>
      <sz val="8"/>
      <color theme="3" tint="-0.249977111117893"/>
      <name val="Arial"/>
      <family val="2"/>
    </font>
    <font>
      <sz val="8"/>
      <color theme="3" tint="-0.249977111117893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0A52C"/>
        <bgColor indexed="64"/>
      </patternFill>
    </fill>
    <fill>
      <patternFill patternType="solid">
        <fgColor rgb="FFCED4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8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424">
    <xf numFmtId="0" fontId="0" fillId="0" borderId="0" xfId="0"/>
    <xf numFmtId="0" fontId="9" fillId="2" borderId="0" xfId="0" applyFont="1" applyFill="1" applyProtection="1"/>
    <xf numFmtId="0" fontId="11" fillId="2" borderId="0" xfId="0" applyFont="1" applyFill="1" applyProtection="1"/>
    <xf numFmtId="0" fontId="17" fillId="2" borderId="0" xfId="0" applyFont="1" applyFill="1" applyBorder="1" applyProtection="1"/>
    <xf numFmtId="0" fontId="18" fillId="2" borderId="0" xfId="0" applyFont="1" applyFill="1" applyBorder="1" applyProtection="1"/>
    <xf numFmtId="0" fontId="19" fillId="2" borderId="0" xfId="0" applyFont="1" applyFill="1" applyProtection="1"/>
    <xf numFmtId="0" fontId="9" fillId="2" borderId="0" xfId="0" applyFont="1" applyFill="1" applyAlignment="1" applyProtection="1">
      <alignment vertical="center"/>
    </xf>
    <xf numFmtId="0" fontId="0" fillId="0" borderId="0" xfId="0" applyProtection="1"/>
    <xf numFmtId="0" fontId="7" fillId="2" borderId="0" xfId="0" applyFont="1" applyFill="1" applyProtection="1"/>
    <xf numFmtId="0" fontId="22" fillId="2" borderId="0" xfId="0" applyFont="1" applyFill="1" applyAlignment="1" applyProtection="1">
      <alignment horizontal="center"/>
    </xf>
    <xf numFmtId="0" fontId="10" fillId="2" borderId="0" xfId="0" applyFont="1" applyFill="1" applyAlignment="1" applyProtection="1">
      <alignment horizontal="center"/>
    </xf>
    <xf numFmtId="169" fontId="12" fillId="2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 wrapText="1"/>
    </xf>
    <xf numFmtId="0" fontId="6" fillId="3" borderId="0" xfId="0" applyFont="1" applyFill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/>
    </xf>
    <xf numFmtId="0" fontId="16" fillId="2" borderId="0" xfId="0" applyFont="1" applyFill="1" applyAlignment="1" applyProtection="1">
      <alignment horizontal="center"/>
    </xf>
    <xf numFmtId="0" fontId="13" fillId="5" borderId="6" xfId="0" applyFont="1" applyFill="1" applyBorder="1" applyAlignment="1" applyProtection="1">
      <alignment horizontal="center" vertical="center" wrapText="1"/>
    </xf>
    <xf numFmtId="0" fontId="6" fillId="3" borderId="0" xfId="0" applyFont="1" applyFill="1" applyProtection="1"/>
    <xf numFmtId="0" fontId="6" fillId="3" borderId="0" xfId="0" applyFont="1" applyFill="1" applyBorder="1" applyProtection="1"/>
    <xf numFmtId="0" fontId="10" fillId="3" borderId="0" xfId="0" applyFont="1" applyFill="1" applyAlignment="1" applyProtection="1">
      <alignment horizontal="center" vertical="center"/>
    </xf>
    <xf numFmtId="0" fontId="10" fillId="3" borderId="0" xfId="0" applyFont="1" applyFill="1" applyProtection="1"/>
    <xf numFmtId="0" fontId="0" fillId="3" borderId="0" xfId="0" applyFill="1" applyProtection="1"/>
    <xf numFmtId="17" fontId="16" fillId="3" borderId="0" xfId="0" applyNumberFormat="1" applyFont="1" applyFill="1" applyAlignment="1" applyProtection="1">
      <alignment horizontal="center" vertical="center"/>
    </xf>
    <xf numFmtId="0" fontId="13" fillId="5" borderId="5" xfId="0" applyFont="1" applyFill="1" applyBorder="1" applyAlignment="1" applyProtection="1">
      <alignment horizontal="center" vertical="center" wrapText="1"/>
    </xf>
    <xf numFmtId="0" fontId="24" fillId="3" borderId="0" xfId="0" applyFont="1" applyFill="1" applyAlignment="1" applyProtection="1">
      <alignment horizontal="center" vertical="center" wrapText="1"/>
    </xf>
    <xf numFmtId="0" fontId="10" fillId="0" borderId="0" xfId="0" applyFont="1" applyProtection="1"/>
    <xf numFmtId="166" fontId="24" fillId="3" borderId="0" xfId="0" applyNumberFormat="1" applyFont="1" applyFill="1" applyBorder="1" applyAlignment="1" applyProtection="1">
      <alignment horizontal="center" vertical="center"/>
    </xf>
    <xf numFmtId="167" fontId="12" fillId="2" borderId="5" xfId="0" applyNumberFormat="1" applyFont="1" applyFill="1" applyBorder="1" applyAlignment="1" applyProtection="1">
      <alignment horizontal="center" vertical="center"/>
      <protection locked="0"/>
    </xf>
    <xf numFmtId="166" fontId="7" fillId="0" borderId="5" xfId="0" applyNumberFormat="1" applyFont="1" applyBorder="1" applyAlignment="1" applyProtection="1">
      <alignment horizontal="center" vertical="center"/>
      <protection locked="0"/>
    </xf>
    <xf numFmtId="0" fontId="14" fillId="2" borderId="0" xfId="0" applyFont="1" applyFill="1" applyProtection="1"/>
    <xf numFmtId="0" fontId="9" fillId="3" borderId="0" xfId="0" applyFont="1" applyFill="1" applyBorder="1" applyProtection="1"/>
    <xf numFmtId="0" fontId="13" fillId="5" borderId="6" xfId="0" applyFont="1" applyFill="1" applyBorder="1" applyAlignment="1" applyProtection="1">
      <alignment horizontal="center" vertical="center" wrapText="1"/>
    </xf>
    <xf numFmtId="0" fontId="9" fillId="3" borderId="0" xfId="0" applyFont="1" applyFill="1" applyProtection="1"/>
    <xf numFmtId="0" fontId="9" fillId="3" borderId="0" xfId="0" applyFont="1" applyFill="1" applyAlignment="1" applyProtection="1">
      <alignment horizontal="right" vertical="center"/>
    </xf>
    <xf numFmtId="0" fontId="9" fillId="3" borderId="0" xfId="0" applyFont="1" applyFill="1" applyAlignment="1" applyProtection="1">
      <alignment vertical="center"/>
    </xf>
    <xf numFmtId="0" fontId="11" fillId="3" borderId="0" xfId="0" applyFont="1" applyFill="1" applyAlignment="1" applyProtection="1">
      <alignment vertical="center"/>
    </xf>
    <xf numFmtId="0" fontId="18" fillId="3" borderId="0" xfId="0" applyFont="1" applyFill="1" applyBorder="1" applyProtection="1"/>
    <xf numFmtId="0" fontId="11" fillId="3" borderId="0" xfId="0" applyFont="1" applyFill="1" applyProtection="1"/>
    <xf numFmtId="0" fontId="10" fillId="3" borderId="0" xfId="0" applyFont="1" applyFill="1" applyAlignment="1" applyProtection="1">
      <alignment horizontal="center"/>
    </xf>
    <xf numFmtId="0" fontId="0" fillId="3" borderId="0" xfId="0" applyFill="1"/>
    <xf numFmtId="0" fontId="28" fillId="3" borderId="0" xfId="0" applyFont="1" applyFill="1" applyBorder="1" applyAlignment="1" applyProtection="1">
      <alignment horizontal="center" wrapText="1"/>
    </xf>
    <xf numFmtId="0" fontId="17" fillId="3" borderId="0" xfId="0" applyFont="1" applyFill="1" applyBorder="1" applyAlignment="1" applyProtection="1">
      <alignment vertical="center"/>
    </xf>
    <xf numFmtId="0" fontId="17" fillId="3" borderId="0" xfId="0" applyFont="1" applyFill="1" applyBorder="1" applyProtection="1"/>
    <xf numFmtId="0" fontId="19" fillId="3" borderId="0" xfId="0" applyFont="1" applyFill="1" applyAlignment="1" applyProtection="1">
      <alignment horizontal="center" vertical="center"/>
    </xf>
    <xf numFmtId="0" fontId="22" fillId="3" borderId="0" xfId="0" applyFont="1" applyFill="1" applyAlignment="1" applyProtection="1">
      <alignment horizontal="center"/>
    </xf>
    <xf numFmtId="0" fontId="16" fillId="3" borderId="0" xfId="0" applyNumberFormat="1" applyFont="1" applyFill="1" applyBorder="1" applyAlignment="1" applyProtection="1">
      <alignment horizontal="left" vertical="center"/>
    </xf>
    <xf numFmtId="0" fontId="16" fillId="3" borderId="0" xfId="0" applyFont="1" applyFill="1" applyProtection="1"/>
    <xf numFmtId="0" fontId="14" fillId="3" borderId="0" xfId="0" applyFont="1" applyFill="1" applyProtection="1"/>
    <xf numFmtId="0" fontId="9" fillId="3" borderId="0" xfId="0" applyFont="1" applyFill="1" applyAlignment="1" applyProtection="1">
      <alignment horizontal="center" vertical="center"/>
    </xf>
    <xf numFmtId="0" fontId="19" fillId="3" borderId="0" xfId="0" applyFont="1" applyFill="1" applyBorder="1" applyAlignment="1" applyProtection="1">
      <alignment horizontal="center" vertical="center" textRotation="90"/>
    </xf>
    <xf numFmtId="0" fontId="29" fillId="3" borderId="0" xfId="0" applyFont="1" applyFill="1" applyAlignment="1" applyProtection="1">
      <alignment horizontal="center" vertical="center"/>
    </xf>
    <xf numFmtId="0" fontId="30" fillId="3" borderId="0" xfId="0" applyFont="1" applyFill="1" applyBorder="1" applyAlignment="1" applyProtection="1">
      <alignment horizontal="center" vertical="center"/>
    </xf>
    <xf numFmtId="0" fontId="7" fillId="3" borderId="0" xfId="0" applyFont="1" applyFill="1" applyProtection="1"/>
    <xf numFmtId="0" fontId="10" fillId="3" borderId="0" xfId="0" applyFont="1" applyFill="1" applyBorder="1" applyAlignment="1" applyProtection="1">
      <alignment horizontal="center" vertical="center"/>
    </xf>
    <xf numFmtId="171" fontId="24" fillId="3" borderId="11" xfId="0" applyNumberFormat="1" applyFont="1" applyFill="1" applyBorder="1" applyAlignment="1" applyProtection="1">
      <alignment horizontal="center" vertical="center"/>
    </xf>
    <xf numFmtId="0" fontId="21" fillId="3" borderId="0" xfId="0" applyFont="1" applyFill="1" applyProtection="1"/>
    <xf numFmtId="166" fontId="24" fillId="3" borderId="11" xfId="0" applyNumberFormat="1" applyFont="1" applyFill="1" applyBorder="1" applyAlignment="1" applyProtection="1">
      <alignment horizontal="center" vertical="center"/>
    </xf>
    <xf numFmtId="0" fontId="25" fillId="3" borderId="0" xfId="0" applyFont="1" applyFill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/>
    </xf>
    <xf numFmtId="0" fontId="16" fillId="3" borderId="0" xfId="0" applyFont="1" applyFill="1" applyAlignment="1" applyProtection="1">
      <alignment horizontal="left" vertical="center"/>
    </xf>
    <xf numFmtId="0" fontId="24" fillId="3" borderId="0" xfId="0" applyFont="1" applyFill="1" applyAlignment="1" applyProtection="1">
      <alignment horizontal="right" vertical="top"/>
    </xf>
    <xf numFmtId="0" fontId="14" fillId="3" borderId="0" xfId="0" applyFont="1" applyFill="1" applyAlignment="1" applyProtection="1">
      <alignment vertical="center"/>
    </xf>
    <xf numFmtId="0" fontId="14" fillId="3" borderId="0" xfId="0" applyFont="1" applyFill="1" applyAlignment="1" applyProtection="1">
      <alignment horizontal="center" vertical="center"/>
    </xf>
    <xf numFmtId="0" fontId="5" fillId="3" borderId="0" xfId="0" applyFont="1" applyFill="1" applyProtection="1"/>
    <xf numFmtId="0" fontId="27" fillId="3" borderId="0" xfId="0" applyFont="1" applyFill="1" applyProtection="1"/>
    <xf numFmtId="0" fontId="19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left" vertical="center"/>
    </xf>
    <xf numFmtId="0" fontId="19" fillId="2" borderId="0" xfId="0" applyFont="1" applyFill="1" applyAlignment="1" applyProtection="1">
      <alignment horizontal="left" vertical="center" wrapText="1"/>
    </xf>
    <xf numFmtId="0" fontId="40" fillId="2" borderId="0" xfId="0" applyFont="1" applyFill="1" applyAlignment="1" applyProtection="1">
      <alignment vertical="center"/>
    </xf>
    <xf numFmtId="0" fontId="35" fillId="3" borderId="0" xfId="0" applyFont="1" applyFill="1" applyAlignment="1" applyProtection="1">
      <alignment horizontal="center" vertical="center"/>
    </xf>
    <xf numFmtId="0" fontId="41" fillId="3" borderId="0" xfId="0" applyFont="1" applyFill="1" applyAlignment="1" applyProtection="1">
      <alignment vertical="top" wrapText="1"/>
    </xf>
    <xf numFmtId="0" fontId="42" fillId="3" borderId="0" xfId="0" applyFont="1" applyFill="1" applyProtection="1"/>
    <xf numFmtId="0" fontId="31" fillId="3" borderId="0" xfId="0" applyFont="1" applyFill="1" applyAlignment="1" applyProtection="1">
      <alignment vertical="center"/>
    </xf>
    <xf numFmtId="0" fontId="32" fillId="3" borderId="0" xfId="0" applyFont="1" applyFill="1" applyBorder="1" applyProtection="1"/>
    <xf numFmtId="0" fontId="43" fillId="8" borderId="5" xfId="0" applyFont="1" applyFill="1" applyBorder="1" applyAlignment="1" applyProtection="1">
      <alignment horizontal="center" vertical="center"/>
      <protection locked="0"/>
    </xf>
    <xf numFmtId="0" fontId="21" fillId="3" borderId="14" xfId="0" applyFont="1" applyFill="1" applyBorder="1" applyProtection="1"/>
    <xf numFmtId="0" fontId="0" fillId="3" borderId="14" xfId="0" applyFill="1" applyBorder="1"/>
    <xf numFmtId="0" fontId="10" fillId="2" borderId="0" xfId="0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horizontal="center"/>
    </xf>
    <xf numFmtId="0" fontId="10" fillId="3" borderId="9" xfId="0" applyFont="1" applyFill="1" applyBorder="1" applyProtection="1"/>
    <xf numFmtId="0" fontId="25" fillId="3" borderId="9" xfId="0" applyFont="1" applyFill="1" applyBorder="1" applyAlignment="1" applyProtection="1">
      <alignment horizontal="center" vertical="center"/>
    </xf>
    <xf numFmtId="0" fontId="10" fillId="3" borderId="9" xfId="0" applyFont="1" applyFill="1" applyBorder="1" applyAlignment="1" applyProtection="1">
      <alignment horizontal="center"/>
    </xf>
    <xf numFmtId="0" fontId="16" fillId="3" borderId="9" xfId="0" applyFont="1" applyFill="1" applyBorder="1" applyAlignment="1" applyProtection="1">
      <alignment horizontal="center"/>
    </xf>
    <xf numFmtId="0" fontId="21" fillId="3" borderId="9" xfId="0" applyFont="1" applyFill="1" applyBorder="1" applyProtection="1"/>
    <xf numFmtId="0" fontId="7" fillId="3" borderId="14" xfId="0" applyFont="1" applyFill="1" applyBorder="1" applyProtection="1"/>
    <xf numFmtId="0" fontId="9" fillId="3" borderId="14" xfId="0" applyFont="1" applyFill="1" applyBorder="1" applyProtection="1"/>
    <xf numFmtId="0" fontId="16" fillId="3" borderId="14" xfId="0" applyFont="1" applyFill="1" applyBorder="1" applyAlignment="1" applyProtection="1">
      <alignment horizontal="center" vertical="center"/>
    </xf>
    <xf numFmtId="0" fontId="24" fillId="3" borderId="14" xfId="0" applyFont="1" applyFill="1" applyBorder="1" applyAlignment="1" applyProtection="1">
      <alignment horizontal="center" vertical="center" wrapText="1"/>
    </xf>
    <xf numFmtId="166" fontId="24" fillId="3" borderId="12" xfId="0" applyNumberFormat="1" applyFont="1" applyFill="1" applyBorder="1" applyAlignment="1" applyProtection="1">
      <alignment horizontal="center" vertical="center"/>
    </xf>
    <xf numFmtId="166" fontId="24" fillId="3" borderId="14" xfId="0" applyNumberFormat="1" applyFont="1" applyFill="1" applyBorder="1" applyAlignment="1" applyProtection="1">
      <alignment horizontal="center" vertical="center"/>
    </xf>
    <xf numFmtId="0" fontId="21" fillId="3" borderId="10" xfId="0" applyFont="1" applyFill="1" applyBorder="1" applyProtection="1"/>
    <xf numFmtId="177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36" fillId="3" borderId="0" xfId="0" applyFont="1" applyFill="1" applyBorder="1" applyAlignment="1" applyProtection="1">
      <alignment horizontal="center" vertical="center"/>
    </xf>
    <xf numFmtId="0" fontId="27" fillId="2" borderId="0" xfId="0" applyFont="1" applyFill="1" applyAlignment="1" applyProtection="1">
      <alignment wrapText="1"/>
    </xf>
    <xf numFmtId="0" fontId="27" fillId="3" borderId="0" xfId="0" applyFont="1" applyFill="1" applyAlignment="1" applyProtection="1">
      <alignment vertical="center"/>
    </xf>
    <xf numFmtId="0" fontId="27" fillId="3" borderId="0" xfId="0" applyFont="1" applyFill="1" applyBorder="1" applyAlignment="1" applyProtection="1">
      <alignment horizontal="center" vertical="center" textRotation="90"/>
      <protection locked="0"/>
    </xf>
    <xf numFmtId="0" fontId="42" fillId="3" borderId="3" xfId="0" applyFont="1" applyFill="1" applyBorder="1" applyAlignment="1" applyProtection="1">
      <alignment horizontal="center" vertical="center" wrapText="1"/>
    </xf>
    <xf numFmtId="0" fontId="19" fillId="10" borderId="5" xfId="0" applyFont="1" applyFill="1" applyBorder="1" applyAlignment="1" applyProtection="1">
      <alignment horizontal="center" vertical="center" textRotation="90"/>
    </xf>
    <xf numFmtId="169" fontId="44" fillId="2" borderId="7" xfId="0" applyNumberFormat="1" applyFont="1" applyFill="1" applyBorder="1" applyAlignment="1" applyProtection="1">
      <alignment horizontal="center" vertical="center"/>
      <protection locked="0"/>
    </xf>
    <xf numFmtId="172" fontId="12" fillId="11" borderId="5" xfId="0" applyNumberFormat="1" applyFont="1" applyFill="1" applyBorder="1" applyAlignment="1" applyProtection="1">
      <alignment horizontal="center" vertical="center"/>
      <protection locked="0"/>
    </xf>
    <xf numFmtId="2" fontId="14" fillId="11" borderId="5" xfId="0" applyNumberFormat="1" applyFont="1" applyFill="1" applyBorder="1" applyAlignment="1" applyProtection="1">
      <alignment horizontal="center" vertical="center"/>
      <protection locked="0"/>
    </xf>
    <xf numFmtId="170" fontId="14" fillId="2" borderId="5" xfId="0" applyNumberFormat="1" applyFont="1" applyFill="1" applyBorder="1" applyAlignment="1" applyProtection="1">
      <alignment horizontal="center" vertical="center"/>
      <protection locked="0"/>
    </xf>
    <xf numFmtId="168" fontId="14" fillId="2" borderId="5" xfId="3" applyNumberFormat="1" applyFont="1" applyFill="1" applyBorder="1" applyAlignment="1" applyProtection="1">
      <alignment horizontal="center" vertical="center"/>
      <protection locked="0"/>
    </xf>
    <xf numFmtId="168" fontId="14" fillId="10" borderId="5" xfId="3" applyNumberFormat="1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 applyProtection="1">
      <alignment horizontal="center" vertical="center"/>
    </xf>
    <xf numFmtId="0" fontId="9" fillId="3" borderId="0" xfId="0" applyFont="1" applyFill="1" applyAlignment="1" applyProtection="1">
      <alignment horizontal="center"/>
    </xf>
    <xf numFmtId="0" fontId="0" fillId="3" borderId="0" xfId="0" applyFill="1" applyAlignment="1" applyProtection="1">
      <alignment horizontal="center"/>
    </xf>
    <xf numFmtId="0" fontId="16" fillId="3" borderId="0" xfId="0" applyNumberFormat="1" applyFont="1" applyFill="1" applyBorder="1" applyAlignment="1" applyProtection="1">
      <alignment horizontal="center" vertical="center"/>
    </xf>
    <xf numFmtId="0" fontId="11" fillId="3" borderId="0" xfId="0" applyFont="1" applyFill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center"/>
    </xf>
    <xf numFmtId="0" fontId="39" fillId="2" borderId="0" xfId="2" applyFont="1" applyFill="1" applyAlignment="1" applyProtection="1">
      <alignment horizontal="left" vertical="center"/>
    </xf>
    <xf numFmtId="0" fontId="47" fillId="3" borderId="0" xfId="0" applyFont="1" applyFill="1" applyAlignment="1" applyProtection="1">
      <alignment vertical="center"/>
    </xf>
    <xf numFmtId="164" fontId="13" fillId="7" borderId="5" xfId="3" applyNumberFormat="1" applyFont="1" applyFill="1" applyBorder="1" applyAlignment="1" applyProtection="1">
      <alignment horizontal="center" vertical="center"/>
    </xf>
    <xf numFmtId="0" fontId="4" fillId="3" borderId="0" xfId="0" applyFont="1" applyFill="1" applyBorder="1" applyProtection="1"/>
    <xf numFmtId="179" fontId="20" fillId="2" borderId="5" xfId="0" applyNumberFormat="1" applyFont="1" applyFill="1" applyBorder="1" applyAlignment="1" applyProtection="1">
      <alignment horizontal="center" vertical="center"/>
      <protection locked="0"/>
    </xf>
    <xf numFmtId="0" fontId="48" fillId="3" borderId="0" xfId="0" applyFont="1" applyFill="1" applyBorder="1" applyAlignment="1" applyProtection="1">
      <alignment horizontal="center" vertical="center"/>
    </xf>
    <xf numFmtId="1" fontId="15" fillId="12" borderId="5" xfId="0" applyNumberFormat="1" applyFont="1" applyFill="1" applyBorder="1" applyAlignment="1" applyProtection="1">
      <alignment horizontal="center" vertical="center"/>
      <protection locked="0"/>
    </xf>
    <xf numFmtId="172" fontId="12" fillId="12" borderId="5" xfId="0" applyNumberFormat="1" applyFont="1" applyFill="1" applyBorder="1" applyAlignment="1" applyProtection="1">
      <alignment horizontal="center" vertical="center"/>
      <protection locked="0"/>
    </xf>
    <xf numFmtId="2" fontId="15" fillId="12" borderId="5" xfId="0" applyNumberFormat="1" applyFont="1" applyFill="1" applyBorder="1" applyAlignment="1" applyProtection="1">
      <alignment horizontal="center" vertical="center"/>
      <protection locked="0"/>
    </xf>
    <xf numFmtId="175" fontId="42" fillId="3" borderId="0" xfId="0" applyNumberFormat="1" applyFont="1" applyFill="1" applyBorder="1" applyAlignment="1" applyProtection="1">
      <alignment horizontal="center" vertical="center"/>
    </xf>
    <xf numFmtId="0" fontId="13" fillId="7" borderId="5" xfId="0" applyFont="1" applyFill="1" applyBorder="1" applyAlignment="1" applyProtection="1">
      <alignment horizontal="center" vertical="center"/>
    </xf>
    <xf numFmtId="0" fontId="13" fillId="13" borderId="5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horizontal="center" vertical="center" wrapText="1"/>
    </xf>
    <xf numFmtId="177" fontId="13" fillId="7" borderId="5" xfId="0" applyNumberFormat="1" applyFont="1" applyFill="1" applyBorder="1" applyAlignment="1" applyProtection="1">
      <alignment horizontal="center" vertical="center"/>
    </xf>
    <xf numFmtId="0" fontId="27" fillId="3" borderId="0" xfId="0" applyFont="1" applyFill="1" applyBorder="1" applyAlignment="1" applyProtection="1">
      <alignment vertical="center"/>
    </xf>
    <xf numFmtId="0" fontId="9" fillId="3" borderId="0" xfId="0" applyFont="1" applyFill="1" applyAlignment="1" applyProtection="1">
      <alignment horizontal="left" vertical="center"/>
    </xf>
    <xf numFmtId="0" fontId="18" fillId="3" borderId="0" xfId="0" applyFont="1" applyFill="1" applyBorder="1" applyAlignment="1" applyProtection="1">
      <alignment horizontal="left"/>
    </xf>
    <xf numFmtId="0" fontId="9" fillId="3" borderId="0" xfId="0" applyFont="1" applyFill="1" applyAlignment="1" applyProtection="1">
      <alignment horizontal="left"/>
    </xf>
    <xf numFmtId="178" fontId="13" fillId="9" borderId="5" xfId="1" applyNumberFormat="1" applyFont="1" applyFill="1" applyBorder="1" applyAlignment="1" applyProtection="1">
      <alignment horizontal="center" vertical="center" wrapText="1"/>
    </xf>
    <xf numFmtId="0" fontId="48" fillId="10" borderId="1" xfId="0" applyFont="1" applyFill="1" applyBorder="1" applyAlignment="1" applyProtection="1">
      <alignment horizontal="center" vertical="center"/>
    </xf>
    <xf numFmtId="0" fontId="48" fillId="10" borderId="12" xfId="0" applyFont="1" applyFill="1" applyBorder="1" applyAlignment="1" applyProtection="1">
      <alignment horizontal="center" vertical="center"/>
    </xf>
    <xf numFmtId="0" fontId="49" fillId="10" borderId="12" xfId="0" applyFont="1" applyFill="1" applyBorder="1" applyAlignment="1" applyProtection="1">
      <alignment horizontal="center" vertical="center"/>
    </xf>
    <xf numFmtId="0" fontId="52" fillId="10" borderId="12" xfId="0" applyFont="1" applyFill="1" applyBorder="1" applyAlignment="1" applyProtection="1">
      <alignment horizontal="center" vertical="center"/>
    </xf>
    <xf numFmtId="0" fontId="52" fillId="10" borderId="7" xfId="0" applyFont="1" applyFill="1" applyBorder="1" applyAlignment="1" applyProtection="1">
      <alignment horizontal="center" vertical="center"/>
    </xf>
    <xf numFmtId="2" fontId="13" fillId="13" borderId="5" xfId="0" applyNumberFormat="1" applyFont="1" applyFill="1" applyBorder="1" applyAlignment="1" applyProtection="1">
      <alignment horizontal="center" vertical="center"/>
    </xf>
    <xf numFmtId="0" fontId="50" fillId="2" borderId="0" xfId="0" applyFont="1" applyFill="1" applyAlignment="1" applyProtection="1">
      <alignment wrapText="1"/>
    </xf>
    <xf numFmtId="0" fontId="27" fillId="3" borderId="0" xfId="0" applyFont="1" applyFill="1" applyBorder="1" applyAlignment="1" applyProtection="1">
      <alignment vertical="center" wrapText="1"/>
    </xf>
    <xf numFmtId="0" fontId="35" fillId="3" borderId="0" xfId="0" applyFont="1" applyFill="1" applyAlignment="1" applyProtection="1">
      <alignment horizontal="right" vertical="center"/>
    </xf>
    <xf numFmtId="0" fontId="35" fillId="2" borderId="0" xfId="0" applyFont="1" applyFill="1" applyProtection="1"/>
    <xf numFmtId="0" fontId="13" fillId="7" borderId="5" xfId="0" applyFont="1" applyFill="1" applyBorder="1" applyAlignment="1" applyProtection="1">
      <alignment horizontal="center" vertical="center" wrapText="1"/>
    </xf>
    <xf numFmtId="176" fontId="13" fillId="7" borderId="5" xfId="0" applyNumberFormat="1" applyFont="1" applyFill="1" applyBorder="1" applyAlignment="1" applyProtection="1">
      <alignment horizontal="center" vertical="center"/>
    </xf>
    <xf numFmtId="174" fontId="13" fillId="7" borderId="5" xfId="0" applyNumberFormat="1" applyFont="1" applyFill="1" applyBorder="1" applyAlignment="1" applyProtection="1">
      <alignment horizontal="center" vertical="center"/>
    </xf>
    <xf numFmtId="180" fontId="13" fillId="7" borderId="6" xfId="0" applyNumberFormat="1" applyFont="1" applyFill="1" applyBorder="1" applyAlignment="1" applyProtection="1">
      <alignment horizontal="center" vertical="center"/>
    </xf>
    <xf numFmtId="164" fontId="13" fillId="5" borderId="5" xfId="0" applyNumberFormat="1" applyFont="1" applyFill="1" applyBorder="1" applyAlignment="1" applyProtection="1">
      <alignment horizontal="center" vertical="center"/>
    </xf>
    <xf numFmtId="178" fontId="13" fillId="9" borderId="5" xfId="0" applyNumberFormat="1" applyFont="1" applyFill="1" applyBorder="1" applyAlignment="1" applyProtection="1">
      <alignment horizontal="center" vertical="center"/>
    </xf>
    <xf numFmtId="178" fontId="13" fillId="13" borderId="5" xfId="0" applyNumberFormat="1" applyFont="1" applyFill="1" applyBorder="1" applyAlignment="1" applyProtection="1">
      <alignment horizontal="center" vertical="center"/>
    </xf>
    <xf numFmtId="0" fontId="13" fillId="7" borderId="6" xfId="0" applyFont="1" applyFill="1" applyBorder="1" applyAlignment="1" applyProtection="1">
      <alignment horizontal="center" vertical="center" wrapText="1"/>
    </xf>
    <xf numFmtId="14" fontId="14" fillId="2" borderId="5" xfId="0" applyNumberFormat="1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/>
    </xf>
    <xf numFmtId="0" fontId="2" fillId="3" borderId="0" xfId="0" applyFont="1" applyFill="1" applyProtection="1"/>
    <xf numFmtId="0" fontId="60" fillId="3" borderId="0" xfId="0" applyFont="1" applyFill="1" applyProtection="1"/>
    <xf numFmtId="0" fontId="2" fillId="0" borderId="0" xfId="0" applyFont="1" applyProtection="1"/>
    <xf numFmtId="0" fontId="13" fillId="7" borderId="5" xfId="0" applyFont="1" applyFill="1" applyBorder="1" applyAlignment="1" applyProtection="1">
      <alignment vertical="center" wrapText="1"/>
    </xf>
    <xf numFmtId="3" fontId="44" fillId="2" borderId="5" xfId="0" applyNumberFormat="1" applyFont="1" applyFill="1" applyBorder="1" applyAlignment="1" applyProtection="1">
      <alignment horizontal="center" vertical="center"/>
      <protection locked="0"/>
    </xf>
    <xf numFmtId="0" fontId="37" fillId="9" borderId="3" xfId="0" applyFont="1" applyFill="1" applyBorder="1" applyAlignment="1" applyProtection="1">
      <alignment horizontal="center" vertical="center" wrapText="1"/>
    </xf>
    <xf numFmtId="3" fontId="44" fillId="3" borderId="5" xfId="0" applyNumberFormat="1" applyFont="1" applyFill="1" applyBorder="1" applyAlignment="1" applyProtection="1">
      <alignment horizontal="center" vertical="center"/>
      <protection locked="0"/>
    </xf>
    <xf numFmtId="0" fontId="14" fillId="3" borderId="0" xfId="0" applyFont="1" applyFill="1" applyAlignment="1" applyProtection="1">
      <alignment horizontal="center"/>
    </xf>
    <xf numFmtId="0" fontId="31" fillId="3" borderId="0" xfId="0" applyFont="1" applyFill="1" applyAlignment="1" applyProtection="1">
      <alignment horizontal="center" vertical="center"/>
    </xf>
    <xf numFmtId="0" fontId="32" fillId="3" borderId="0" xfId="0" applyFont="1" applyFill="1" applyBorder="1" applyAlignment="1" applyProtection="1">
      <alignment horizontal="center"/>
    </xf>
    <xf numFmtId="0" fontId="27" fillId="3" borderId="0" xfId="0" applyFont="1" applyFill="1" applyAlignment="1" applyProtection="1">
      <alignment horizontal="center"/>
    </xf>
    <xf numFmtId="0" fontId="14" fillId="2" borderId="0" xfId="0" applyFont="1" applyFill="1" applyAlignment="1" applyProtection="1">
      <alignment horizontal="center"/>
    </xf>
    <xf numFmtId="169" fontId="44" fillId="2" borderId="5" xfId="0" applyNumberFormat="1" applyFont="1" applyFill="1" applyBorder="1" applyAlignment="1" applyProtection="1">
      <alignment horizontal="center" vertical="center"/>
      <protection locked="0"/>
    </xf>
    <xf numFmtId="166" fontId="44" fillId="3" borderId="5" xfId="0" applyNumberFormat="1" applyFont="1" applyFill="1" applyBorder="1" applyAlignment="1" applyProtection="1">
      <alignment horizontal="center" vertical="center"/>
      <protection locked="0"/>
    </xf>
    <xf numFmtId="179" fontId="16" fillId="2" borderId="5" xfId="0" applyNumberFormat="1" applyFont="1" applyFill="1" applyBorder="1" applyAlignment="1" applyProtection="1">
      <alignment horizontal="center" vertical="center"/>
      <protection locked="0"/>
    </xf>
    <xf numFmtId="0" fontId="57" fillId="2" borderId="0" xfId="0" applyFont="1" applyFill="1" applyAlignment="1" applyProtection="1">
      <alignment horizontal="left"/>
    </xf>
    <xf numFmtId="169" fontId="36" fillId="2" borderId="5" xfId="0" applyNumberFormat="1" applyFont="1" applyFill="1" applyBorder="1" applyAlignment="1" applyProtection="1">
      <alignment horizontal="center" vertical="center"/>
      <protection locked="0"/>
    </xf>
    <xf numFmtId="181" fontId="14" fillId="3" borderId="5" xfId="3" applyNumberFormat="1" applyFont="1" applyFill="1" applyBorder="1" applyAlignment="1" applyProtection="1">
      <alignment horizontal="center" vertical="center"/>
      <protection locked="0"/>
    </xf>
    <xf numFmtId="0" fontId="60" fillId="3" borderId="0" xfId="0" applyFont="1" applyFill="1" applyBorder="1" applyProtection="1"/>
    <xf numFmtId="0" fontId="19" fillId="3" borderId="2" xfId="0" applyFont="1" applyFill="1" applyBorder="1" applyAlignment="1" applyProtection="1">
      <alignment horizontal="center" vertical="center" textRotation="90"/>
    </xf>
    <xf numFmtId="164" fontId="13" fillId="13" borderId="5" xfId="0" applyNumberFormat="1" applyFont="1" applyFill="1" applyBorder="1" applyAlignment="1" applyProtection="1">
      <alignment horizontal="center" vertical="center"/>
    </xf>
    <xf numFmtId="0" fontId="24" fillId="3" borderId="0" xfId="0" applyFont="1" applyFill="1" applyAlignment="1" applyProtection="1">
      <alignment horizontal="center" vertical="center"/>
    </xf>
    <xf numFmtId="166" fontId="14" fillId="6" borderId="5" xfId="0" applyNumberFormat="1" applyFont="1" applyFill="1" applyBorder="1" applyAlignment="1" applyProtection="1">
      <alignment horizontal="center" vertical="center"/>
    </xf>
    <xf numFmtId="166" fontId="14" fillId="4" borderId="5" xfId="1" applyNumberFormat="1" applyFont="1" applyFill="1" applyBorder="1" applyAlignment="1" applyProtection="1">
      <alignment horizontal="center" vertical="center"/>
    </xf>
    <xf numFmtId="166" fontId="13" fillId="5" borderId="5" xfId="0" applyNumberFormat="1" applyFont="1" applyFill="1" applyBorder="1" applyAlignment="1" applyProtection="1">
      <alignment horizontal="center" vertical="center"/>
    </xf>
    <xf numFmtId="165" fontId="12" fillId="2" borderId="5" xfId="0" applyNumberFormat="1" applyFont="1" applyFill="1" applyBorder="1" applyAlignment="1" applyProtection="1">
      <alignment horizontal="center" vertical="center"/>
      <protection locked="0"/>
    </xf>
    <xf numFmtId="3" fontId="12" fillId="6" borderId="5" xfId="0" applyNumberFormat="1" applyFont="1" applyFill="1" applyBorder="1" applyAlignment="1" applyProtection="1">
      <alignment horizontal="center" vertical="center"/>
      <protection locked="0"/>
    </xf>
    <xf numFmtId="173" fontId="12" fillId="2" borderId="5" xfId="0" applyNumberFormat="1" applyFont="1" applyFill="1" applyBorder="1" applyAlignment="1" applyProtection="1">
      <alignment horizontal="center" vertical="center"/>
      <protection locked="0"/>
    </xf>
    <xf numFmtId="167" fontId="12" fillId="6" borderId="5" xfId="0" applyNumberFormat="1" applyFont="1" applyFill="1" applyBorder="1" applyAlignment="1" applyProtection="1">
      <alignment horizontal="center" vertical="center"/>
      <protection locked="0"/>
    </xf>
    <xf numFmtId="3" fontId="36" fillId="2" borderId="5" xfId="0" applyNumberFormat="1" applyFont="1" applyFill="1" applyBorder="1" applyAlignment="1" applyProtection="1">
      <alignment horizontal="center" vertical="center"/>
      <protection locked="0"/>
    </xf>
    <xf numFmtId="0" fontId="51" fillId="14" borderId="13" xfId="0" applyFont="1" applyFill="1" applyBorder="1" applyProtection="1"/>
    <xf numFmtId="0" fontId="45" fillId="14" borderId="5" xfId="0" applyFont="1" applyFill="1" applyBorder="1" applyAlignment="1" applyProtection="1">
      <alignment horizontal="center" vertical="center"/>
    </xf>
    <xf numFmtId="0" fontId="9" fillId="10" borderId="13" xfId="0" applyFont="1" applyFill="1" applyBorder="1" applyProtection="1"/>
    <xf numFmtId="0" fontId="9" fillId="10" borderId="2" xfId="0" applyFont="1" applyFill="1" applyBorder="1" applyProtection="1"/>
    <xf numFmtId="0" fontId="9" fillId="10" borderId="15" xfId="0" applyFont="1" applyFill="1" applyBorder="1" applyProtection="1"/>
    <xf numFmtId="0" fontId="9" fillId="10" borderId="11" xfId="0" applyFont="1" applyFill="1" applyBorder="1" applyProtection="1"/>
    <xf numFmtId="0" fontId="9" fillId="10" borderId="0" xfId="0" applyFont="1" applyFill="1" applyBorder="1" applyProtection="1"/>
    <xf numFmtId="0" fontId="9" fillId="10" borderId="14" xfId="0" applyFont="1" applyFill="1" applyBorder="1" applyProtection="1"/>
    <xf numFmtId="0" fontId="9" fillId="10" borderId="8" xfId="0" applyFont="1" applyFill="1" applyBorder="1" applyProtection="1"/>
    <xf numFmtId="0" fontId="9" fillId="10" borderId="9" xfId="0" applyFont="1" applyFill="1" applyBorder="1" applyProtection="1"/>
    <xf numFmtId="0" fontId="9" fillId="10" borderId="10" xfId="0" applyFont="1" applyFill="1" applyBorder="1" applyProtection="1"/>
    <xf numFmtId="0" fontId="9" fillId="10" borderId="11" xfId="0" applyFont="1" applyFill="1" applyBorder="1" applyAlignment="1" applyProtection="1">
      <alignment horizontal="center" vertical="center"/>
    </xf>
    <xf numFmtId="0" fontId="9" fillId="10" borderId="0" xfId="0" applyFont="1" applyFill="1" applyBorder="1" applyAlignment="1" applyProtection="1">
      <alignment horizontal="center" vertical="center"/>
    </xf>
    <xf numFmtId="0" fontId="9" fillId="10" borderId="14" xfId="0" applyFont="1" applyFill="1" applyBorder="1" applyAlignment="1" applyProtection="1">
      <alignment horizontal="center" vertical="center"/>
    </xf>
    <xf numFmtId="0" fontId="9" fillId="10" borderId="8" xfId="0" applyFont="1" applyFill="1" applyBorder="1" applyAlignment="1" applyProtection="1">
      <alignment horizontal="center" vertical="center"/>
    </xf>
    <xf numFmtId="0" fontId="9" fillId="10" borderId="9" xfId="0" applyFont="1" applyFill="1" applyBorder="1" applyAlignment="1" applyProtection="1">
      <alignment horizontal="center" vertical="center"/>
    </xf>
    <xf numFmtId="0" fontId="9" fillId="10" borderId="10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62" fillId="3" borderId="0" xfId="0" applyFont="1" applyFill="1" applyBorder="1" applyAlignment="1" applyProtection="1">
      <alignment horizontal="center" vertical="center"/>
    </xf>
    <xf numFmtId="0" fontId="13" fillId="13" borderId="4" xfId="0" applyFont="1" applyFill="1" applyBorder="1" applyAlignment="1" applyProtection="1">
      <alignment horizontal="left" vertical="center" wrapText="1" indent="1"/>
    </xf>
    <xf numFmtId="0" fontId="45" fillId="10" borderId="13" xfId="0" applyFont="1" applyFill="1" applyBorder="1" applyAlignment="1" applyProtection="1">
      <alignment vertical="center"/>
    </xf>
    <xf numFmtId="0" fontId="45" fillId="10" borderId="2" xfId="0" applyFont="1" applyFill="1" applyBorder="1" applyAlignment="1" applyProtection="1">
      <alignment vertical="center"/>
    </xf>
    <xf numFmtId="0" fontId="45" fillId="10" borderId="15" xfId="0" applyFont="1" applyFill="1" applyBorder="1" applyAlignment="1" applyProtection="1">
      <alignment vertical="center"/>
    </xf>
    <xf numFmtId="0" fontId="13" fillId="9" borderId="4" xfId="0" applyFont="1" applyFill="1" applyBorder="1" applyAlignment="1" applyProtection="1">
      <alignment horizontal="left" vertical="center" wrapText="1" indent="1"/>
    </xf>
    <xf numFmtId="1" fontId="15" fillId="12" borderId="7" xfId="0" applyNumberFormat="1" applyFont="1" applyFill="1" applyBorder="1" applyAlignment="1" applyProtection="1">
      <alignment horizontal="center" vertical="center"/>
      <protection locked="0"/>
    </xf>
    <xf numFmtId="176" fontId="14" fillId="2" borderId="16" xfId="0" applyNumberFormat="1" applyFont="1" applyFill="1" applyBorder="1" applyAlignment="1" applyProtection="1">
      <alignment horizontal="center" vertical="center"/>
      <protection locked="0"/>
    </xf>
    <xf numFmtId="176" fontId="3" fillId="12" borderId="16" xfId="0" applyNumberFormat="1" applyFont="1" applyFill="1" applyBorder="1" applyAlignment="1" applyProtection="1">
      <alignment horizontal="center" vertical="center"/>
      <protection locked="0"/>
    </xf>
    <xf numFmtId="0" fontId="13" fillId="18" borderId="7" xfId="0" applyFont="1" applyFill="1" applyBorder="1" applyAlignment="1" applyProtection="1">
      <alignment horizontal="center" vertical="center" wrapText="1"/>
    </xf>
    <xf numFmtId="0" fontId="13" fillId="18" borderId="5" xfId="0" applyFont="1" applyFill="1" applyBorder="1" applyAlignment="1" applyProtection="1">
      <alignment horizontal="center" vertical="center" wrapText="1"/>
    </xf>
    <xf numFmtId="0" fontId="34" fillId="9" borderId="5" xfId="0" applyFont="1" applyFill="1" applyBorder="1" applyAlignment="1" applyProtection="1">
      <alignment horizontal="center" vertical="center"/>
    </xf>
    <xf numFmtId="3" fontId="14" fillId="10" borderId="5" xfId="0" applyNumberFormat="1" applyFont="1" applyFill="1" applyBorder="1" applyAlignment="1" applyProtection="1">
      <alignment horizontal="center" vertical="center"/>
    </xf>
    <xf numFmtId="3" fontId="56" fillId="3" borderId="5" xfId="0" applyNumberFormat="1" applyFont="1" applyFill="1" applyBorder="1" applyAlignment="1" applyProtection="1">
      <alignment horizontal="center" vertical="center"/>
    </xf>
    <xf numFmtId="0" fontId="27" fillId="3" borderId="0" xfId="0" applyFont="1" applyFill="1" applyBorder="1" applyAlignment="1" applyProtection="1">
      <alignment horizontal="center" vertical="center"/>
    </xf>
    <xf numFmtId="3" fontId="56" fillId="2" borderId="5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1" fontId="59" fillId="19" borderId="5" xfId="0" applyNumberFormat="1" applyFont="1" applyFill="1" applyBorder="1" applyAlignment="1" applyProtection="1">
      <alignment vertical="center"/>
    </xf>
    <xf numFmtId="0" fontId="13" fillId="19" borderId="5" xfId="0" applyFont="1" applyFill="1" applyBorder="1" applyAlignment="1" applyProtection="1">
      <alignment horizontal="center" vertical="center"/>
    </xf>
    <xf numFmtId="1" fontId="59" fillId="19" borderId="5" xfId="0" applyNumberFormat="1" applyFont="1" applyFill="1" applyBorder="1" applyAlignment="1" applyProtection="1">
      <alignment horizontal="center" vertical="center"/>
    </xf>
    <xf numFmtId="1" fontId="64" fillId="0" borderId="5" xfId="0" applyNumberFormat="1" applyFont="1" applyBorder="1" applyAlignment="1" applyProtection="1">
      <alignment horizontal="center" vertical="center"/>
      <protection locked="0"/>
    </xf>
    <xf numFmtId="0" fontId="59" fillId="20" borderId="5" xfId="0" applyFont="1" applyFill="1" applyBorder="1" applyAlignment="1" applyProtection="1">
      <alignment horizontal="center" vertical="center" wrapText="1"/>
    </xf>
    <xf numFmtId="1" fontId="59" fillId="20" borderId="5" xfId="0" applyNumberFormat="1" applyFont="1" applyFill="1" applyBorder="1" applyAlignment="1" applyProtection="1">
      <alignment horizontal="center" vertical="center"/>
    </xf>
    <xf numFmtId="14" fontId="13" fillId="20" borderId="5" xfId="0" applyNumberFormat="1" applyFont="1" applyFill="1" applyBorder="1" applyAlignment="1" applyProtection="1">
      <alignment horizontal="center" vertical="center"/>
    </xf>
    <xf numFmtId="0" fontId="27" fillId="21" borderId="5" xfId="0" applyFont="1" applyFill="1" applyBorder="1" applyAlignment="1" applyProtection="1">
      <alignment horizontal="center" vertical="center"/>
    </xf>
    <xf numFmtId="1" fontId="27" fillId="21" borderId="5" xfId="0" applyNumberFormat="1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14" fontId="19" fillId="0" borderId="5" xfId="0" applyNumberFormat="1" applyFont="1" applyBorder="1" applyAlignment="1" applyProtection="1">
      <alignment horizontal="center" vertical="center"/>
    </xf>
    <xf numFmtId="1" fontId="1" fillId="0" borderId="5" xfId="0" applyNumberFormat="1" applyFont="1" applyBorder="1" applyAlignment="1" applyProtection="1">
      <alignment horizontal="center" vertical="center"/>
    </xf>
    <xf numFmtId="1" fontId="1" fillId="3" borderId="5" xfId="0" applyNumberFormat="1" applyFont="1" applyFill="1" applyBorder="1" applyAlignment="1" applyProtection="1">
      <alignment horizontal="center" vertical="center"/>
    </xf>
    <xf numFmtId="14" fontId="14" fillId="0" borderId="5" xfId="0" applyNumberFormat="1" applyFont="1" applyBorder="1" applyAlignment="1" applyProtection="1">
      <alignment horizontal="center" vertical="center"/>
    </xf>
    <xf numFmtId="14" fontId="15" fillId="3" borderId="5" xfId="0" applyNumberFormat="1" applyFont="1" applyFill="1" applyBorder="1" applyAlignment="1" applyProtection="1">
      <alignment horizontal="center" vertical="center"/>
    </xf>
    <xf numFmtId="1" fontId="14" fillId="3" borderId="5" xfId="0" applyNumberFormat="1" applyFont="1" applyFill="1" applyBorder="1" applyAlignment="1" applyProtection="1">
      <alignment horizontal="center" vertical="center"/>
    </xf>
    <xf numFmtId="14" fontId="14" fillId="3" borderId="5" xfId="0" applyNumberFormat="1" applyFont="1" applyFill="1" applyBorder="1" applyAlignment="1" applyProtection="1">
      <alignment horizontal="center" vertical="center"/>
    </xf>
    <xf numFmtId="14" fontId="1" fillId="3" borderId="5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1" fontId="1" fillId="9" borderId="5" xfId="0" applyNumberFormat="1" applyFont="1" applyFill="1" applyBorder="1" applyAlignment="1" applyProtection="1">
      <alignment horizontal="center" vertical="center"/>
    </xf>
    <xf numFmtId="14" fontId="1" fillId="9" borderId="5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38" fillId="5" borderId="5" xfId="0" applyFont="1" applyFill="1" applyBorder="1" applyAlignment="1" applyProtection="1">
      <alignment horizontal="center" vertical="center" wrapText="1"/>
    </xf>
    <xf numFmtId="173" fontId="20" fillId="2" borderId="5" xfId="0" applyNumberFormat="1" applyFont="1" applyFill="1" applyBorder="1" applyAlignment="1" applyProtection="1">
      <alignment horizontal="center" vertical="center"/>
      <protection locked="0"/>
    </xf>
    <xf numFmtId="0" fontId="63" fillId="3" borderId="0" xfId="0" applyFont="1" applyFill="1" applyBorder="1" applyAlignment="1" applyProtection="1">
      <alignment horizontal="center" vertical="center" wrapText="1"/>
    </xf>
    <xf numFmtId="182" fontId="63" fillId="3" borderId="0" xfId="0" applyNumberFormat="1" applyFont="1" applyFill="1" applyBorder="1" applyAlignment="1" applyProtection="1">
      <alignment horizontal="center" vertical="center" wrapText="1"/>
    </xf>
    <xf numFmtId="0" fontId="58" fillId="3" borderId="0" xfId="0" applyFont="1" applyFill="1" applyBorder="1" applyAlignment="1" applyProtection="1">
      <alignment horizontal="center" vertical="center"/>
    </xf>
    <xf numFmtId="0" fontId="58" fillId="3" borderId="0" xfId="0" applyFont="1" applyFill="1" applyBorder="1" applyAlignment="1" applyProtection="1">
      <alignment vertical="center" wrapText="1"/>
    </xf>
    <xf numFmtId="0" fontId="0" fillId="2" borderId="0" xfId="0" applyFill="1" applyProtection="1"/>
    <xf numFmtId="14" fontId="38" fillId="5" borderId="5" xfId="0" applyNumberFormat="1" applyFont="1" applyFill="1" applyBorder="1" applyAlignment="1" applyProtection="1">
      <alignment horizontal="center" vertical="center" wrapText="1"/>
    </xf>
    <xf numFmtId="0" fontId="38" fillId="5" borderId="5" xfId="0" applyFont="1" applyFill="1" applyBorder="1" applyAlignment="1" applyProtection="1">
      <alignment horizontal="right" vertical="center" wrapText="1"/>
    </xf>
    <xf numFmtId="0" fontId="38" fillId="7" borderId="5" xfId="0" applyFont="1" applyFill="1" applyBorder="1" applyAlignment="1" applyProtection="1">
      <alignment horizontal="right" vertical="center" wrapText="1"/>
    </xf>
    <xf numFmtId="172" fontId="15" fillId="2" borderId="5" xfId="4" applyNumberFormat="1" applyFont="1" applyFill="1" applyBorder="1" applyAlignment="1" applyProtection="1">
      <alignment horizontal="center" vertical="center"/>
      <protection locked="0"/>
    </xf>
    <xf numFmtId="165" fontId="1" fillId="0" borderId="5" xfId="0" applyNumberFormat="1" applyFont="1" applyBorder="1" applyAlignment="1" applyProtection="1">
      <alignment horizontal="center" vertical="center"/>
      <protection locked="0"/>
    </xf>
    <xf numFmtId="0" fontId="24" fillId="3" borderId="0" xfId="0" applyFont="1" applyFill="1" applyAlignment="1" applyProtection="1">
      <alignment horizontal="center" vertical="center"/>
    </xf>
    <xf numFmtId="0" fontId="68" fillId="3" borderId="0" xfId="0" applyFont="1" applyFill="1" applyBorder="1" applyAlignment="1" applyProtection="1">
      <alignment vertical="center"/>
    </xf>
    <xf numFmtId="177" fontId="27" fillId="3" borderId="0" xfId="0" applyNumberFormat="1" applyFont="1" applyFill="1" applyBorder="1" applyAlignment="1" applyProtection="1">
      <alignment horizontal="center" vertical="center"/>
    </xf>
    <xf numFmtId="0" fontId="53" fillId="3" borderId="0" xfId="0" applyFont="1" applyFill="1" applyBorder="1" applyAlignment="1" applyProtection="1">
      <alignment horizontal="center" vertical="center"/>
    </xf>
    <xf numFmtId="0" fontId="13" fillId="13" borderId="6" xfId="0" applyFont="1" applyFill="1" applyBorder="1" applyAlignment="1" applyProtection="1">
      <alignment horizontal="center" vertical="center" wrapText="1"/>
    </xf>
    <xf numFmtId="0" fontId="61" fillId="17" borderId="4" xfId="0" applyFont="1" applyFill="1" applyBorder="1" applyAlignment="1" applyProtection="1">
      <alignment horizontal="left" vertical="center" wrapText="1" indent="1"/>
    </xf>
    <xf numFmtId="169" fontId="38" fillId="17" borderId="7" xfId="0" applyNumberFormat="1" applyFont="1" applyFill="1" applyBorder="1" applyAlignment="1" applyProtection="1">
      <alignment horizontal="center" vertical="center"/>
    </xf>
    <xf numFmtId="0" fontId="13" fillId="13" borderId="13" xfId="0" applyFont="1" applyFill="1" applyBorder="1" applyAlignment="1" applyProtection="1">
      <alignment horizontal="center" vertical="center" wrapText="1"/>
    </xf>
    <xf numFmtId="166" fontId="13" fillId="13" borderId="5" xfId="0" applyNumberFormat="1" applyFont="1" applyFill="1" applyBorder="1" applyAlignment="1" applyProtection="1">
      <alignment horizontal="center" vertical="center"/>
    </xf>
    <xf numFmtId="0" fontId="13" fillId="13" borderId="5" xfId="0" applyFont="1" applyFill="1" applyBorder="1" applyAlignment="1" applyProtection="1">
      <alignment horizontal="center" vertical="center"/>
    </xf>
    <xf numFmtId="174" fontId="13" fillId="13" borderId="5" xfId="3" applyNumberFormat="1" applyFont="1" applyFill="1" applyBorder="1" applyAlignment="1" applyProtection="1">
      <alignment horizontal="center" vertical="center"/>
    </xf>
    <xf numFmtId="0" fontId="13" fillId="13" borderId="5" xfId="0" applyFont="1" applyFill="1" applyBorder="1" applyAlignment="1" applyProtection="1">
      <alignment horizontal="left" vertical="center" wrapText="1" indent="1"/>
    </xf>
    <xf numFmtId="180" fontId="13" fillId="13" borderId="5" xfId="0" applyNumberFormat="1" applyFont="1" applyFill="1" applyBorder="1" applyAlignment="1" applyProtection="1">
      <alignment horizontal="center" vertical="center"/>
    </xf>
    <xf numFmtId="0" fontId="45" fillId="13" borderId="13" xfId="0" applyFont="1" applyFill="1" applyBorder="1" applyAlignment="1" applyProtection="1">
      <alignment horizontal="center" vertical="center"/>
    </xf>
    <xf numFmtId="0" fontId="45" fillId="13" borderId="13" xfId="0" applyFont="1" applyFill="1" applyBorder="1" applyAlignment="1" applyProtection="1">
      <alignment vertical="center"/>
    </xf>
    <xf numFmtId="0" fontId="45" fillId="13" borderId="13" xfId="0" applyFont="1" applyFill="1" applyBorder="1" applyAlignment="1" applyProtection="1">
      <alignment horizontal="left" vertical="center"/>
    </xf>
    <xf numFmtId="2" fontId="14" fillId="10" borderId="5" xfId="0" applyNumberFormat="1" applyFont="1" applyFill="1" applyBorder="1" applyAlignment="1" applyProtection="1">
      <alignment horizontal="center" vertical="center"/>
    </xf>
    <xf numFmtId="164" fontId="14" fillId="10" borderId="5" xfId="3" applyNumberFormat="1" applyFont="1" applyFill="1" applyBorder="1" applyAlignment="1" applyProtection="1">
      <alignment horizontal="center" vertical="center"/>
    </xf>
    <xf numFmtId="169" fontId="14" fillId="10" borderId="5" xfId="0" applyNumberFormat="1" applyFont="1" applyFill="1" applyBorder="1" applyAlignment="1" applyProtection="1">
      <alignment horizontal="center" vertical="center"/>
    </xf>
    <xf numFmtId="182" fontId="14" fillId="10" borderId="5" xfId="0" applyNumberFormat="1" applyFont="1" applyFill="1" applyBorder="1" applyAlignment="1" applyProtection="1">
      <alignment horizontal="center" vertical="center" wrapText="1"/>
    </xf>
    <xf numFmtId="0" fontId="38" fillId="13" borderId="6" xfId="0" applyFont="1" applyFill="1" applyBorder="1" applyAlignment="1" applyProtection="1">
      <alignment horizontal="center" vertical="center" wrapText="1"/>
    </xf>
    <xf numFmtId="166" fontId="38" fillId="13" borderId="5" xfId="0" applyNumberFormat="1" applyFont="1" applyFill="1" applyBorder="1" applyAlignment="1" applyProtection="1">
      <alignment horizontal="center" vertical="center"/>
    </xf>
    <xf numFmtId="166" fontId="38" fillId="13" borderId="5" xfId="0" applyNumberFormat="1" applyFont="1" applyFill="1" applyBorder="1" applyAlignment="1" applyProtection="1">
      <alignment horizontal="center" vertical="center" wrapText="1"/>
    </xf>
    <xf numFmtId="0" fontId="70" fillId="13" borderId="3" xfId="0" applyFont="1" applyFill="1" applyBorder="1" applyAlignment="1" applyProtection="1">
      <alignment vertical="center"/>
    </xf>
    <xf numFmtId="0" fontId="71" fillId="13" borderId="3" xfId="0" applyFont="1" applyFill="1" applyBorder="1" applyAlignment="1" applyProtection="1">
      <alignment vertical="center"/>
    </xf>
    <xf numFmtId="0" fontId="13" fillId="13" borderId="16" xfId="0" applyFont="1" applyFill="1" applyBorder="1" applyAlignment="1" applyProtection="1">
      <alignment horizontal="center" vertical="center" wrapText="1"/>
    </xf>
    <xf numFmtId="0" fontId="9" fillId="3" borderId="11" xfId="0" applyFont="1" applyFill="1" applyBorder="1" applyProtection="1"/>
    <xf numFmtId="0" fontId="9" fillId="3" borderId="8" xfId="0" applyFont="1" applyFill="1" applyBorder="1" applyAlignment="1" applyProtection="1">
      <alignment horizontal="right" vertical="center"/>
    </xf>
    <xf numFmtId="0" fontId="9" fillId="3" borderId="9" xfId="0" applyFont="1" applyFill="1" applyBorder="1" applyAlignment="1" applyProtection="1">
      <alignment horizontal="right" vertical="center"/>
    </xf>
    <xf numFmtId="0" fontId="9" fillId="3" borderId="10" xfId="0" applyFont="1" applyFill="1" applyBorder="1" applyAlignment="1" applyProtection="1">
      <alignment horizontal="right" vertical="center"/>
    </xf>
    <xf numFmtId="178" fontId="13" fillId="13" borderId="5" xfId="1" applyNumberFormat="1" applyFont="1" applyFill="1" applyBorder="1" applyAlignment="1" applyProtection="1">
      <alignment horizontal="center" vertical="center" wrapText="1"/>
    </xf>
    <xf numFmtId="0" fontId="13" fillId="13" borderId="5" xfId="0" applyFont="1" applyFill="1" applyBorder="1" applyAlignment="1" applyProtection="1">
      <alignment horizontal="center" vertical="center" wrapText="1"/>
    </xf>
    <xf numFmtId="0" fontId="24" fillId="3" borderId="0" xfId="0" applyFont="1" applyFill="1" applyAlignment="1" applyProtection="1">
      <alignment horizontal="center" vertical="center"/>
    </xf>
    <xf numFmtId="0" fontId="42" fillId="3" borderId="0" xfId="0" applyFont="1" applyFill="1" applyAlignment="1" applyProtection="1">
      <alignment horizontal="center"/>
    </xf>
    <xf numFmtId="0" fontId="13" fillId="13" borderId="5" xfId="0" applyFont="1" applyFill="1" applyBorder="1" applyAlignment="1" applyProtection="1">
      <alignment horizontal="center" vertical="center" wrapText="1"/>
    </xf>
    <xf numFmtId="0" fontId="16" fillId="2" borderId="6" xfId="0" applyFont="1" applyFill="1" applyBorder="1" applyAlignment="1" applyProtection="1">
      <alignment horizontal="center" vertical="center" wrapText="1"/>
      <protection locked="0"/>
    </xf>
    <xf numFmtId="0" fontId="16" fillId="2" borderId="4" xfId="0" applyFont="1" applyFill="1" applyBorder="1" applyAlignment="1" applyProtection="1">
      <alignment horizontal="center" vertical="center" wrapText="1"/>
      <protection locked="0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13" fillId="13" borderId="6" xfId="0" applyFont="1" applyFill="1" applyBorder="1" applyAlignment="1" applyProtection="1">
      <alignment horizontal="center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173" fontId="42" fillId="3" borderId="5" xfId="0" applyNumberFormat="1" applyFont="1" applyFill="1" applyBorder="1" applyAlignment="1" applyProtection="1">
      <alignment horizontal="center" vertical="center" wrapText="1"/>
    </xf>
    <xf numFmtId="169" fontId="44" fillId="3" borderId="5" xfId="0" applyNumberFormat="1" applyFont="1" applyFill="1" applyBorder="1" applyAlignment="1" applyProtection="1">
      <alignment horizontal="center" vertical="center"/>
    </xf>
    <xf numFmtId="0" fontId="13" fillId="13" borderId="5" xfId="0" applyFont="1" applyFill="1" applyBorder="1" applyAlignment="1" applyProtection="1">
      <alignment horizontal="center" vertical="center" wrapText="1"/>
    </xf>
    <xf numFmtId="0" fontId="13" fillId="7" borderId="6" xfId="0" applyFont="1" applyFill="1" applyBorder="1" applyAlignment="1" applyProtection="1">
      <alignment horizontal="center" vertical="center" wrapText="1"/>
    </xf>
    <xf numFmtId="0" fontId="13" fillId="7" borderId="5" xfId="0" applyFont="1" applyFill="1" applyBorder="1" applyAlignment="1" applyProtection="1">
      <alignment horizontal="center" vertical="center" wrapText="1"/>
    </xf>
    <xf numFmtId="0" fontId="24" fillId="3" borderId="0" xfId="0" applyFont="1" applyFill="1" applyAlignment="1" applyProtection="1">
      <alignment horizontal="center" vertical="center"/>
    </xf>
    <xf numFmtId="3" fontId="69" fillId="3" borderId="5" xfId="0" applyNumberFormat="1" applyFont="1" applyFill="1" applyBorder="1" applyAlignment="1" applyProtection="1">
      <alignment horizontal="center" vertical="center"/>
    </xf>
    <xf numFmtId="0" fontId="9" fillId="9" borderId="2" xfId="0" applyFont="1" applyFill="1" applyBorder="1" applyAlignment="1" applyProtection="1">
      <alignment horizontal="right" vertical="center"/>
    </xf>
    <xf numFmtId="0" fontId="9" fillId="9" borderId="15" xfId="0" applyFont="1" applyFill="1" applyBorder="1" applyAlignment="1" applyProtection="1">
      <alignment horizontal="right" vertical="center"/>
    </xf>
    <xf numFmtId="0" fontId="9" fillId="9" borderId="11" xfId="0" applyFont="1" applyFill="1" applyBorder="1" applyAlignment="1" applyProtection="1">
      <alignment horizontal="right" vertical="center"/>
    </xf>
    <xf numFmtId="0" fontId="9" fillId="9" borderId="0" xfId="0" applyFont="1" applyFill="1" applyBorder="1" applyAlignment="1" applyProtection="1">
      <alignment horizontal="right" vertical="center"/>
    </xf>
    <xf numFmtId="0" fontId="13" fillId="9" borderId="14" xfId="0" applyFont="1" applyFill="1" applyBorder="1" applyAlignment="1" applyProtection="1">
      <alignment horizontal="center" vertical="center"/>
    </xf>
    <xf numFmtId="0" fontId="13" fillId="23" borderId="12" xfId="0" applyFont="1" applyFill="1" applyBorder="1" applyAlignment="1" applyProtection="1">
      <alignment vertical="center" textRotation="90"/>
    </xf>
    <xf numFmtId="0" fontId="13" fillId="23" borderId="7" xfId="0" applyFont="1" applyFill="1" applyBorder="1" applyAlignment="1" applyProtection="1">
      <alignment vertical="center" textRotation="90"/>
    </xf>
    <xf numFmtId="0" fontId="37" fillId="23" borderId="3" xfId="0" applyFont="1" applyFill="1" applyBorder="1" applyAlignment="1" applyProtection="1">
      <alignment horizontal="center" vertical="center" wrapText="1"/>
    </xf>
    <xf numFmtId="0" fontId="13" fillId="23" borderId="1" xfId="0" applyFont="1" applyFill="1" applyBorder="1" applyAlignment="1" applyProtection="1">
      <alignment vertical="center" textRotation="90"/>
    </xf>
    <xf numFmtId="0" fontId="27" fillId="3" borderId="4" xfId="0" applyFont="1" applyFill="1" applyBorder="1" applyAlignment="1" applyProtection="1">
      <alignment horizontal="center" vertical="center"/>
    </xf>
    <xf numFmtId="0" fontId="13" fillId="9" borderId="0" xfId="0" applyFont="1" applyFill="1" applyBorder="1" applyAlignment="1" applyProtection="1">
      <alignment horizontal="center" vertical="center"/>
    </xf>
    <xf numFmtId="0" fontId="13" fillId="9" borderId="9" xfId="0" applyFont="1" applyFill="1" applyBorder="1" applyAlignment="1" applyProtection="1">
      <alignment horizontal="center" vertical="center"/>
    </xf>
    <xf numFmtId="173" fontId="16" fillId="11" borderId="5" xfId="0" applyNumberFormat="1" applyFont="1" applyFill="1" applyBorder="1" applyAlignment="1" applyProtection="1">
      <alignment horizontal="center" vertical="center"/>
      <protection locked="0"/>
    </xf>
    <xf numFmtId="0" fontId="20" fillId="3" borderId="3" xfId="0" applyFont="1" applyFill="1" applyBorder="1" applyAlignment="1" applyProtection="1">
      <alignment horizontal="center" vertical="center" wrapText="1"/>
    </xf>
    <xf numFmtId="169" fontId="20" fillId="2" borderId="5" xfId="0" applyNumberFormat="1" applyFont="1" applyFill="1" applyBorder="1" applyAlignment="1" applyProtection="1">
      <alignment horizontal="center" vertical="center"/>
      <protection locked="0"/>
    </xf>
    <xf numFmtId="169" fontId="73" fillId="3" borderId="5" xfId="0" applyNumberFormat="1" applyFont="1" applyFill="1" applyBorder="1" applyAlignment="1" applyProtection="1">
      <alignment horizontal="center" vertical="center"/>
      <protection locked="0"/>
    </xf>
    <xf numFmtId="0" fontId="1" fillId="9" borderId="13" xfId="0" applyFont="1" applyFill="1" applyBorder="1" applyAlignment="1" applyProtection="1">
      <alignment horizontal="right" vertical="center"/>
    </xf>
    <xf numFmtId="0" fontId="13" fillId="9" borderId="11" xfId="0" applyFont="1" applyFill="1" applyBorder="1" applyAlignment="1" applyProtection="1">
      <alignment horizontal="center" vertical="center"/>
    </xf>
    <xf numFmtId="0" fontId="13" fillId="9" borderId="8" xfId="0" applyFont="1" applyFill="1" applyBorder="1" applyAlignment="1" applyProtection="1">
      <alignment horizontal="center" vertical="center"/>
    </xf>
    <xf numFmtId="0" fontId="71" fillId="13" borderId="4" xfId="0" applyFont="1" applyFill="1" applyBorder="1" applyAlignment="1" applyProtection="1">
      <alignment vertical="center"/>
    </xf>
    <xf numFmtId="0" fontId="13" fillId="13" borderId="7" xfId="0" applyFont="1" applyFill="1" applyBorder="1" applyAlignment="1" applyProtection="1">
      <alignment horizontal="center" vertical="center" wrapText="1"/>
    </xf>
    <xf numFmtId="3" fontId="56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22" borderId="16" xfId="0" applyFont="1" applyFill="1" applyBorder="1" applyAlignment="1" applyProtection="1">
      <alignment horizontal="center" vertical="center" wrapText="1"/>
    </xf>
    <xf numFmtId="0" fontId="13" fillId="22" borderId="7" xfId="0" applyFont="1" applyFill="1" applyBorder="1" applyAlignment="1" applyProtection="1">
      <alignment horizontal="center" vertical="center" wrapText="1"/>
    </xf>
    <xf numFmtId="176" fontId="14" fillId="3" borderId="16" xfId="0" applyNumberFormat="1" applyFont="1" applyFill="1" applyBorder="1" applyAlignment="1" applyProtection="1">
      <alignment horizontal="center" vertical="center"/>
    </xf>
    <xf numFmtId="0" fontId="37" fillId="14" borderId="6" xfId="0" applyFont="1" applyFill="1" applyBorder="1" applyAlignment="1" applyProtection="1">
      <alignment horizontal="center" vertical="center" wrapText="1"/>
    </xf>
    <xf numFmtId="0" fontId="37" fillId="9" borderId="6" xfId="0" applyFont="1" applyFill="1" applyBorder="1" applyAlignment="1" applyProtection="1">
      <alignment horizontal="center" vertical="center" wrapText="1"/>
    </xf>
    <xf numFmtId="168" fontId="13" fillId="9" borderId="5" xfId="0" applyNumberFormat="1" applyFont="1" applyFill="1" applyBorder="1" applyAlignment="1" applyProtection="1">
      <alignment horizontal="center" vertical="center"/>
    </xf>
    <xf numFmtId="166" fontId="13" fillId="14" borderId="5" xfId="0" applyNumberFormat="1" applyFont="1" applyFill="1" applyBorder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center" vertical="center"/>
    </xf>
    <xf numFmtId="178" fontId="24" fillId="3" borderId="0" xfId="0" applyNumberFormat="1" applyFont="1" applyFill="1" applyBorder="1" applyAlignment="1" applyProtection="1">
      <alignment horizontal="center" vertical="center"/>
    </xf>
    <xf numFmtId="0" fontId="24" fillId="3" borderId="0" xfId="0" applyFont="1" applyFill="1" applyBorder="1" applyAlignment="1" applyProtection="1">
      <alignment horizontal="right" vertical="center"/>
    </xf>
    <xf numFmtId="0" fontId="19" fillId="3" borderId="0" xfId="0" applyFont="1" applyFill="1" applyAlignment="1" applyProtection="1">
      <alignment horizontal="right" vertical="center"/>
    </xf>
    <xf numFmtId="0" fontId="30" fillId="3" borderId="0" xfId="0" applyFont="1" applyFill="1" applyBorder="1" applyProtection="1"/>
    <xf numFmtId="0" fontId="74" fillId="3" borderId="0" xfId="0" applyFont="1" applyFill="1" applyBorder="1" applyAlignment="1" applyProtection="1">
      <alignment horizontal="center" vertical="center"/>
    </xf>
    <xf numFmtId="0" fontId="51" fillId="9" borderId="13" xfId="0" applyFont="1" applyFill="1" applyBorder="1" applyProtection="1"/>
    <xf numFmtId="0" fontId="45" fillId="9" borderId="5" xfId="0" applyFont="1" applyFill="1" applyBorder="1" applyAlignment="1" applyProtection="1">
      <alignment horizontal="center" vertical="center"/>
    </xf>
    <xf numFmtId="0" fontId="37" fillId="9" borderId="5" xfId="0" applyFont="1" applyFill="1" applyBorder="1" applyAlignment="1" applyProtection="1">
      <alignment horizontal="center" vertical="center" wrapText="1"/>
      <protection locked="0"/>
    </xf>
    <xf numFmtId="0" fontId="14" fillId="2" borderId="5" xfId="0" applyFont="1" applyFill="1" applyBorder="1" applyAlignment="1" applyProtection="1">
      <alignment horizontal="center" vertical="center" wrapText="1"/>
      <protection locked="0"/>
    </xf>
    <xf numFmtId="3" fontId="75" fillId="2" borderId="5" xfId="0" applyNumberFormat="1" applyFont="1" applyFill="1" applyBorder="1" applyAlignment="1" applyProtection="1">
      <alignment horizontal="center" vertical="center"/>
      <protection locked="0"/>
    </xf>
    <xf numFmtId="179" fontId="75" fillId="2" borderId="5" xfId="0" applyNumberFormat="1" applyFont="1" applyFill="1" applyBorder="1" applyAlignment="1" applyProtection="1">
      <alignment horizontal="center" vertical="center"/>
      <protection locked="0"/>
    </xf>
    <xf numFmtId="179" fontId="76" fillId="2" borderId="5" xfId="0" applyNumberFormat="1" applyFont="1" applyFill="1" applyBorder="1" applyAlignment="1" applyProtection="1">
      <alignment horizontal="center" vertical="center"/>
      <protection locked="0"/>
    </xf>
    <xf numFmtId="164" fontId="75" fillId="2" borderId="7" xfId="0" applyNumberFormat="1" applyFont="1" applyFill="1" applyBorder="1" applyAlignment="1" applyProtection="1">
      <alignment horizontal="center" vertical="center"/>
      <protection locked="0"/>
    </xf>
    <xf numFmtId="164" fontId="76" fillId="2" borderId="5" xfId="0" applyNumberFormat="1" applyFont="1" applyFill="1" applyBorder="1" applyAlignment="1" applyProtection="1">
      <alignment horizontal="center" vertical="center"/>
      <protection locked="0"/>
    </xf>
    <xf numFmtId="0" fontId="37" fillId="9" borderId="2" xfId="0" applyFont="1" applyFill="1" applyBorder="1" applyAlignment="1" applyProtection="1">
      <alignment horizontal="center" vertical="center" wrapText="1"/>
    </xf>
    <xf numFmtId="166" fontId="44" fillId="3" borderId="1" xfId="0" applyNumberFormat="1" applyFont="1" applyFill="1" applyBorder="1" applyAlignment="1" applyProtection="1">
      <alignment horizontal="center" vertical="center"/>
      <protection locked="0"/>
    </xf>
    <xf numFmtId="0" fontId="42" fillId="3" borderId="9" xfId="0" applyFont="1" applyFill="1" applyBorder="1" applyAlignment="1" applyProtection="1">
      <alignment horizontal="center" vertical="center" wrapText="1"/>
    </xf>
    <xf numFmtId="3" fontId="44" fillId="2" borderId="7" xfId="0" applyNumberFormat="1" applyFont="1" applyFill="1" applyBorder="1" applyAlignment="1" applyProtection="1">
      <alignment horizontal="center" vertical="center"/>
      <protection locked="0"/>
    </xf>
    <xf numFmtId="3" fontId="36" fillId="2" borderId="7" xfId="0" applyNumberFormat="1" applyFont="1" applyFill="1" applyBorder="1" applyAlignment="1" applyProtection="1">
      <alignment horizontal="center" vertical="center"/>
      <protection locked="0"/>
    </xf>
    <xf numFmtId="0" fontId="24" fillId="3" borderId="2" xfId="0" applyFont="1" applyFill="1" applyBorder="1" applyAlignment="1" applyProtection="1">
      <alignment horizontal="center" vertical="center"/>
    </xf>
    <xf numFmtId="0" fontId="27" fillId="2" borderId="0" xfId="0" applyFont="1" applyFill="1" applyAlignment="1" applyProtection="1"/>
    <xf numFmtId="0" fontId="27" fillId="2" borderId="0" xfId="0" applyFont="1" applyFill="1" applyAlignment="1" applyProtection="1">
      <alignment horizontal="center" vertical="center"/>
    </xf>
    <xf numFmtId="0" fontId="23" fillId="11" borderId="11" xfId="2" applyFill="1" applyBorder="1" applyAlignment="1" applyProtection="1">
      <alignment horizontal="center" vertical="center"/>
      <protection locked="0"/>
    </xf>
    <xf numFmtId="0" fontId="23" fillId="11" borderId="14" xfId="2" applyFill="1" applyBorder="1" applyAlignment="1" applyProtection="1">
      <alignment horizontal="center" vertical="center"/>
      <protection locked="0"/>
    </xf>
    <xf numFmtId="0" fontId="14" fillId="3" borderId="6" xfId="0" applyFont="1" applyFill="1" applyBorder="1" applyAlignment="1" applyProtection="1">
      <alignment horizontal="center" vertical="center" wrapText="1"/>
    </xf>
    <xf numFmtId="0" fontId="14" fillId="3" borderId="4" xfId="0" applyFont="1" applyFill="1" applyBorder="1" applyAlignment="1" applyProtection="1">
      <alignment horizontal="center" vertical="center" wrapText="1"/>
    </xf>
    <xf numFmtId="0" fontId="66" fillId="7" borderId="13" xfId="0" applyFont="1" applyFill="1" applyBorder="1" applyAlignment="1" applyProtection="1">
      <alignment horizontal="center" vertical="center" wrapText="1"/>
    </xf>
    <xf numFmtId="0" fontId="66" fillId="7" borderId="15" xfId="0" applyFont="1" applyFill="1" applyBorder="1" applyAlignment="1" applyProtection="1">
      <alignment horizontal="center" vertical="center" wrapText="1"/>
    </xf>
    <xf numFmtId="0" fontId="66" fillId="7" borderId="8" xfId="0" applyFont="1" applyFill="1" applyBorder="1" applyAlignment="1" applyProtection="1">
      <alignment horizontal="center" vertical="center" wrapText="1"/>
    </xf>
    <xf numFmtId="0" fontId="66" fillId="7" borderId="10" xfId="0" applyFont="1" applyFill="1" applyBorder="1" applyAlignment="1" applyProtection="1">
      <alignment horizontal="center" vertical="center" wrapText="1"/>
    </xf>
    <xf numFmtId="0" fontId="65" fillId="20" borderId="5" xfId="0" applyFont="1" applyFill="1" applyBorder="1" applyAlignment="1" applyProtection="1">
      <alignment horizontal="center" vertical="center" wrapText="1"/>
    </xf>
    <xf numFmtId="0" fontId="65" fillId="20" borderId="5" xfId="0" applyFont="1" applyFill="1" applyBorder="1" applyAlignment="1" applyProtection="1">
      <alignment horizontal="center" vertical="center"/>
    </xf>
    <xf numFmtId="0" fontId="42" fillId="0" borderId="2" xfId="0" applyFont="1" applyBorder="1" applyAlignment="1" applyProtection="1">
      <alignment horizontal="center" vertical="center" wrapText="1"/>
    </xf>
    <xf numFmtId="0" fontId="14" fillId="3" borderId="6" xfId="0" applyFont="1" applyFill="1" applyBorder="1" applyAlignment="1" applyProtection="1">
      <alignment horizontal="center" vertical="center"/>
    </xf>
    <xf numFmtId="0" fontId="14" fillId="3" borderId="4" xfId="0" applyFont="1" applyFill="1" applyBorder="1" applyAlignment="1" applyProtection="1">
      <alignment horizontal="center" vertical="center"/>
    </xf>
    <xf numFmtId="0" fontId="72" fillId="11" borderId="11" xfId="2" applyFont="1" applyFill="1" applyBorder="1" applyAlignment="1" applyProtection="1">
      <alignment horizontal="center" vertical="center"/>
      <protection locked="0"/>
    </xf>
    <xf numFmtId="0" fontId="72" fillId="11" borderId="14" xfId="2" applyFont="1" applyFill="1" applyBorder="1" applyAlignment="1" applyProtection="1">
      <alignment horizontal="center" vertical="center"/>
      <protection locked="0"/>
    </xf>
    <xf numFmtId="0" fontId="23" fillId="0" borderId="11" xfId="2" applyBorder="1" applyAlignment="1" applyProtection="1">
      <alignment horizontal="center" vertical="center"/>
      <protection locked="0"/>
    </xf>
    <xf numFmtId="0" fontId="23" fillId="0" borderId="14" xfId="2" applyBorder="1" applyAlignment="1" applyProtection="1">
      <alignment horizontal="center" vertical="center"/>
      <protection locked="0"/>
    </xf>
    <xf numFmtId="0" fontId="13" fillId="13" borderId="5" xfId="0" applyFont="1" applyFill="1" applyBorder="1" applyAlignment="1" applyProtection="1">
      <alignment horizontal="center" vertical="center" wrapText="1"/>
    </xf>
    <xf numFmtId="0" fontId="13" fillId="13" borderId="6" xfId="0" applyFont="1" applyFill="1" applyBorder="1" applyAlignment="1" applyProtection="1">
      <alignment horizontal="center" vertical="center" wrapText="1"/>
    </xf>
    <xf numFmtId="0" fontId="13" fillId="13" borderId="4" xfId="0" applyFont="1" applyFill="1" applyBorder="1" applyAlignment="1" applyProtection="1">
      <alignment horizontal="center" vertical="center" wrapText="1"/>
    </xf>
    <xf numFmtId="166" fontId="13" fillId="13" borderId="5" xfId="0" applyNumberFormat="1" applyFont="1" applyFill="1" applyBorder="1" applyAlignment="1" applyProtection="1">
      <alignment horizontal="center" vertical="center" wrapText="1"/>
    </xf>
    <xf numFmtId="0" fontId="70" fillId="13" borderId="6" xfId="0" applyFont="1" applyFill="1" applyBorder="1" applyAlignment="1" applyProtection="1">
      <alignment horizontal="center" vertical="center"/>
    </xf>
    <xf numFmtId="0" fontId="70" fillId="13" borderId="3" xfId="0" applyFont="1" applyFill="1" applyBorder="1" applyAlignment="1" applyProtection="1">
      <alignment horizontal="center" vertical="center"/>
    </xf>
    <xf numFmtId="0" fontId="45" fillId="13" borderId="13" xfId="0" applyFont="1" applyFill="1" applyBorder="1" applyAlignment="1" applyProtection="1">
      <alignment horizontal="center" vertical="center" wrapText="1"/>
    </xf>
    <xf numFmtId="0" fontId="45" fillId="13" borderId="2" xfId="0" applyFont="1" applyFill="1" applyBorder="1" applyAlignment="1" applyProtection="1">
      <alignment horizontal="center" vertical="center" wrapText="1"/>
    </xf>
    <xf numFmtId="0" fontId="45" fillId="13" borderId="15" xfId="0" applyFont="1" applyFill="1" applyBorder="1" applyAlignment="1" applyProtection="1">
      <alignment horizontal="center" vertical="center" wrapText="1"/>
    </xf>
    <xf numFmtId="0" fontId="13" fillId="13" borderId="3" xfId="0" applyFont="1" applyFill="1" applyBorder="1" applyAlignment="1" applyProtection="1">
      <alignment horizontal="center" vertical="center" wrapText="1"/>
    </xf>
    <xf numFmtId="1" fontId="14" fillId="2" borderId="6" xfId="1" applyNumberFormat="1" applyFont="1" applyFill="1" applyBorder="1" applyAlignment="1" applyProtection="1">
      <alignment horizontal="center" vertical="center" wrapText="1"/>
      <protection locked="0"/>
    </xf>
    <xf numFmtId="1" fontId="14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left" wrapText="1"/>
    </xf>
    <xf numFmtId="0" fontId="45" fillId="9" borderId="6" xfId="0" applyFont="1" applyFill="1" applyBorder="1" applyAlignment="1" applyProtection="1">
      <alignment horizontal="center" vertical="center"/>
    </xf>
    <xf numFmtId="0" fontId="45" fillId="9" borderId="3" xfId="0" applyFont="1" applyFill="1" applyBorder="1" applyAlignment="1" applyProtection="1">
      <alignment horizontal="center" vertical="center"/>
    </xf>
    <xf numFmtId="0" fontId="45" fillId="9" borderId="4" xfId="0" applyFont="1" applyFill="1" applyBorder="1" applyAlignment="1" applyProtection="1">
      <alignment horizontal="center" vertical="center"/>
    </xf>
    <xf numFmtId="178" fontId="14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13" fillId="13" borderId="13" xfId="0" applyFont="1" applyFill="1" applyBorder="1" applyAlignment="1" applyProtection="1">
      <alignment horizontal="center" vertical="center" wrapText="1"/>
    </xf>
    <xf numFmtId="0" fontId="13" fillId="13" borderId="2" xfId="0" applyFont="1" applyFill="1" applyBorder="1" applyAlignment="1" applyProtection="1">
      <alignment horizontal="center" vertical="center" wrapText="1"/>
    </xf>
    <xf numFmtId="0" fontId="13" fillId="13" borderId="15" xfId="0" applyFont="1" applyFill="1" applyBorder="1" applyAlignment="1" applyProtection="1">
      <alignment horizontal="center" vertical="center" wrapText="1"/>
    </xf>
    <xf numFmtId="0" fontId="45" fillId="17" borderId="13" xfId="0" applyFont="1" applyFill="1" applyBorder="1" applyAlignment="1" applyProtection="1">
      <alignment horizontal="center" vertical="center" wrapText="1"/>
    </xf>
    <xf numFmtId="0" fontId="45" fillId="17" borderId="2" xfId="0" applyFont="1" applyFill="1" applyBorder="1" applyAlignment="1" applyProtection="1">
      <alignment horizontal="center" vertical="center" wrapText="1"/>
    </xf>
    <xf numFmtId="0" fontId="45" fillId="17" borderId="15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 vertical="center" wrapText="1"/>
    </xf>
    <xf numFmtId="0" fontId="14" fillId="10" borderId="4" xfId="0" applyFont="1" applyFill="1" applyBorder="1" applyAlignment="1" applyProtection="1">
      <alignment horizontal="center" vertical="center" wrapText="1"/>
    </xf>
    <xf numFmtId="0" fontId="13" fillId="7" borderId="5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 vertical="center" wrapText="1"/>
    </xf>
    <xf numFmtId="0" fontId="13" fillId="9" borderId="4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center" vertical="center" wrapText="1"/>
      <protection locked="0"/>
    </xf>
    <xf numFmtId="0" fontId="27" fillId="2" borderId="12" xfId="0" applyFont="1" applyFill="1" applyBorder="1" applyAlignment="1" applyProtection="1">
      <alignment horizontal="center" vertical="center" wrapText="1"/>
      <protection locked="0"/>
    </xf>
    <xf numFmtId="0" fontId="27" fillId="2" borderId="7" xfId="0" applyFont="1" applyFill="1" applyBorder="1" applyAlignment="1" applyProtection="1">
      <alignment horizontal="center" vertical="center" wrapText="1"/>
      <protection locked="0"/>
    </xf>
    <xf numFmtId="0" fontId="13" fillId="14" borderId="6" xfId="0" applyFont="1" applyFill="1" applyBorder="1" applyAlignment="1" applyProtection="1">
      <alignment horizontal="center" vertical="center" wrapText="1"/>
    </xf>
    <xf numFmtId="0" fontId="13" fillId="14" borderId="4" xfId="0" applyFont="1" applyFill="1" applyBorder="1" applyAlignment="1" applyProtection="1">
      <alignment horizontal="center" vertical="center" wrapText="1"/>
    </xf>
    <xf numFmtId="0" fontId="13" fillId="23" borderId="1" xfId="0" applyFont="1" applyFill="1" applyBorder="1" applyAlignment="1" applyProtection="1">
      <alignment horizontal="center" vertical="center" wrapText="1"/>
    </xf>
    <xf numFmtId="0" fontId="13" fillId="23" borderId="12" xfId="0" applyFont="1" applyFill="1" applyBorder="1" applyAlignment="1" applyProtection="1">
      <alignment horizontal="center" vertical="center" wrapText="1"/>
    </xf>
    <xf numFmtId="0" fontId="13" fillId="23" borderId="7" xfId="0" applyFont="1" applyFill="1" applyBorder="1" applyAlignment="1" applyProtection="1">
      <alignment horizontal="center" vertical="center" wrapText="1"/>
    </xf>
    <xf numFmtId="0" fontId="14" fillId="2" borderId="6" xfId="0" applyFont="1" applyFill="1" applyBorder="1" applyAlignment="1" applyProtection="1">
      <alignment horizontal="center" vertical="center" wrapText="1"/>
      <protection locked="0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13" fillId="7" borderId="6" xfId="0" applyFont="1" applyFill="1" applyBorder="1" applyAlignment="1" applyProtection="1">
      <alignment horizontal="center" vertical="center" wrapText="1"/>
    </xf>
    <xf numFmtId="0" fontId="13" fillId="7" borderId="4" xfId="0" applyFont="1" applyFill="1" applyBorder="1" applyAlignment="1" applyProtection="1">
      <alignment horizontal="center" vertical="center" wrapText="1"/>
    </xf>
    <xf numFmtId="0" fontId="13" fillId="5" borderId="6" xfId="0" applyFont="1" applyFill="1" applyBorder="1" applyAlignment="1" applyProtection="1">
      <alignment horizontal="center" vertical="center" wrapText="1"/>
    </xf>
    <xf numFmtId="0" fontId="13" fillId="5" borderId="4" xfId="0" applyFont="1" applyFill="1" applyBorder="1" applyAlignment="1" applyProtection="1">
      <alignment horizontal="center" vertical="center" wrapText="1"/>
    </xf>
    <xf numFmtId="0" fontId="24" fillId="3" borderId="0" xfId="0" applyFont="1" applyFill="1" applyBorder="1" applyAlignment="1" applyProtection="1">
      <alignment horizontal="center" vertical="top" wrapText="1"/>
    </xf>
    <xf numFmtId="0" fontId="27" fillId="15" borderId="1" xfId="0" applyFont="1" applyFill="1" applyBorder="1" applyAlignment="1" applyProtection="1">
      <alignment horizontal="center" vertical="center" textRotation="90" wrapText="1"/>
    </xf>
    <xf numFmtId="0" fontId="27" fillId="15" borderId="12" xfId="0" applyFont="1" applyFill="1" applyBorder="1" applyAlignment="1" applyProtection="1">
      <alignment horizontal="center" vertical="center" textRotation="90" wrapText="1"/>
    </xf>
    <xf numFmtId="0" fontId="27" fillId="15" borderId="7" xfId="0" applyFont="1" applyFill="1" applyBorder="1" applyAlignment="1" applyProtection="1">
      <alignment horizontal="center" vertical="center" textRotation="90" wrapText="1"/>
    </xf>
    <xf numFmtId="0" fontId="46" fillId="2" borderId="0" xfId="0" applyFont="1" applyFill="1" applyAlignment="1" applyProtection="1">
      <alignment horizontal="center" vertical="center" wrapText="1"/>
    </xf>
    <xf numFmtId="0" fontId="27" fillId="16" borderId="12" xfId="0" applyFont="1" applyFill="1" applyBorder="1" applyAlignment="1" applyProtection="1">
      <alignment horizontal="center" vertical="center" textRotation="90"/>
    </xf>
    <xf numFmtId="0" fontId="27" fillId="16" borderId="7" xfId="0" applyFont="1" applyFill="1" applyBorder="1" applyAlignment="1" applyProtection="1">
      <alignment horizontal="center" vertical="center" textRotation="90"/>
    </xf>
    <xf numFmtId="0" fontId="13" fillId="5" borderId="1" xfId="0" applyFont="1" applyFill="1" applyBorder="1" applyAlignment="1" applyProtection="1">
      <alignment horizontal="center" vertical="center" textRotation="90"/>
    </xf>
    <xf numFmtId="0" fontId="13" fillId="5" borderId="12" xfId="0" applyFont="1" applyFill="1" applyBorder="1" applyAlignment="1" applyProtection="1">
      <alignment horizontal="center" vertical="center" textRotation="90"/>
    </xf>
    <xf numFmtId="0" fontId="26" fillId="2" borderId="0" xfId="0" applyFont="1" applyFill="1" applyBorder="1" applyAlignment="1" applyProtection="1">
      <alignment horizontal="left" wrapText="1"/>
    </xf>
    <xf numFmtId="0" fontId="26" fillId="2" borderId="0" xfId="0" applyFont="1" applyFill="1" applyAlignment="1" applyProtection="1">
      <alignment horizontal="center" vertical="center" wrapText="1"/>
    </xf>
    <xf numFmtId="0" fontId="16" fillId="3" borderId="3" xfId="0" applyFont="1" applyFill="1" applyBorder="1" applyAlignment="1" applyProtection="1">
      <alignment horizontal="left" vertical="top" wrapText="1"/>
    </xf>
    <xf numFmtId="0" fontId="16" fillId="3" borderId="2" xfId="0" applyFont="1" applyFill="1" applyBorder="1" applyAlignment="1" applyProtection="1">
      <alignment horizontal="left" vertical="top" wrapText="1"/>
    </xf>
    <xf numFmtId="0" fontId="26" fillId="2" borderId="0" xfId="0" applyFont="1" applyFill="1" applyAlignment="1" applyProtection="1">
      <alignment horizontal="right" wrapText="1"/>
    </xf>
    <xf numFmtId="0" fontId="38" fillId="7" borderId="5" xfId="0" applyFont="1" applyFill="1" applyBorder="1" applyAlignment="1" applyProtection="1">
      <alignment horizontal="center" vertical="center" wrapText="1"/>
    </xf>
    <xf numFmtId="0" fontId="24" fillId="3" borderId="0" xfId="0" applyFont="1" applyFill="1" applyAlignment="1" applyProtection="1">
      <alignment horizontal="center" vertical="center"/>
    </xf>
  </cellXfs>
  <cellStyles count="5">
    <cellStyle name="Hyperlink" xfId="2" builtinId="8"/>
    <cellStyle name="Komma" xfId="3" builtinId="3"/>
    <cellStyle name="Prozent" xfId="4" builtinId="5"/>
    <cellStyle name="Standard" xfId="0" builtinId="0"/>
    <cellStyle name="Währung" xfId="1" builtinId="4"/>
  </cellStyles>
  <dxfs count="8">
    <dxf>
      <font>
        <color theme="1"/>
      </font>
      <fill>
        <patternFill>
          <bgColor theme="1"/>
        </patternFill>
      </fill>
    </dxf>
    <dxf>
      <font>
        <strike val="0"/>
        <color theme="1" tint="0.24994659260841701"/>
      </font>
      <fill>
        <patternFill>
          <bgColor theme="1" tint="0.24994659260841701"/>
        </patternFill>
      </fill>
    </dxf>
    <dxf>
      <font>
        <b/>
        <i val="0"/>
        <strike val="0"/>
        <color theme="0"/>
      </font>
      <fill>
        <patternFill>
          <bgColor theme="6" tint="-0.499984740745262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strike val="0"/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00"/>
      <color rgb="FF996600"/>
      <color rgb="FF90A52C"/>
      <color rgb="FF99FF66"/>
      <color rgb="FFCED400"/>
      <color rgb="FFA5BC32"/>
      <color rgb="FFFFFF66"/>
      <color rgb="FF99CC00"/>
      <color rgb="FFFF7C80"/>
      <color rgb="FFDAD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8.2387701537307831E-2"/>
          <c:w val="0.79557122026413363"/>
          <c:h val="0.75198102329259053"/>
        </c:manualLayout>
      </c:layout>
      <c:lineChart>
        <c:grouping val="standard"/>
        <c:varyColors val="0"/>
        <c:ser>
          <c:idx val="0"/>
          <c:order val="0"/>
          <c:tx>
            <c:strRef>
              <c:f>Milchmenge!$E$17</c:f>
              <c:strCache>
                <c:ptCount val="1"/>
                <c:pt idx="0">
                  <c:v> -  Futterkosten  
    je Kuh/Tag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2"/>
              </a:outerShdw>
            </a:effectLst>
          </c:spPr>
          <c:marker>
            <c:symbol val="none"/>
          </c:marker>
          <c:dLbls>
            <c:numFmt formatCode="#,##0.0" sourceLinked="0"/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Milchmenge!$F$4:$AJ$4</c:f>
              <c:numCache>
                <c:formatCode>d/m/yy;@</c:formatCode>
                <c:ptCount val="31"/>
                <c:pt idx="0">
                  <c:v>44224</c:v>
                </c:pt>
              </c:numCache>
            </c:numRef>
          </c:cat>
          <c:val>
            <c:numRef>
              <c:f>Milchmenge!$F$19:$AJ$19</c:f>
              <c:numCache>
                <c:formatCode>0.0\ "Cent"</c:formatCode>
                <c:ptCount val="31"/>
                <c:pt idx="0">
                  <c:v>12.936805828670641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34-4796-9893-28A9C1FD7E6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42795136"/>
        <c:axId val="179787264"/>
      </c:lineChart>
      <c:dateAx>
        <c:axId val="142795136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9787264"/>
        <c:crosses val="autoZero"/>
        <c:auto val="1"/>
        <c:lblOffset val="100"/>
        <c:baseTimeUnit val="days"/>
        <c:majorUnit val="2"/>
        <c:majorTimeUnit val="months"/>
      </c:dateAx>
      <c:valAx>
        <c:axId val="179787264"/>
        <c:scaling>
          <c:orientation val="minMax"/>
          <c:min val="1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2795136"/>
        <c:crosses val="autoZero"/>
        <c:crossBetween val="between"/>
        <c:majorUnit val="1"/>
      </c:valAx>
      <c:spPr>
        <a:solidFill>
          <a:schemeClr val="accent2">
            <a:lumMod val="60000"/>
            <a:lumOff val="4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00000"/>
    </a:solidFill>
    <a:ln w="952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8.2387701537307831E-2"/>
          <c:w val="0.79557122026413363"/>
          <c:h val="0.7795490851413357"/>
        </c:manualLayout>
      </c:layout>
      <c:lineChart>
        <c:grouping val="standard"/>
        <c:varyColors val="0"/>
        <c:ser>
          <c:idx val="0"/>
          <c:order val="0"/>
          <c:tx>
            <c:strRef>
              <c:f>Milchmenge!$E$18</c:f>
              <c:strCache>
                <c:ptCount val="1"/>
                <c:pt idx="0">
                  <c:v> = IOFC Kuh/Tag
Milcherlös-Futter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bg1">
                  <a:lumMod val="75000"/>
                </a:schemeClr>
              </a:outerShdw>
            </a:effectLst>
          </c:spPr>
          <c:marker>
            <c:symbol val="none"/>
          </c:marker>
          <c:dLbls>
            <c:numFmt formatCode="#,##0.0" sourceLinked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Milchmenge!$F$4:$AJ$4</c:f>
              <c:numCache>
                <c:formatCode>d/m/yy;@</c:formatCode>
                <c:ptCount val="31"/>
                <c:pt idx="0">
                  <c:v>44224</c:v>
                </c:pt>
              </c:numCache>
            </c:numRef>
          </c:cat>
          <c:val>
            <c:numRef>
              <c:f>Milchmenge!$F$18:$AI$18</c:f>
              <c:numCache>
                <c:formatCode>#,##0.0\ "€"</c:formatCode>
                <c:ptCount val="30"/>
                <c:pt idx="0">
                  <c:v>7.9206713333333312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A3A-9471-CDD2D38F18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209991936"/>
        <c:axId val="221935488"/>
      </c:lineChart>
      <c:dateAx>
        <c:axId val="209991936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1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21935488"/>
        <c:crosses val="autoZero"/>
        <c:auto val="1"/>
        <c:lblOffset val="100"/>
        <c:baseTimeUnit val="days"/>
        <c:majorUnit val="2"/>
        <c:majorTimeUnit val="months"/>
      </c:dateAx>
      <c:valAx>
        <c:axId val="221935488"/>
        <c:scaling>
          <c:orientation val="minMax"/>
          <c:min val="3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l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09991936"/>
        <c:crosses val="autoZero"/>
        <c:crossBetween val="between"/>
        <c:majorUnit val="1"/>
      </c:valAx>
      <c:spPr>
        <a:solidFill>
          <a:schemeClr val="accent3">
            <a:lumMod val="60000"/>
            <a:lumOff val="4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5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31029454651501"/>
          <c:y val="1.664399904557385E-2"/>
          <c:w val="0.79557122026413363"/>
          <c:h val="0.89138797423049398"/>
        </c:manualLayout>
      </c:layout>
      <c:lineChart>
        <c:grouping val="standard"/>
        <c:varyColors val="0"/>
        <c:ser>
          <c:idx val="0"/>
          <c:order val="0"/>
          <c:tx>
            <c:strRef>
              <c:f>Milchmenge!$E$25</c:f>
              <c:strCache>
                <c:ptCount val="1"/>
                <c:pt idx="0">
                  <c:v>IOFC/Tag Herde</c:v>
                </c:pt>
              </c:strCache>
            </c:strRef>
          </c:tx>
          <c:spPr>
            <a:ln w="34925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bg1">
                  <a:lumMod val="75000"/>
                </a:schemeClr>
              </a:outerShdw>
            </a:effectLst>
          </c:spPr>
          <c:marker>
            <c:symbol val="none"/>
          </c:marker>
          <c:dLbls>
            <c:numFmt formatCode="#,##0" sourceLinked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Milchmenge!$F$4:$AJ$4</c:f>
              <c:numCache>
                <c:formatCode>d/m/yy;@</c:formatCode>
                <c:ptCount val="31"/>
                <c:pt idx="0">
                  <c:v>44224</c:v>
                </c:pt>
              </c:numCache>
            </c:numRef>
          </c:cat>
          <c:val>
            <c:numRef>
              <c:f>Milchmenge!$F$25:$AI$25</c:f>
              <c:numCache>
                <c:formatCode>#,##0\ "€"</c:formatCode>
                <c:ptCount val="30"/>
                <c:pt idx="0">
                  <c:v>1200.2281999999993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EFF-4A3A-9471-CDD2D38F18F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marker val="1"/>
        <c:smooth val="0"/>
        <c:axId val="140509568"/>
        <c:axId val="140510720"/>
      </c:lineChart>
      <c:dateAx>
        <c:axId val="140509568"/>
        <c:scaling>
          <c:orientation val="minMax"/>
        </c:scaling>
        <c:delete val="0"/>
        <c:axPos val="b"/>
        <c:numFmt formatCode="d/m;@" sourceLinked="0"/>
        <c:majorTickMark val="out"/>
        <c:minorTickMark val="none"/>
        <c:tickLblPos val="low"/>
        <c:spPr>
          <a:noFill/>
          <a:ln w="12700" cap="flat" cmpd="sng" algn="ctr">
            <a:solidFill>
              <a:schemeClr val="lt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de-DE"/>
          </a:p>
        </c:txPr>
        <c:crossAx val="140510720"/>
        <c:crosses val="autoZero"/>
        <c:auto val="1"/>
        <c:lblOffset val="100"/>
        <c:baseTimeUnit val="days"/>
        <c:majorUnit val="2"/>
        <c:majorTimeUnit val="months"/>
      </c:dateAx>
      <c:valAx>
        <c:axId val="140510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lt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de-DE"/>
          </a:p>
        </c:txPr>
        <c:crossAx val="140509568"/>
        <c:crosses val="autoZero"/>
        <c:crossBetween val="between"/>
      </c:valAx>
      <c:spPr>
        <a:solidFill>
          <a:schemeClr val="bg1">
            <a:lumMod val="8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chemeClr val="bg1"/>
          </a:solidFill>
          <a:latin typeface="+mn-lt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strRef>
          <c:f>'Kosten Grobfutter'!$E$6</c:f>
          <c:strCache>
            <c:ptCount val="1"/>
            <c:pt idx="0">
              <c:v>Produktionskosten
je dt FM</c:v>
            </c:pt>
          </c:strCache>
        </c:strRef>
      </c:tx>
      <c:layout>
        <c:manualLayout>
          <c:xMode val="edge"/>
          <c:yMode val="edge"/>
          <c:x val="0.27592088645823037"/>
          <c:y val="4.4778900773556937E-2"/>
        </c:manualLayout>
      </c:layout>
      <c:overlay val="1"/>
      <c:txPr>
        <a:bodyPr/>
        <a:lstStyle/>
        <a:p>
          <a:pPr>
            <a:defRPr sz="1000">
              <a:solidFill>
                <a:schemeClr val="bg1"/>
              </a:solidFill>
              <a:latin typeface="Arial" pitchFamily="34" charset="0"/>
              <a:cs typeface="Arial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Grobfutter'!$E$6</c:f>
              <c:strCache>
                <c:ptCount val="1"/>
                <c:pt idx="0">
                  <c:v>Produktionskosten
je dt FM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Grobfutter'!$F$6</c:f>
              <c:numCache>
                <c:formatCode>#,##0.0\ "€"</c:formatCode>
                <c:ptCount val="1"/>
                <c:pt idx="0">
                  <c:v>6.84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AF-4514-9FA9-AC87CF89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53024"/>
        <c:axId val="141575296"/>
      </c:bar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'Kosten Grobfutter'!$M$6</c:f>
              <c:numCache>
                <c:formatCode>#,##0.0\ "€"</c:formatCode>
                <c:ptCount val="1"/>
                <c:pt idx="0">
                  <c:v>4.2022222222222219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AF-4514-9FA9-AC87CF89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53024"/>
        <c:axId val="141575296"/>
      </c:lineChart>
      <c:catAx>
        <c:axId val="14155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41575296"/>
        <c:crosses val="autoZero"/>
        <c:auto val="1"/>
        <c:lblAlgn val="ctr"/>
        <c:lblOffset val="100"/>
        <c:noMultiLvlLbl val="0"/>
      </c:catAx>
      <c:valAx>
        <c:axId val="141575296"/>
        <c:scaling>
          <c:orientation val="minMax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1553024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strRef>
          <c:f>'Kosten Grobfutter'!$L$6</c:f>
          <c:strCache>
            <c:ptCount val="1"/>
            <c:pt idx="0">
              <c:v>Produktionskosten
je dt FM</c:v>
            </c:pt>
          </c:strCache>
        </c:strRef>
      </c:tx>
      <c:layout>
        <c:manualLayout>
          <c:xMode val="edge"/>
          <c:yMode val="edge"/>
          <c:x val="0.27592088645823037"/>
          <c:y val="4.4778900773556937E-2"/>
        </c:manualLayout>
      </c:layout>
      <c:overlay val="1"/>
      <c:txPr>
        <a:bodyPr/>
        <a:lstStyle/>
        <a:p>
          <a:pPr>
            <a:defRPr sz="1000">
              <a:solidFill>
                <a:schemeClr val="bg1"/>
              </a:solidFill>
              <a:latin typeface="Arial" pitchFamily="34" charset="0"/>
              <a:cs typeface="Arial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Grobfutter'!$L$6</c:f>
              <c:strCache>
                <c:ptCount val="1"/>
                <c:pt idx="0">
                  <c:v>Produktionskosten
je dt FM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Grobfutter'!$M$6</c:f>
              <c:numCache>
                <c:formatCode>#,##0.0\ "€"</c:formatCode>
                <c:ptCount val="1"/>
                <c:pt idx="0">
                  <c:v>4.2022222222222219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31-4D3B-BB79-F9B7E8D9B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597696"/>
        <c:axId val="141619968"/>
      </c:barChart>
      <c:lineChart>
        <c:grouping val="standard"/>
        <c:varyColors val="0"/>
        <c:ser>
          <c:idx val="1"/>
          <c:order val="1"/>
          <c:marker>
            <c:symbol val="none"/>
          </c:marker>
          <c:val>
            <c:numRef>
              <c:f>'Kosten Grobfutter'!$F$6</c:f>
              <c:numCache>
                <c:formatCode>#,##0.0\ "€"</c:formatCode>
                <c:ptCount val="1"/>
                <c:pt idx="0">
                  <c:v>6.84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31-4D3B-BB79-F9B7E8D9B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97696"/>
        <c:axId val="141619968"/>
      </c:lineChart>
      <c:catAx>
        <c:axId val="14159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1619968"/>
        <c:crosses val="autoZero"/>
        <c:auto val="1"/>
        <c:lblAlgn val="ctr"/>
        <c:lblOffset val="100"/>
        <c:noMultiLvlLbl val="0"/>
      </c:catAx>
      <c:valAx>
        <c:axId val="141619968"/>
        <c:scaling>
          <c:orientation val="minMax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1597696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r>
              <a:rPr lang="en-US"/>
              <a:t>Produktionskosten
je dt TM Grassilage</a:t>
            </a:r>
          </a:p>
        </c:rich>
      </c:tx>
      <c:layout>
        <c:manualLayout>
          <c:xMode val="edge"/>
          <c:yMode val="edge"/>
          <c:x val="0.2982360886897506"/>
          <c:y val="5.81123359580052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Grobfutter'!$B$29</c:f>
              <c:strCache>
                <c:ptCount val="1"/>
                <c:pt idx="0">
                  <c:v>Grünlandertrag
dt TM/ha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Grobfutter'!$C$30</c:f>
              <c:numCache>
                <c:formatCode>#,##0.0\ "€"</c:formatCode>
                <c:ptCount val="1"/>
                <c:pt idx="0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D1-4A3E-970E-BEC49A4C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00096"/>
        <c:axId val="141701888"/>
      </c:barChart>
      <c:lineChart>
        <c:grouping val="standard"/>
        <c:varyColors val="0"/>
        <c:ser>
          <c:idx val="1"/>
          <c:order val="1"/>
          <c:tx>
            <c:strRef>
              <c:f>'Kosten Grobfutter'!$I$29</c:f>
              <c:strCache>
                <c:ptCount val="1"/>
                <c:pt idx="0">
                  <c:v>Maisertrag
dt TM/ha</c:v>
                </c:pt>
              </c:strCache>
            </c:strRef>
          </c:tx>
          <c:marker>
            <c:symbol val="none"/>
          </c:marker>
          <c:val>
            <c:numRef>
              <c:f>'Kosten Grobfutter'!$J$30</c:f>
              <c:numCache>
                <c:formatCode>#,##0.0\ "€"</c:formatCode>
                <c:ptCount val="1"/>
                <c:pt idx="0">
                  <c:v>13.131944444444445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FD1-4A3E-970E-BEC49A4C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00096"/>
        <c:axId val="141701888"/>
      </c:lineChart>
      <c:catAx>
        <c:axId val="141700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41701888"/>
        <c:crosses val="autoZero"/>
        <c:auto val="1"/>
        <c:lblAlgn val="ctr"/>
        <c:lblOffset val="100"/>
        <c:noMultiLvlLbl val="0"/>
      </c:catAx>
      <c:valAx>
        <c:axId val="141701888"/>
        <c:scaling>
          <c:orientation val="minMax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1700096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r>
              <a:rPr lang="en-US"/>
              <a:t>Produktionskosten
je dt TM Maissilage</a:t>
            </a:r>
          </a:p>
        </c:rich>
      </c:tx>
      <c:layout>
        <c:manualLayout>
          <c:xMode val="edge"/>
          <c:yMode val="edge"/>
          <c:x val="0.30381488924763067"/>
          <c:y val="5.81123359580052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Grobfutter'!$I$29</c:f>
              <c:strCache>
                <c:ptCount val="1"/>
                <c:pt idx="0">
                  <c:v>Maisertrag
dt TM/ha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Grobfutter'!$J$30</c:f>
              <c:numCache>
                <c:formatCode>#,##0.0\ "€"</c:formatCode>
                <c:ptCount val="1"/>
                <c:pt idx="0">
                  <c:v>13.131944444444445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3B-4B16-8CC8-A08DC6C24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36576"/>
        <c:axId val="141742464"/>
      </c:barChart>
      <c:lineChart>
        <c:grouping val="standard"/>
        <c:varyColors val="0"/>
        <c:ser>
          <c:idx val="1"/>
          <c:order val="1"/>
          <c:tx>
            <c:strRef>
              <c:f>'Kosten Grobfutter'!$B$29</c:f>
              <c:strCache>
                <c:ptCount val="1"/>
                <c:pt idx="0">
                  <c:v>Grünlandertrag
dt TM/ha</c:v>
                </c:pt>
              </c:strCache>
            </c:strRef>
          </c:tx>
          <c:marker>
            <c:symbol val="none"/>
          </c:marker>
          <c:val>
            <c:numRef>
              <c:f>'Kosten Grobfutter'!$C$30</c:f>
              <c:numCache>
                <c:formatCode>#,##0.0\ "€"</c:formatCode>
                <c:ptCount val="1"/>
                <c:pt idx="0">
                  <c:v>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3B-4B16-8CC8-A08DC6C24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6576"/>
        <c:axId val="141742464"/>
      </c:lineChart>
      <c:catAx>
        <c:axId val="141736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1742464"/>
        <c:crosses val="autoZero"/>
        <c:auto val="1"/>
        <c:lblAlgn val="ctr"/>
        <c:lblOffset val="100"/>
        <c:noMultiLvlLbl val="0"/>
      </c:catAx>
      <c:valAx>
        <c:axId val="141742464"/>
        <c:scaling>
          <c:orientation val="minMax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1736576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r>
              <a:rPr lang="en-US"/>
              <a:t>Produktionskosten
je 10 MJ NEL Grassilage</a:t>
            </a:r>
          </a:p>
        </c:rich>
      </c:tx>
      <c:layout>
        <c:manualLayout>
          <c:xMode val="edge"/>
          <c:yMode val="edge"/>
          <c:x val="0.22571168143730991"/>
          <c:y val="6.477900262467192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Grobfutter'!$E$29</c:f>
              <c:strCache>
                <c:ptCount val="1"/>
                <c:pt idx="0">
                  <c:v>Grünlandertrag in
MJ NEL/ha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Grobfutter'!$F$30</c:f>
              <c:numCache>
                <c:formatCode>#,##0.0\ "€"</c:formatCode>
                <c:ptCount val="1"/>
                <c:pt idx="0">
                  <c:v>29.032258064516128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D3-44D7-A3E6-A7C5566C1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23616"/>
        <c:axId val="142229504"/>
      </c:barChart>
      <c:lineChart>
        <c:grouping val="standard"/>
        <c:varyColors val="0"/>
        <c:ser>
          <c:idx val="1"/>
          <c:order val="1"/>
          <c:tx>
            <c:strRef>
              <c:f>'Kosten Grobfutter'!$L$29</c:f>
              <c:strCache>
                <c:ptCount val="1"/>
                <c:pt idx="0">
                  <c:v>Maisertrag in
MJ NEL/ha</c:v>
                </c:pt>
              </c:strCache>
            </c:strRef>
          </c:tx>
          <c:marker>
            <c:symbol val="none"/>
          </c:marker>
          <c:val>
            <c:numRef>
              <c:f>'Kosten Grobfutter'!$M$30</c:f>
              <c:numCache>
                <c:formatCode>#,##0.0\ "€"</c:formatCode>
                <c:ptCount val="1"/>
                <c:pt idx="0">
                  <c:v>19.031803542673106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AD3-44D7-A3E6-A7C5566C1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23616"/>
        <c:axId val="142229504"/>
      </c:lineChart>
      <c:catAx>
        <c:axId val="14222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229504"/>
        <c:crosses val="autoZero"/>
        <c:auto val="1"/>
        <c:lblAlgn val="ctr"/>
        <c:lblOffset val="100"/>
        <c:noMultiLvlLbl val="0"/>
      </c:catAx>
      <c:valAx>
        <c:axId val="142229504"/>
        <c:scaling>
          <c:orientation val="minMax"/>
        </c:scaling>
        <c:delete val="0"/>
        <c:axPos val="l"/>
        <c:majorGridlines/>
        <c:numFmt formatCode="#,##0\ &quot;ct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2223616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 sz="1000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r>
              <a:rPr lang="en-US"/>
              <a:t>Produktionskosten
je 10 MJ NEL Maissilage</a:t>
            </a:r>
          </a:p>
        </c:rich>
      </c:tx>
      <c:layout>
        <c:manualLayout>
          <c:xMode val="edge"/>
          <c:yMode val="edge"/>
          <c:x val="0.22571168143730991"/>
          <c:y val="6.477900262467192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3375525758025018"/>
          <c:y val="0.28324887352288292"/>
          <c:w val="0.65463265091863521"/>
          <c:h val="0.666056867491382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'Kosten Grobfutter'!$L$29</c:f>
              <c:strCache>
                <c:ptCount val="1"/>
                <c:pt idx="0">
                  <c:v>Maisertrag in
MJ NEL/ha</c:v>
                </c:pt>
              </c:strCache>
            </c:strRef>
          </c:tx>
          <c:spPr>
            <a:solidFill>
              <a:srgbClr val="CED400"/>
            </a:solidFill>
          </c:spPr>
          <c:invertIfNegative val="0"/>
          <c:dLbls>
            <c:numFmt formatCode="#,##0.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0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'Kosten Grobfutter'!$M$30</c:f>
              <c:numCache>
                <c:formatCode>#,##0.0\ "€"</c:formatCode>
                <c:ptCount val="1"/>
                <c:pt idx="0">
                  <c:v>19.031803542673106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51-4118-BDD8-2C6FB4C5C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39616"/>
        <c:axId val="142241152"/>
      </c:barChart>
      <c:lineChart>
        <c:grouping val="standard"/>
        <c:varyColors val="0"/>
        <c:ser>
          <c:idx val="1"/>
          <c:order val="1"/>
          <c:tx>
            <c:strRef>
              <c:f>'Kosten Grobfutter'!$E$29</c:f>
              <c:strCache>
                <c:ptCount val="1"/>
                <c:pt idx="0">
                  <c:v>Grünlandertrag in
MJ NEL/ha</c:v>
                </c:pt>
              </c:strCache>
            </c:strRef>
          </c:tx>
          <c:marker>
            <c:symbol val="none"/>
          </c:marker>
          <c:val>
            <c:numRef>
              <c:f>'Kosten Grobfutter'!$F$30</c:f>
              <c:numCache>
                <c:formatCode>#,##0.0\ "€"</c:formatCode>
                <c:ptCount val="1"/>
                <c:pt idx="0">
                  <c:v>29.032258064516128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51-4118-BDD8-2C6FB4C5C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39616"/>
        <c:axId val="142241152"/>
      </c:lineChart>
      <c:catAx>
        <c:axId val="14223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241152"/>
        <c:crosses val="autoZero"/>
        <c:auto val="1"/>
        <c:lblAlgn val="ctr"/>
        <c:lblOffset val="100"/>
        <c:noMultiLvlLbl val="0"/>
      </c:catAx>
      <c:valAx>
        <c:axId val="142241152"/>
        <c:scaling>
          <c:orientation val="minMax"/>
        </c:scaling>
        <c:delete val="0"/>
        <c:axPos val="l"/>
        <c:majorGridlines/>
        <c:numFmt formatCode="#,##0\ &quot;ct&quot;" sourceLinked="0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b="1">
                <a:solidFill>
                  <a:schemeClr val="bg1"/>
                </a:solidFill>
                <a:latin typeface="Arial" pitchFamily="34" charset="0"/>
                <a:cs typeface="Arial" pitchFamily="34" charset="0"/>
              </a:defRPr>
            </a:pPr>
            <a:endParaRPr lang="de-DE"/>
          </a:p>
        </c:txPr>
        <c:crossAx val="142239616"/>
        <c:crosses val="autoZero"/>
        <c:crossBetween val="between"/>
        <c:majorUnit val="5"/>
      </c:valAx>
      <c:spPr>
        <a:gradFill rotWithShape="1">
          <a:gsLst>
            <a:gs pos="0">
              <a:schemeClr val="bg1">
                <a:lumMod val="75000"/>
              </a:schemeClr>
            </a:gs>
            <a:gs pos="35000">
              <a:schemeClr val="bg1">
                <a:lumMod val="85000"/>
              </a:schemeClr>
            </a:gs>
            <a:gs pos="100000">
              <a:schemeClr val="bg1">
                <a:lumMod val="95000"/>
              </a:schemeClr>
            </a:gs>
          </a:gsLst>
          <a:lin ang="16200000" scaled="1"/>
        </a:gradFill>
        <a:ln w="9525" cap="flat" cmpd="sng" algn="ctr">
          <a:solidFill>
            <a:schemeClr val="accent3">
              <a:shade val="95000"/>
              <a:satMod val="105000"/>
            </a:schemeClr>
          </a:solidFill>
          <a:prstDash val="solid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c:spPr>
    </c:plotArea>
    <c:plotVisOnly val="1"/>
    <c:dispBlanksAs val="gap"/>
    <c:showDLblsOverMax val="0"/>
  </c:chart>
  <c:spPr>
    <a:solidFill>
      <a:srgbClr val="90A52C"/>
    </a:solidFill>
    <a:ln>
      <a:noFill/>
    </a:ln>
    <a:effectLst>
      <a:outerShdw blurRad="40000" dist="23000" dir="5400000" rotWithShape="0">
        <a:srgbClr val="000000">
          <a:alpha val="35000"/>
        </a:srgbClr>
      </a:outerShdw>
    </a:effectLst>
    <a:scene3d>
      <a:camera prst="orthographicFront">
        <a:rot lat="0" lon="0" rev="0"/>
      </a:camera>
      <a:lightRig rig="threePt" dir="t">
        <a:rot lat="0" lon="0" rev="1200000"/>
      </a:lightRig>
    </a:scene3d>
    <a:sp3d>
      <a:bevelT w="63500" h="25400"/>
    </a:sp3d>
  </c:spPr>
  <c:txPr>
    <a:bodyPr/>
    <a:lstStyle/>
    <a:p>
      <a:pPr>
        <a:defRPr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9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12700" cap="flat" cmpd="sng" algn="ctr">
        <a:solidFill>
          <a:schemeClr val="lt1"/>
        </a:solidFill>
        <a:round/>
      </a:ln>
    </cs:spPr>
    <cs:defRPr sz="900" kern="1200" spc="10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lt1"/>
            </a:gs>
            <a:gs pos="100000">
              <a:schemeClr val="lt1">
                <a:alpha val="0"/>
              </a:schemeClr>
            </a:gs>
          </a:gsLst>
          <a:lin ang="5400000" scaled="0"/>
        </a:gradFill>
        <a:round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image" Target="../media/image3.emf"/><Relationship Id="rId1" Type="http://schemas.openxmlformats.org/officeDocument/2006/relationships/chart" Target="../charts/chart4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</xdr:row>
      <xdr:rowOff>0</xdr:rowOff>
    </xdr:from>
    <xdr:to>
      <xdr:col>12</xdr:col>
      <xdr:colOff>1</xdr:colOff>
      <xdr:row>5</xdr:row>
      <xdr:rowOff>371475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" b="3483"/>
        <a:stretch/>
      </xdr:blipFill>
      <xdr:spPr>
        <a:xfrm>
          <a:off x="5972176" y="180975"/>
          <a:ext cx="2514600" cy="2466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</xdr:row>
      <xdr:rowOff>0</xdr:rowOff>
    </xdr:from>
    <xdr:to>
      <xdr:col>6</xdr:col>
      <xdr:colOff>0</xdr:colOff>
      <xdr:row>10</xdr:row>
      <xdr:rowOff>0</xdr:rowOff>
    </xdr:to>
    <xdr:graphicFrame macro="">
      <xdr:nvGraphicFramePr>
        <xdr:cNvPr id="21" name="Diagramm 20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276225</xdr:colOff>
          <xdr:row>1</xdr:row>
          <xdr:rowOff>0</xdr:rowOff>
        </xdr:from>
        <xdr:to>
          <xdr:col>6</xdr:col>
          <xdr:colOff>38100</xdr:colOff>
          <xdr:row>2</xdr:row>
          <xdr:rowOff>9525</xdr:rowOff>
        </xdr:to>
        <xdr:pic>
          <xdr:nvPicPr>
            <xdr:cNvPr id="31" name="Grafik 30">
              <a:extLst>
                <a:ext uri="{FF2B5EF4-FFF2-40B4-BE49-F238E27FC236}">
                  <a16:creationId xmlns="" xmlns:a16="http://schemas.microsoft.com/office/drawing/2014/main" id="{00000000-0008-0000-06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805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905125" y="161925"/>
              <a:ext cx="2343150" cy="7334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11</xdr:col>
      <xdr:colOff>0</xdr:colOff>
      <xdr:row>5</xdr:row>
      <xdr:rowOff>0</xdr:rowOff>
    </xdr:from>
    <xdr:to>
      <xdr:col>13</xdr:col>
      <xdr:colOff>0</xdr:colOff>
      <xdr:row>10</xdr:row>
      <xdr:rowOff>0</xdr:rowOff>
    </xdr:to>
    <xdr:graphicFrame macro="">
      <xdr:nvGraphicFramePr>
        <xdr:cNvPr id="46" name="Diagramm 45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276225</xdr:colOff>
          <xdr:row>1</xdr:row>
          <xdr:rowOff>0</xdr:rowOff>
        </xdr:from>
        <xdr:ext cx="2343150" cy="733425"/>
        <xdr:pic>
          <xdr:nvPicPr>
            <xdr:cNvPr id="50" name="Grafik 49">
              <a:extLst>
                <a:ext uri="{FF2B5EF4-FFF2-40B4-BE49-F238E27FC236}">
                  <a16:creationId xmlns="" xmlns:a16="http://schemas.microsoft.com/office/drawing/2014/main" id="{00000000-0008-0000-0600-00003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8051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8591550" y="161925"/>
              <a:ext cx="2343150" cy="7334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xdr:twoCellAnchor>
    <xdr:from>
      <xdr:col>1</xdr:col>
      <xdr:colOff>0</xdr:colOff>
      <xdr:row>29</xdr:row>
      <xdr:rowOff>0</xdr:rowOff>
    </xdr:from>
    <xdr:to>
      <xdr:col>3</xdr:col>
      <xdr:colOff>0</xdr:colOff>
      <xdr:row>34</xdr:row>
      <xdr:rowOff>0</xdr:rowOff>
    </xdr:to>
    <xdr:graphicFrame macro="">
      <xdr:nvGraphicFramePr>
        <xdr:cNvPr id="51" name="Diagramm 50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10</xdr:col>
      <xdr:colOff>0</xdr:colOff>
      <xdr:row>34</xdr:row>
      <xdr:rowOff>0</xdr:rowOff>
    </xdr:to>
    <xdr:graphicFrame macro="">
      <xdr:nvGraphicFramePr>
        <xdr:cNvPr id="52" name="Diagramm 51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29</xdr:row>
      <xdr:rowOff>0</xdr:rowOff>
    </xdr:from>
    <xdr:to>
      <xdr:col>6</xdr:col>
      <xdr:colOff>0</xdr:colOff>
      <xdr:row>34</xdr:row>
      <xdr:rowOff>0</xdr:rowOff>
    </xdr:to>
    <xdr:graphicFrame macro="">
      <xdr:nvGraphicFramePr>
        <xdr:cNvPr id="54" name="Diagramm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13</xdr:col>
      <xdr:colOff>0</xdr:colOff>
      <xdr:row>34</xdr:row>
      <xdr:rowOff>0</xdr:rowOff>
    </xdr:to>
    <xdr:graphicFrame macro="">
      <xdr:nvGraphicFramePr>
        <xdr:cNvPr id="56" name="Diagramm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190500</xdr:colOff>
      <xdr:row>1</xdr:row>
      <xdr:rowOff>38100</xdr:rowOff>
    </xdr:from>
    <xdr:ext cx="1214464" cy="684000"/>
    <xdr:pic>
      <xdr:nvPicPr>
        <xdr:cNvPr id="10" name="Grafik 9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1763375" y="609600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9524</xdr:colOff>
      <xdr:row>4</xdr:row>
      <xdr:rowOff>9524</xdr:rowOff>
    </xdr:from>
    <xdr:to>
      <xdr:col>3</xdr:col>
      <xdr:colOff>952500</xdr:colOff>
      <xdr:row>10</xdr:row>
      <xdr:rowOff>380999</xdr:rowOff>
    </xdr:to>
    <xdr:graphicFrame macro="">
      <xdr:nvGraphicFramePr>
        <xdr:cNvPr id="19" name="Diagramm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34</xdr:col>
      <xdr:colOff>66680</xdr:colOff>
      <xdr:row>35</xdr:row>
      <xdr:rowOff>9525</xdr:rowOff>
    </xdr:from>
    <xdr:ext cx="639193" cy="360000"/>
    <xdr:pic>
      <xdr:nvPicPr>
        <xdr:cNvPr id="21" name="Grafik 20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2353930" y="8572500"/>
          <a:ext cx="639193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13</xdr:row>
      <xdr:rowOff>9525</xdr:rowOff>
    </xdr:from>
    <xdr:to>
      <xdr:col>4</xdr:col>
      <xdr:colOff>0</xdr:colOff>
      <xdr:row>20</xdr:row>
      <xdr:rowOff>1</xdr:rowOff>
    </xdr:to>
    <xdr:graphicFrame macro="">
      <xdr:nvGraphicFramePr>
        <xdr:cNvPr id="12" name="Diagramm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161924</xdr:colOff>
      <xdr:row>22</xdr:row>
      <xdr:rowOff>0</xdr:rowOff>
    </xdr:from>
    <xdr:to>
      <xdr:col>4</xdr:col>
      <xdr:colOff>0</xdr:colOff>
      <xdr:row>33</xdr:row>
      <xdr:rowOff>0</xdr:rowOff>
    </xdr:to>
    <xdr:graphicFrame macro="">
      <xdr:nvGraphicFramePr>
        <xdr:cNvPr id="7" name="Diagramm 6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295275</xdr:colOff>
      <xdr:row>1</xdr:row>
      <xdr:rowOff>466725</xdr:rowOff>
    </xdr:from>
    <xdr:to>
      <xdr:col>5</xdr:col>
      <xdr:colOff>438150</xdr:colOff>
      <xdr:row>1</xdr:row>
      <xdr:rowOff>727315</xdr:rowOff>
    </xdr:to>
    <xdr:sp macro="" textlink="">
      <xdr:nvSpPr>
        <xdr:cNvPr id="2" name="Pfeil nach unten 1"/>
        <xdr:cNvSpPr/>
      </xdr:nvSpPr>
      <xdr:spPr>
        <a:xfrm>
          <a:off x="4724400" y="657225"/>
          <a:ext cx="142875" cy="260590"/>
        </a:xfrm>
        <a:prstGeom prst="downArrow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9" name="Grafik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1772900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381000</xdr:colOff>
      <xdr:row>1</xdr:row>
      <xdr:rowOff>19050</xdr:rowOff>
    </xdr:from>
    <xdr:ext cx="1214464" cy="684000"/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25993725" y="180975"/>
          <a:ext cx="1214464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moellermarketing/videos?disable_polymer=1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facebook.com/Agrarmarketing/" TargetMode="External"/><Relationship Id="rId1" Type="http://schemas.openxmlformats.org/officeDocument/2006/relationships/hyperlink" Target="https://www.facebook.com/Agrarmarketing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digistore24.com/product/307960?voucher=milch250" TargetMode="External"/><Relationship Id="rId4" Type="http://schemas.openxmlformats.org/officeDocument/2006/relationships/hyperlink" Target="http://www.moeller-agrarmarketing.de/agrar-shop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moeller-agrarmarketing.de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B1:R2033"/>
  <sheetViews>
    <sheetView showGridLines="0" tabSelected="1" workbookViewId="0">
      <selection activeCell="C5" sqref="C5"/>
    </sheetView>
  </sheetViews>
  <sheetFormatPr baseColWidth="10" defaultRowHeight="14.25" x14ac:dyDescent="0.2"/>
  <cols>
    <col min="1" max="1" width="2.375" style="7" customWidth="1"/>
    <col min="2" max="3" width="35.625" style="7" customWidth="1"/>
    <col min="4" max="4" width="2.375" style="7" customWidth="1"/>
    <col min="5" max="12" width="4.125" style="7" customWidth="1"/>
    <col min="13" max="13" width="2.375" style="7" customWidth="1"/>
    <col min="14" max="17" width="14.625" style="215" hidden="1" customWidth="1"/>
    <col min="18" max="18" width="4.125" style="234" customWidth="1"/>
    <col min="19" max="19" width="4.125" style="7" customWidth="1"/>
    <col min="20" max="21" width="10" style="7" customWidth="1"/>
    <col min="22" max="16384" width="11" style="7"/>
  </cols>
  <sheetData>
    <row r="1" spans="2:18" x14ac:dyDescent="0.2">
      <c r="N1" s="214" t="s">
        <v>107</v>
      </c>
      <c r="R1" s="7"/>
    </row>
    <row r="2" spans="2:18" ht="90" customHeight="1" x14ac:dyDescent="0.2">
      <c r="B2" s="353" t="s">
        <v>124</v>
      </c>
      <c r="C2" s="354"/>
      <c r="E2" s="244"/>
      <c r="F2" s="244"/>
      <c r="G2" s="244"/>
      <c r="H2" s="244"/>
      <c r="I2" s="244"/>
      <c r="J2" s="244"/>
      <c r="K2" s="244"/>
      <c r="L2" s="244"/>
      <c r="N2" s="214" t="s">
        <v>108</v>
      </c>
      <c r="R2" s="7"/>
    </row>
    <row r="3" spans="2:18" ht="15" customHeight="1" x14ac:dyDescent="0.2">
      <c r="B3" s="355"/>
      <c r="C3" s="356"/>
      <c r="E3" s="244"/>
      <c r="F3" s="244"/>
      <c r="G3" s="244"/>
      <c r="H3" s="244"/>
      <c r="I3" s="244"/>
      <c r="J3" s="244"/>
      <c r="K3" s="244"/>
      <c r="L3" s="244"/>
      <c r="N3" s="214" t="s">
        <v>109</v>
      </c>
      <c r="R3" s="7"/>
    </row>
    <row r="4" spans="2:18" ht="30" customHeight="1" x14ac:dyDescent="0.2">
      <c r="B4" s="247" t="s">
        <v>121</v>
      </c>
      <c r="C4" s="238">
        <f ca="1">IF(C5=O6,INDEX(O10:O2020,MATCH(TODAY(),P10:P2020,0),1),"wurde bereits eingetragen")</f>
        <v>1527</v>
      </c>
      <c r="E4" s="244"/>
      <c r="F4" s="244"/>
      <c r="G4" s="244"/>
      <c r="H4" s="244"/>
      <c r="I4" s="244"/>
      <c r="J4" s="244"/>
      <c r="K4" s="244"/>
      <c r="L4" s="244"/>
      <c r="N4" s="216" t="s">
        <v>110</v>
      </c>
      <c r="O4" s="217">
        <f ca="1">INDEX(O10:O2020,MATCH(TODAY(),P10:P2020,0),1)</f>
        <v>1527</v>
      </c>
      <c r="P4" s="218" t="s">
        <v>84</v>
      </c>
      <c r="Q4" s="218" t="s">
        <v>85</v>
      </c>
      <c r="R4" s="7"/>
    </row>
    <row r="5" spans="2:18" ht="30" customHeight="1" x14ac:dyDescent="0.2">
      <c r="B5" s="246" t="str">
        <f ca="1">IF(AND(TODAY()&gt;=$P$5,TODAY()&lt;=$Q$5),"Code eingetragen &gt;&gt;&gt;","Code bitte hier eintragen &gt;&gt;&gt;")</f>
        <v>Code bitte hier eintragen &gt;&gt;&gt;</v>
      </c>
      <c r="C5" s="219">
        <f ca="1">TODAY()-1</f>
        <v>44283</v>
      </c>
      <c r="E5" s="244"/>
      <c r="F5" s="244"/>
      <c r="G5" s="244"/>
      <c r="H5" s="244"/>
      <c r="I5" s="244"/>
      <c r="J5" s="244"/>
      <c r="K5" s="244"/>
      <c r="L5" s="244"/>
      <c r="N5" s="220" t="s">
        <v>111</v>
      </c>
      <c r="O5" s="221">
        <f ca="1">C5</f>
        <v>44283</v>
      </c>
      <c r="P5" s="222">
        <f ca="1">IFERROR(IF($O$5=$O$6,$O$6,INDEX(P10:P2020,MATCH($O$5,$O$10:$O$2020,0),1)),$O$6)</f>
        <v>44283</v>
      </c>
      <c r="Q5" s="222">
        <f ca="1">IFERROR(IF($O$5=$O$6,$O$6,INDEX(Q10:Q2020,MATCH($O$5,$O$10:$O$2020,0),1)),$O$6)</f>
        <v>44283</v>
      </c>
      <c r="R5" s="7"/>
    </row>
    <row r="6" spans="2:18" ht="30" customHeight="1" x14ac:dyDescent="0.2">
      <c r="B6" s="247" t="s">
        <v>112</v>
      </c>
      <c r="C6" s="245" t="str">
        <f ca="1">IF(AND(TODAY()&gt;=P5,TODAY()&lt;=Q5),Q5,"Bitte richtigen Code eintragen!")</f>
        <v>Bitte richtigen Code eintragen!</v>
      </c>
      <c r="E6" s="244"/>
      <c r="F6" s="244"/>
      <c r="G6" s="244"/>
      <c r="H6" s="244"/>
      <c r="I6" s="244"/>
      <c r="J6" s="244"/>
      <c r="K6" s="244"/>
      <c r="L6" s="244"/>
      <c r="N6" s="223" t="s">
        <v>82</v>
      </c>
      <c r="O6" s="224">
        <f ca="1">TODAY()-1</f>
        <v>44283</v>
      </c>
      <c r="P6" s="357" t="s">
        <v>113</v>
      </c>
      <c r="Q6" s="358"/>
      <c r="R6" s="7"/>
    </row>
    <row r="7" spans="2:18" ht="24" customHeight="1" x14ac:dyDescent="0.2">
      <c r="B7" s="359" t="s">
        <v>114</v>
      </c>
      <c r="C7" s="359"/>
      <c r="R7" s="7"/>
    </row>
    <row r="8" spans="2:18" ht="30" customHeight="1" x14ac:dyDescent="0.2">
      <c r="N8" s="121" t="s">
        <v>86</v>
      </c>
      <c r="O8" s="225">
        <v>2</v>
      </c>
      <c r="P8" s="121" t="s">
        <v>115</v>
      </c>
      <c r="Q8" s="226">
        <f>Q2020</f>
        <v>45659</v>
      </c>
      <c r="R8" s="7"/>
    </row>
    <row r="9" spans="2:18" ht="30" customHeight="1" x14ac:dyDescent="0.2">
      <c r="B9" s="360" t="s">
        <v>122</v>
      </c>
      <c r="C9" s="361"/>
      <c r="N9" s="121" t="s">
        <v>87</v>
      </c>
      <c r="O9" s="121" t="s">
        <v>83</v>
      </c>
      <c r="P9" s="121" t="s">
        <v>84</v>
      </c>
      <c r="Q9" s="121" t="s">
        <v>85</v>
      </c>
      <c r="R9" s="7"/>
    </row>
    <row r="10" spans="2:18" ht="30" customHeight="1" x14ac:dyDescent="0.2">
      <c r="B10" s="362" t="s">
        <v>123</v>
      </c>
      <c r="C10" s="363"/>
      <c r="N10" s="227">
        <f>DAY(P10)</f>
        <v>1</v>
      </c>
      <c r="O10" s="228">
        <f t="shared" ref="O10:O73" si="0">ROUND(P10/N10,0)</f>
        <v>43647</v>
      </c>
      <c r="P10" s="229">
        <v>43647</v>
      </c>
      <c r="Q10" s="230">
        <f>P10+O8</f>
        <v>43649</v>
      </c>
      <c r="R10" s="7"/>
    </row>
    <row r="11" spans="2:18" ht="30" customHeight="1" x14ac:dyDescent="0.2">
      <c r="B11" s="364" t="s">
        <v>116</v>
      </c>
      <c r="C11" s="365"/>
      <c r="N11" s="227">
        <f t="shared" ref="N11:N74" si="1">DAY(P11)</f>
        <v>2</v>
      </c>
      <c r="O11" s="231">
        <f t="shared" si="0"/>
        <v>21824</v>
      </c>
      <c r="P11" s="232">
        <f>P10+1</f>
        <v>43648</v>
      </c>
      <c r="Q11" s="232">
        <f>Q10+1</f>
        <v>43650</v>
      </c>
      <c r="R11" s="7"/>
    </row>
    <row r="12" spans="2:18" ht="30" customHeight="1" x14ac:dyDescent="0.2">
      <c r="B12" s="349" t="s">
        <v>119</v>
      </c>
      <c r="C12" s="350"/>
      <c r="N12" s="227">
        <f t="shared" si="1"/>
        <v>3</v>
      </c>
      <c r="O12" s="228">
        <f t="shared" si="0"/>
        <v>14550</v>
      </c>
      <c r="P12" s="233">
        <f t="shared" ref="P12:Q27" si="2">P11+1</f>
        <v>43649</v>
      </c>
      <c r="Q12" s="233">
        <f t="shared" si="2"/>
        <v>43651</v>
      </c>
      <c r="R12" s="7"/>
    </row>
    <row r="13" spans="2:18" ht="30" customHeight="1" x14ac:dyDescent="0.2">
      <c r="B13" s="351" t="s">
        <v>117</v>
      </c>
      <c r="C13" s="352"/>
      <c r="N13" s="227">
        <f t="shared" si="1"/>
        <v>4</v>
      </c>
      <c r="O13" s="228">
        <f t="shared" si="0"/>
        <v>10913</v>
      </c>
      <c r="P13" s="233">
        <f t="shared" si="2"/>
        <v>43650</v>
      </c>
      <c r="Q13" s="233">
        <f t="shared" si="2"/>
        <v>43652</v>
      </c>
      <c r="R13" s="7"/>
    </row>
    <row r="14" spans="2:18" ht="24" customHeight="1" x14ac:dyDescent="0.2">
      <c r="N14" s="227">
        <f t="shared" si="1"/>
        <v>5</v>
      </c>
      <c r="O14" s="228">
        <f t="shared" si="0"/>
        <v>8730</v>
      </c>
      <c r="P14" s="233">
        <f t="shared" si="2"/>
        <v>43651</v>
      </c>
      <c r="Q14" s="233">
        <f t="shared" si="2"/>
        <v>43653</v>
      </c>
      <c r="R14" s="7"/>
    </row>
    <row r="15" spans="2:18" ht="24" customHeight="1" x14ac:dyDescent="0.2">
      <c r="N15" s="227">
        <f t="shared" si="1"/>
        <v>6</v>
      </c>
      <c r="O15" s="228">
        <f t="shared" si="0"/>
        <v>7275</v>
      </c>
      <c r="P15" s="233">
        <f t="shared" si="2"/>
        <v>43652</v>
      </c>
      <c r="Q15" s="233">
        <f t="shared" si="2"/>
        <v>43654</v>
      </c>
      <c r="R15" s="7"/>
    </row>
    <row r="16" spans="2:18" ht="24" customHeight="1" x14ac:dyDescent="0.2">
      <c r="N16" s="227">
        <f t="shared" si="1"/>
        <v>7</v>
      </c>
      <c r="O16" s="228">
        <f t="shared" si="0"/>
        <v>6236</v>
      </c>
      <c r="P16" s="233">
        <f t="shared" si="2"/>
        <v>43653</v>
      </c>
      <c r="Q16" s="233">
        <f t="shared" si="2"/>
        <v>43655</v>
      </c>
      <c r="R16" s="7"/>
    </row>
    <row r="17" spans="14:18" ht="24" customHeight="1" x14ac:dyDescent="0.2">
      <c r="N17" s="227">
        <f t="shared" si="1"/>
        <v>8</v>
      </c>
      <c r="O17" s="228">
        <f t="shared" si="0"/>
        <v>5457</v>
      </c>
      <c r="P17" s="233">
        <f t="shared" si="2"/>
        <v>43654</v>
      </c>
      <c r="Q17" s="233">
        <f t="shared" si="2"/>
        <v>43656</v>
      </c>
    </row>
    <row r="18" spans="14:18" ht="24" customHeight="1" x14ac:dyDescent="0.2">
      <c r="N18" s="227">
        <f t="shared" si="1"/>
        <v>9</v>
      </c>
      <c r="O18" s="228">
        <f t="shared" si="0"/>
        <v>4851</v>
      </c>
      <c r="P18" s="233">
        <f t="shared" si="2"/>
        <v>43655</v>
      </c>
      <c r="Q18" s="233">
        <f t="shared" si="2"/>
        <v>43657</v>
      </c>
      <c r="R18" s="7"/>
    </row>
    <row r="19" spans="14:18" ht="24" customHeight="1" x14ac:dyDescent="0.2">
      <c r="N19" s="227">
        <f t="shared" si="1"/>
        <v>10</v>
      </c>
      <c r="O19" s="228">
        <f t="shared" si="0"/>
        <v>4366</v>
      </c>
      <c r="P19" s="233">
        <f t="shared" si="2"/>
        <v>43656</v>
      </c>
      <c r="Q19" s="233">
        <f t="shared" si="2"/>
        <v>43658</v>
      </c>
      <c r="R19" s="7"/>
    </row>
    <row r="20" spans="14:18" ht="24" customHeight="1" x14ac:dyDescent="0.2">
      <c r="N20" s="227">
        <f t="shared" si="1"/>
        <v>11</v>
      </c>
      <c r="O20" s="228">
        <f t="shared" si="0"/>
        <v>3969</v>
      </c>
      <c r="P20" s="233">
        <f t="shared" si="2"/>
        <v>43657</v>
      </c>
      <c r="Q20" s="233">
        <f t="shared" si="2"/>
        <v>43659</v>
      </c>
      <c r="R20" s="7"/>
    </row>
    <row r="21" spans="14:18" ht="24" customHeight="1" x14ac:dyDescent="0.2">
      <c r="N21" s="227">
        <f t="shared" si="1"/>
        <v>12</v>
      </c>
      <c r="O21" s="228">
        <f t="shared" si="0"/>
        <v>3638</v>
      </c>
      <c r="P21" s="233">
        <f t="shared" si="2"/>
        <v>43658</v>
      </c>
      <c r="Q21" s="233">
        <f t="shared" si="2"/>
        <v>43660</v>
      </c>
      <c r="R21" s="7"/>
    </row>
    <row r="22" spans="14:18" ht="24" customHeight="1" x14ac:dyDescent="0.2">
      <c r="N22" s="227">
        <f t="shared" si="1"/>
        <v>13</v>
      </c>
      <c r="O22" s="228">
        <f t="shared" si="0"/>
        <v>3358</v>
      </c>
      <c r="P22" s="233">
        <f t="shared" si="2"/>
        <v>43659</v>
      </c>
      <c r="Q22" s="233">
        <f t="shared" si="2"/>
        <v>43661</v>
      </c>
      <c r="R22" s="7"/>
    </row>
    <row r="23" spans="14:18" ht="24" customHeight="1" x14ac:dyDescent="0.2">
      <c r="N23" s="227">
        <f t="shared" si="1"/>
        <v>14</v>
      </c>
      <c r="O23" s="228">
        <f t="shared" si="0"/>
        <v>3119</v>
      </c>
      <c r="P23" s="233">
        <f t="shared" si="2"/>
        <v>43660</v>
      </c>
      <c r="Q23" s="233">
        <f t="shared" si="2"/>
        <v>43662</v>
      </c>
      <c r="R23" s="7"/>
    </row>
    <row r="24" spans="14:18" ht="24" customHeight="1" x14ac:dyDescent="0.2">
      <c r="N24" s="227">
        <f t="shared" si="1"/>
        <v>15</v>
      </c>
      <c r="O24" s="228">
        <f t="shared" si="0"/>
        <v>2911</v>
      </c>
      <c r="P24" s="233">
        <f t="shared" si="2"/>
        <v>43661</v>
      </c>
      <c r="Q24" s="233">
        <f t="shared" si="2"/>
        <v>43663</v>
      </c>
      <c r="R24" s="7"/>
    </row>
    <row r="25" spans="14:18" ht="24" customHeight="1" x14ac:dyDescent="0.2">
      <c r="N25" s="227">
        <f t="shared" si="1"/>
        <v>16</v>
      </c>
      <c r="O25" s="228">
        <f t="shared" si="0"/>
        <v>2729</v>
      </c>
      <c r="P25" s="233">
        <f t="shared" si="2"/>
        <v>43662</v>
      </c>
      <c r="Q25" s="233">
        <f t="shared" si="2"/>
        <v>43664</v>
      </c>
      <c r="R25" s="7"/>
    </row>
    <row r="26" spans="14:18" ht="24" customHeight="1" x14ac:dyDescent="0.2">
      <c r="N26" s="227">
        <f t="shared" si="1"/>
        <v>17</v>
      </c>
      <c r="O26" s="228">
        <f t="shared" si="0"/>
        <v>2568</v>
      </c>
      <c r="P26" s="233">
        <f t="shared" si="2"/>
        <v>43663</v>
      </c>
      <c r="Q26" s="233">
        <f t="shared" si="2"/>
        <v>43665</v>
      </c>
      <c r="R26" s="7"/>
    </row>
    <row r="27" spans="14:18" ht="15" customHeight="1" x14ac:dyDescent="0.2">
      <c r="N27" s="227">
        <f t="shared" si="1"/>
        <v>18</v>
      </c>
      <c r="O27" s="228">
        <f t="shared" si="0"/>
        <v>2426</v>
      </c>
      <c r="P27" s="233">
        <f t="shared" si="2"/>
        <v>43664</v>
      </c>
      <c r="Q27" s="233">
        <f t="shared" si="2"/>
        <v>43666</v>
      </c>
      <c r="R27" s="7"/>
    </row>
    <row r="28" spans="14:18" ht="15" customHeight="1" x14ac:dyDescent="0.2">
      <c r="N28" s="227">
        <f t="shared" si="1"/>
        <v>19</v>
      </c>
      <c r="O28" s="228">
        <f t="shared" si="0"/>
        <v>2298</v>
      </c>
      <c r="P28" s="233">
        <f t="shared" ref="P28:Q43" si="3">P27+1</f>
        <v>43665</v>
      </c>
      <c r="Q28" s="233">
        <f t="shared" si="3"/>
        <v>43667</v>
      </c>
      <c r="R28" s="7"/>
    </row>
    <row r="29" spans="14:18" ht="15" customHeight="1" x14ac:dyDescent="0.2">
      <c r="N29" s="227">
        <f t="shared" si="1"/>
        <v>20</v>
      </c>
      <c r="O29" s="228">
        <f t="shared" si="0"/>
        <v>2183</v>
      </c>
      <c r="P29" s="233">
        <f t="shared" si="3"/>
        <v>43666</v>
      </c>
      <c r="Q29" s="233">
        <f t="shared" si="3"/>
        <v>43668</v>
      </c>
      <c r="R29" s="7"/>
    </row>
    <row r="30" spans="14:18" ht="15" customHeight="1" x14ac:dyDescent="0.2">
      <c r="N30" s="227">
        <f t="shared" si="1"/>
        <v>21</v>
      </c>
      <c r="O30" s="228">
        <f t="shared" si="0"/>
        <v>2079</v>
      </c>
      <c r="P30" s="233">
        <f t="shared" si="3"/>
        <v>43667</v>
      </c>
      <c r="Q30" s="233">
        <f t="shared" si="3"/>
        <v>43669</v>
      </c>
      <c r="R30" s="7"/>
    </row>
    <row r="31" spans="14:18" ht="15" customHeight="1" x14ac:dyDescent="0.2">
      <c r="N31" s="227">
        <f t="shared" si="1"/>
        <v>22</v>
      </c>
      <c r="O31" s="228">
        <f t="shared" si="0"/>
        <v>1985</v>
      </c>
      <c r="P31" s="233">
        <f t="shared" si="3"/>
        <v>43668</v>
      </c>
      <c r="Q31" s="233">
        <f t="shared" si="3"/>
        <v>43670</v>
      </c>
      <c r="R31" s="7"/>
    </row>
    <row r="32" spans="14:18" ht="15" customHeight="1" x14ac:dyDescent="0.2">
      <c r="N32" s="227">
        <f t="shared" si="1"/>
        <v>23</v>
      </c>
      <c r="O32" s="228">
        <f t="shared" si="0"/>
        <v>1899</v>
      </c>
      <c r="P32" s="233">
        <f t="shared" si="3"/>
        <v>43669</v>
      </c>
      <c r="Q32" s="233">
        <f t="shared" si="3"/>
        <v>43671</v>
      </c>
      <c r="R32" s="7"/>
    </row>
    <row r="33" spans="14:18" ht="15" customHeight="1" x14ac:dyDescent="0.2">
      <c r="N33" s="227">
        <f t="shared" si="1"/>
        <v>24</v>
      </c>
      <c r="O33" s="228">
        <f t="shared" si="0"/>
        <v>1820</v>
      </c>
      <c r="P33" s="233">
        <f t="shared" si="3"/>
        <v>43670</v>
      </c>
      <c r="Q33" s="233">
        <f t="shared" si="3"/>
        <v>43672</v>
      </c>
      <c r="R33" s="7"/>
    </row>
    <row r="34" spans="14:18" ht="15" customHeight="1" x14ac:dyDescent="0.2">
      <c r="N34" s="227">
        <f t="shared" si="1"/>
        <v>25</v>
      </c>
      <c r="O34" s="228">
        <f t="shared" si="0"/>
        <v>1747</v>
      </c>
      <c r="P34" s="233">
        <f t="shared" si="3"/>
        <v>43671</v>
      </c>
      <c r="Q34" s="233">
        <f t="shared" si="3"/>
        <v>43673</v>
      </c>
      <c r="R34" s="7"/>
    </row>
    <row r="35" spans="14:18" ht="15" customHeight="1" x14ac:dyDescent="0.2">
      <c r="N35" s="227">
        <f t="shared" si="1"/>
        <v>26</v>
      </c>
      <c r="O35" s="228">
        <f t="shared" si="0"/>
        <v>1680</v>
      </c>
      <c r="P35" s="233">
        <f t="shared" si="3"/>
        <v>43672</v>
      </c>
      <c r="Q35" s="233">
        <f t="shared" si="3"/>
        <v>43674</v>
      </c>
      <c r="R35" s="7"/>
    </row>
    <row r="36" spans="14:18" ht="15" customHeight="1" x14ac:dyDescent="0.2">
      <c r="N36" s="227">
        <f t="shared" si="1"/>
        <v>27</v>
      </c>
      <c r="O36" s="228">
        <f t="shared" si="0"/>
        <v>1618</v>
      </c>
      <c r="P36" s="233">
        <f t="shared" si="3"/>
        <v>43673</v>
      </c>
      <c r="Q36" s="233">
        <f t="shared" si="3"/>
        <v>43675</v>
      </c>
      <c r="R36" s="7"/>
    </row>
    <row r="37" spans="14:18" ht="15" customHeight="1" x14ac:dyDescent="0.2">
      <c r="N37" s="227">
        <f t="shared" si="1"/>
        <v>28</v>
      </c>
      <c r="O37" s="228">
        <f t="shared" si="0"/>
        <v>1560</v>
      </c>
      <c r="P37" s="233">
        <f t="shared" si="3"/>
        <v>43674</v>
      </c>
      <c r="Q37" s="233">
        <f t="shared" si="3"/>
        <v>43676</v>
      </c>
      <c r="R37" s="7"/>
    </row>
    <row r="38" spans="14:18" ht="15" customHeight="1" x14ac:dyDescent="0.2">
      <c r="N38" s="227">
        <f t="shared" si="1"/>
        <v>29</v>
      </c>
      <c r="O38" s="228">
        <f t="shared" si="0"/>
        <v>1506</v>
      </c>
      <c r="P38" s="233">
        <f t="shared" si="3"/>
        <v>43675</v>
      </c>
      <c r="Q38" s="233">
        <f t="shared" si="3"/>
        <v>43677</v>
      </c>
      <c r="R38" s="7"/>
    </row>
    <row r="39" spans="14:18" ht="15" customHeight="1" x14ac:dyDescent="0.2">
      <c r="N39" s="227">
        <f t="shared" si="1"/>
        <v>30</v>
      </c>
      <c r="O39" s="228">
        <f t="shared" si="0"/>
        <v>1456</v>
      </c>
      <c r="P39" s="233">
        <f t="shared" si="3"/>
        <v>43676</v>
      </c>
      <c r="Q39" s="233">
        <f t="shared" si="3"/>
        <v>43678</v>
      </c>
      <c r="R39" s="7"/>
    </row>
    <row r="40" spans="14:18" ht="15" customHeight="1" x14ac:dyDescent="0.2">
      <c r="N40" s="227">
        <f t="shared" si="1"/>
        <v>31</v>
      </c>
      <c r="O40" s="228">
        <f t="shared" si="0"/>
        <v>1409</v>
      </c>
      <c r="P40" s="233">
        <f t="shared" si="3"/>
        <v>43677</v>
      </c>
      <c r="Q40" s="233">
        <f t="shared" si="3"/>
        <v>43679</v>
      </c>
      <c r="R40" s="7"/>
    </row>
    <row r="41" spans="14:18" ht="15" customHeight="1" x14ac:dyDescent="0.2">
      <c r="N41" s="227">
        <f t="shared" si="1"/>
        <v>1</v>
      </c>
      <c r="O41" s="228">
        <f t="shared" si="0"/>
        <v>43678</v>
      </c>
      <c r="P41" s="233">
        <f t="shared" si="3"/>
        <v>43678</v>
      </c>
      <c r="Q41" s="233">
        <f t="shared" si="3"/>
        <v>43680</v>
      </c>
      <c r="R41" s="7"/>
    </row>
    <row r="42" spans="14:18" ht="15" customHeight="1" x14ac:dyDescent="0.2">
      <c r="N42" s="227">
        <f t="shared" si="1"/>
        <v>2</v>
      </c>
      <c r="O42" s="228">
        <f t="shared" si="0"/>
        <v>21840</v>
      </c>
      <c r="P42" s="233">
        <f t="shared" si="3"/>
        <v>43679</v>
      </c>
      <c r="Q42" s="233">
        <f t="shared" si="3"/>
        <v>43681</v>
      </c>
      <c r="R42" s="7"/>
    </row>
    <row r="43" spans="14:18" ht="15" customHeight="1" x14ac:dyDescent="0.2">
      <c r="N43" s="227">
        <f t="shared" si="1"/>
        <v>3</v>
      </c>
      <c r="O43" s="228">
        <f t="shared" si="0"/>
        <v>14560</v>
      </c>
      <c r="P43" s="233">
        <f t="shared" si="3"/>
        <v>43680</v>
      </c>
      <c r="Q43" s="233">
        <f t="shared" si="3"/>
        <v>43682</v>
      </c>
      <c r="R43" s="7"/>
    </row>
    <row r="44" spans="14:18" ht="15" customHeight="1" x14ac:dyDescent="0.2">
      <c r="N44" s="227">
        <f t="shared" si="1"/>
        <v>4</v>
      </c>
      <c r="O44" s="228">
        <f t="shared" si="0"/>
        <v>10920</v>
      </c>
      <c r="P44" s="233">
        <f t="shared" ref="P44:Q59" si="4">P43+1</f>
        <v>43681</v>
      </c>
      <c r="Q44" s="233">
        <f t="shared" si="4"/>
        <v>43683</v>
      </c>
      <c r="R44" s="7"/>
    </row>
    <row r="45" spans="14:18" ht="15" customHeight="1" x14ac:dyDescent="0.2">
      <c r="N45" s="227">
        <f t="shared" si="1"/>
        <v>5</v>
      </c>
      <c r="O45" s="228">
        <f t="shared" si="0"/>
        <v>8736</v>
      </c>
      <c r="P45" s="233">
        <f t="shared" si="4"/>
        <v>43682</v>
      </c>
      <c r="Q45" s="233">
        <f t="shared" si="4"/>
        <v>43684</v>
      </c>
      <c r="R45" s="7"/>
    </row>
    <row r="46" spans="14:18" ht="15" customHeight="1" x14ac:dyDescent="0.2">
      <c r="N46" s="227">
        <f t="shared" si="1"/>
        <v>6</v>
      </c>
      <c r="O46" s="228">
        <f t="shared" si="0"/>
        <v>7281</v>
      </c>
      <c r="P46" s="233">
        <f t="shared" si="4"/>
        <v>43683</v>
      </c>
      <c r="Q46" s="233">
        <f t="shared" si="4"/>
        <v>43685</v>
      </c>
      <c r="R46" s="7"/>
    </row>
    <row r="47" spans="14:18" ht="15" customHeight="1" x14ac:dyDescent="0.2">
      <c r="N47" s="227">
        <f t="shared" si="1"/>
        <v>7</v>
      </c>
      <c r="O47" s="228">
        <f t="shared" si="0"/>
        <v>6241</v>
      </c>
      <c r="P47" s="233">
        <f t="shared" si="4"/>
        <v>43684</v>
      </c>
      <c r="Q47" s="233">
        <f t="shared" si="4"/>
        <v>43686</v>
      </c>
      <c r="R47" s="7"/>
    </row>
    <row r="48" spans="14:18" ht="15" customHeight="1" x14ac:dyDescent="0.2">
      <c r="N48" s="227">
        <f t="shared" si="1"/>
        <v>8</v>
      </c>
      <c r="O48" s="228">
        <f t="shared" si="0"/>
        <v>5461</v>
      </c>
      <c r="P48" s="233">
        <f t="shared" si="4"/>
        <v>43685</v>
      </c>
      <c r="Q48" s="233">
        <f t="shared" si="4"/>
        <v>43687</v>
      </c>
      <c r="R48" s="7"/>
    </row>
    <row r="49" spans="14:18" ht="15" customHeight="1" x14ac:dyDescent="0.2">
      <c r="N49" s="227">
        <f t="shared" si="1"/>
        <v>9</v>
      </c>
      <c r="O49" s="228">
        <f t="shared" si="0"/>
        <v>4854</v>
      </c>
      <c r="P49" s="233">
        <f t="shared" si="4"/>
        <v>43686</v>
      </c>
      <c r="Q49" s="233">
        <f t="shared" si="4"/>
        <v>43688</v>
      </c>
      <c r="R49" s="7"/>
    </row>
    <row r="50" spans="14:18" ht="15" customHeight="1" x14ac:dyDescent="0.2">
      <c r="N50" s="227">
        <f t="shared" si="1"/>
        <v>10</v>
      </c>
      <c r="O50" s="228">
        <f t="shared" si="0"/>
        <v>4369</v>
      </c>
      <c r="P50" s="233">
        <f t="shared" si="4"/>
        <v>43687</v>
      </c>
      <c r="Q50" s="233">
        <f t="shared" si="4"/>
        <v>43689</v>
      </c>
      <c r="R50" s="7"/>
    </row>
    <row r="51" spans="14:18" ht="15" customHeight="1" x14ac:dyDescent="0.2">
      <c r="N51" s="227">
        <f t="shared" si="1"/>
        <v>11</v>
      </c>
      <c r="O51" s="228">
        <f t="shared" si="0"/>
        <v>3972</v>
      </c>
      <c r="P51" s="233">
        <f t="shared" si="4"/>
        <v>43688</v>
      </c>
      <c r="Q51" s="233">
        <f t="shared" si="4"/>
        <v>43690</v>
      </c>
      <c r="R51" s="7"/>
    </row>
    <row r="52" spans="14:18" ht="15" customHeight="1" x14ac:dyDescent="0.2">
      <c r="N52" s="227">
        <f t="shared" si="1"/>
        <v>12</v>
      </c>
      <c r="O52" s="228">
        <f t="shared" si="0"/>
        <v>3641</v>
      </c>
      <c r="P52" s="233">
        <f t="shared" si="4"/>
        <v>43689</v>
      </c>
      <c r="Q52" s="233">
        <f t="shared" si="4"/>
        <v>43691</v>
      </c>
      <c r="R52" s="7"/>
    </row>
    <row r="53" spans="14:18" ht="15" customHeight="1" x14ac:dyDescent="0.2">
      <c r="N53" s="227">
        <f t="shared" si="1"/>
        <v>13</v>
      </c>
      <c r="O53" s="228">
        <f t="shared" si="0"/>
        <v>3361</v>
      </c>
      <c r="P53" s="233">
        <f t="shared" si="4"/>
        <v>43690</v>
      </c>
      <c r="Q53" s="233">
        <f t="shared" si="4"/>
        <v>43692</v>
      </c>
      <c r="R53" s="7"/>
    </row>
    <row r="54" spans="14:18" ht="15" customHeight="1" x14ac:dyDescent="0.2">
      <c r="N54" s="227">
        <f t="shared" si="1"/>
        <v>14</v>
      </c>
      <c r="O54" s="228">
        <f t="shared" si="0"/>
        <v>3121</v>
      </c>
      <c r="P54" s="233">
        <f t="shared" si="4"/>
        <v>43691</v>
      </c>
      <c r="Q54" s="233">
        <f t="shared" si="4"/>
        <v>43693</v>
      </c>
      <c r="R54" s="7"/>
    </row>
    <row r="55" spans="14:18" ht="15" customHeight="1" x14ac:dyDescent="0.2">
      <c r="N55" s="227">
        <f t="shared" si="1"/>
        <v>15</v>
      </c>
      <c r="O55" s="228">
        <f t="shared" si="0"/>
        <v>2913</v>
      </c>
      <c r="P55" s="233">
        <f t="shared" si="4"/>
        <v>43692</v>
      </c>
      <c r="Q55" s="233">
        <f t="shared" si="4"/>
        <v>43694</v>
      </c>
      <c r="R55" s="7"/>
    </row>
    <row r="56" spans="14:18" ht="15" customHeight="1" x14ac:dyDescent="0.2">
      <c r="N56" s="227">
        <f t="shared" si="1"/>
        <v>16</v>
      </c>
      <c r="O56" s="228">
        <f t="shared" si="0"/>
        <v>2731</v>
      </c>
      <c r="P56" s="233">
        <f t="shared" si="4"/>
        <v>43693</v>
      </c>
      <c r="Q56" s="233">
        <f t="shared" si="4"/>
        <v>43695</v>
      </c>
      <c r="R56" s="7"/>
    </row>
    <row r="57" spans="14:18" ht="15" customHeight="1" x14ac:dyDescent="0.2">
      <c r="N57" s="227">
        <f t="shared" si="1"/>
        <v>17</v>
      </c>
      <c r="O57" s="228">
        <f t="shared" si="0"/>
        <v>2570</v>
      </c>
      <c r="P57" s="233">
        <f t="shared" si="4"/>
        <v>43694</v>
      </c>
      <c r="Q57" s="233">
        <f t="shared" si="4"/>
        <v>43696</v>
      </c>
      <c r="R57" s="7"/>
    </row>
    <row r="58" spans="14:18" ht="15" customHeight="1" x14ac:dyDescent="0.2">
      <c r="N58" s="227">
        <f t="shared" si="1"/>
        <v>18</v>
      </c>
      <c r="O58" s="228">
        <f t="shared" si="0"/>
        <v>2428</v>
      </c>
      <c r="P58" s="233">
        <f t="shared" si="4"/>
        <v>43695</v>
      </c>
      <c r="Q58" s="233">
        <f t="shared" si="4"/>
        <v>43697</v>
      </c>
      <c r="R58" s="7"/>
    </row>
    <row r="59" spans="14:18" ht="15" customHeight="1" x14ac:dyDescent="0.2">
      <c r="N59" s="227">
        <f t="shared" si="1"/>
        <v>19</v>
      </c>
      <c r="O59" s="228">
        <f t="shared" si="0"/>
        <v>2300</v>
      </c>
      <c r="P59" s="233">
        <f t="shared" si="4"/>
        <v>43696</v>
      </c>
      <c r="Q59" s="233">
        <f t="shared" si="4"/>
        <v>43698</v>
      </c>
      <c r="R59" s="7"/>
    </row>
    <row r="60" spans="14:18" ht="15" customHeight="1" x14ac:dyDescent="0.2">
      <c r="N60" s="227">
        <f t="shared" si="1"/>
        <v>20</v>
      </c>
      <c r="O60" s="228">
        <f t="shared" si="0"/>
        <v>2185</v>
      </c>
      <c r="P60" s="233">
        <f t="shared" ref="P60:Q75" si="5">P59+1</f>
        <v>43697</v>
      </c>
      <c r="Q60" s="233">
        <f t="shared" si="5"/>
        <v>43699</v>
      </c>
      <c r="R60" s="7"/>
    </row>
    <row r="61" spans="14:18" ht="15" customHeight="1" x14ac:dyDescent="0.2">
      <c r="N61" s="227">
        <f t="shared" si="1"/>
        <v>21</v>
      </c>
      <c r="O61" s="228">
        <f t="shared" si="0"/>
        <v>2081</v>
      </c>
      <c r="P61" s="233">
        <f t="shared" si="5"/>
        <v>43698</v>
      </c>
      <c r="Q61" s="233">
        <f t="shared" si="5"/>
        <v>43700</v>
      </c>
      <c r="R61" s="7"/>
    </row>
    <row r="62" spans="14:18" ht="15" customHeight="1" x14ac:dyDescent="0.2">
      <c r="N62" s="227">
        <f t="shared" si="1"/>
        <v>22</v>
      </c>
      <c r="O62" s="228">
        <f t="shared" si="0"/>
        <v>1986</v>
      </c>
      <c r="P62" s="233">
        <f t="shared" si="5"/>
        <v>43699</v>
      </c>
      <c r="Q62" s="233">
        <f t="shared" si="5"/>
        <v>43701</v>
      </c>
      <c r="R62" s="7"/>
    </row>
    <row r="63" spans="14:18" ht="15" customHeight="1" x14ac:dyDescent="0.2">
      <c r="N63" s="227">
        <f t="shared" si="1"/>
        <v>23</v>
      </c>
      <c r="O63" s="228">
        <f t="shared" si="0"/>
        <v>1900</v>
      </c>
      <c r="P63" s="233">
        <f t="shared" si="5"/>
        <v>43700</v>
      </c>
      <c r="Q63" s="233">
        <f t="shared" si="5"/>
        <v>43702</v>
      </c>
      <c r="R63" s="7"/>
    </row>
    <row r="64" spans="14:18" ht="15" customHeight="1" x14ac:dyDescent="0.2">
      <c r="N64" s="227">
        <f t="shared" si="1"/>
        <v>24</v>
      </c>
      <c r="O64" s="228">
        <f t="shared" si="0"/>
        <v>1821</v>
      </c>
      <c r="P64" s="233">
        <f t="shared" si="5"/>
        <v>43701</v>
      </c>
      <c r="Q64" s="233">
        <f t="shared" si="5"/>
        <v>43703</v>
      </c>
      <c r="R64" s="7"/>
    </row>
    <row r="65" spans="14:18" ht="15" customHeight="1" x14ac:dyDescent="0.2">
      <c r="N65" s="227">
        <f t="shared" si="1"/>
        <v>25</v>
      </c>
      <c r="O65" s="228">
        <f t="shared" si="0"/>
        <v>1748</v>
      </c>
      <c r="P65" s="233">
        <f t="shared" si="5"/>
        <v>43702</v>
      </c>
      <c r="Q65" s="233">
        <f t="shared" si="5"/>
        <v>43704</v>
      </c>
      <c r="R65" s="7"/>
    </row>
    <row r="66" spans="14:18" ht="15" customHeight="1" x14ac:dyDescent="0.2">
      <c r="N66" s="227">
        <f t="shared" si="1"/>
        <v>26</v>
      </c>
      <c r="O66" s="228">
        <f t="shared" si="0"/>
        <v>1681</v>
      </c>
      <c r="P66" s="233">
        <f t="shared" si="5"/>
        <v>43703</v>
      </c>
      <c r="Q66" s="233">
        <f t="shared" si="5"/>
        <v>43705</v>
      </c>
      <c r="R66" s="7"/>
    </row>
    <row r="67" spans="14:18" ht="15" customHeight="1" x14ac:dyDescent="0.2">
      <c r="N67" s="227">
        <f t="shared" si="1"/>
        <v>27</v>
      </c>
      <c r="O67" s="228">
        <f t="shared" si="0"/>
        <v>1619</v>
      </c>
      <c r="P67" s="233">
        <f t="shared" si="5"/>
        <v>43704</v>
      </c>
      <c r="Q67" s="233">
        <f t="shared" si="5"/>
        <v>43706</v>
      </c>
      <c r="R67" s="7"/>
    </row>
    <row r="68" spans="14:18" ht="15" customHeight="1" x14ac:dyDescent="0.2">
      <c r="N68" s="227">
        <f t="shared" si="1"/>
        <v>28</v>
      </c>
      <c r="O68" s="228">
        <f t="shared" si="0"/>
        <v>1561</v>
      </c>
      <c r="P68" s="233">
        <f t="shared" si="5"/>
        <v>43705</v>
      </c>
      <c r="Q68" s="233">
        <f t="shared" si="5"/>
        <v>43707</v>
      </c>
      <c r="R68" s="7"/>
    </row>
    <row r="69" spans="14:18" ht="15" customHeight="1" x14ac:dyDescent="0.2">
      <c r="N69" s="227">
        <f t="shared" si="1"/>
        <v>29</v>
      </c>
      <c r="O69" s="228">
        <f t="shared" si="0"/>
        <v>1507</v>
      </c>
      <c r="P69" s="233">
        <f t="shared" si="5"/>
        <v>43706</v>
      </c>
      <c r="Q69" s="233">
        <f t="shared" si="5"/>
        <v>43708</v>
      </c>
      <c r="R69" s="7"/>
    </row>
    <row r="70" spans="14:18" ht="15" customHeight="1" x14ac:dyDescent="0.2">
      <c r="N70" s="227">
        <f t="shared" si="1"/>
        <v>30</v>
      </c>
      <c r="O70" s="228">
        <f t="shared" si="0"/>
        <v>1457</v>
      </c>
      <c r="P70" s="233">
        <f t="shared" si="5"/>
        <v>43707</v>
      </c>
      <c r="Q70" s="233">
        <f t="shared" si="5"/>
        <v>43709</v>
      </c>
      <c r="R70" s="7"/>
    </row>
    <row r="71" spans="14:18" ht="15" customHeight="1" x14ac:dyDescent="0.2">
      <c r="N71" s="227">
        <f t="shared" si="1"/>
        <v>31</v>
      </c>
      <c r="O71" s="228">
        <f t="shared" si="0"/>
        <v>1410</v>
      </c>
      <c r="P71" s="233">
        <f t="shared" si="5"/>
        <v>43708</v>
      </c>
      <c r="Q71" s="233">
        <f t="shared" si="5"/>
        <v>43710</v>
      </c>
      <c r="R71" s="7"/>
    </row>
    <row r="72" spans="14:18" ht="15" customHeight="1" x14ac:dyDescent="0.2">
      <c r="N72" s="227">
        <f t="shared" si="1"/>
        <v>1</v>
      </c>
      <c r="O72" s="228">
        <f t="shared" si="0"/>
        <v>43709</v>
      </c>
      <c r="P72" s="233">
        <f t="shared" si="5"/>
        <v>43709</v>
      </c>
      <c r="Q72" s="233">
        <f t="shared" si="5"/>
        <v>43711</v>
      </c>
      <c r="R72" s="7"/>
    </row>
    <row r="73" spans="14:18" x14ac:dyDescent="0.2">
      <c r="N73" s="227">
        <f t="shared" si="1"/>
        <v>2</v>
      </c>
      <c r="O73" s="228">
        <f t="shared" si="0"/>
        <v>21855</v>
      </c>
      <c r="P73" s="233">
        <f t="shared" si="5"/>
        <v>43710</v>
      </c>
      <c r="Q73" s="233">
        <f t="shared" si="5"/>
        <v>43712</v>
      </c>
      <c r="R73" s="7"/>
    </row>
    <row r="74" spans="14:18" x14ac:dyDescent="0.2">
      <c r="N74" s="227">
        <f t="shared" si="1"/>
        <v>3</v>
      </c>
      <c r="O74" s="228">
        <f t="shared" ref="O74:O137" si="6">ROUND(P74/N74,0)</f>
        <v>14570</v>
      </c>
      <c r="P74" s="233">
        <f t="shared" si="5"/>
        <v>43711</v>
      </c>
      <c r="Q74" s="233">
        <f t="shared" si="5"/>
        <v>43713</v>
      </c>
      <c r="R74" s="7"/>
    </row>
    <row r="75" spans="14:18" x14ac:dyDescent="0.2">
      <c r="N75" s="227">
        <f t="shared" ref="N75:N138" si="7">DAY(P75)</f>
        <v>4</v>
      </c>
      <c r="O75" s="228">
        <f t="shared" si="6"/>
        <v>10928</v>
      </c>
      <c r="P75" s="233">
        <f t="shared" si="5"/>
        <v>43712</v>
      </c>
      <c r="Q75" s="233">
        <f t="shared" si="5"/>
        <v>43714</v>
      </c>
      <c r="R75" s="7"/>
    </row>
    <row r="76" spans="14:18" x14ac:dyDescent="0.2">
      <c r="N76" s="227">
        <f t="shared" si="7"/>
        <v>5</v>
      </c>
      <c r="O76" s="228">
        <f t="shared" si="6"/>
        <v>8743</v>
      </c>
      <c r="P76" s="233">
        <f t="shared" ref="P76:Q91" si="8">P75+1</f>
        <v>43713</v>
      </c>
      <c r="Q76" s="233">
        <f t="shared" si="8"/>
        <v>43715</v>
      </c>
      <c r="R76" s="7"/>
    </row>
    <row r="77" spans="14:18" x14ac:dyDescent="0.2">
      <c r="N77" s="227">
        <f t="shared" si="7"/>
        <v>6</v>
      </c>
      <c r="O77" s="228">
        <f t="shared" si="6"/>
        <v>7286</v>
      </c>
      <c r="P77" s="233">
        <f t="shared" si="8"/>
        <v>43714</v>
      </c>
      <c r="Q77" s="233">
        <f t="shared" si="8"/>
        <v>43716</v>
      </c>
      <c r="R77" s="7"/>
    </row>
    <row r="78" spans="14:18" x14ac:dyDescent="0.2">
      <c r="N78" s="227">
        <f t="shared" si="7"/>
        <v>7</v>
      </c>
      <c r="O78" s="228">
        <f t="shared" si="6"/>
        <v>6245</v>
      </c>
      <c r="P78" s="233">
        <f t="shared" si="8"/>
        <v>43715</v>
      </c>
      <c r="Q78" s="233">
        <f t="shared" si="8"/>
        <v>43717</v>
      </c>
      <c r="R78" s="7"/>
    </row>
    <row r="79" spans="14:18" x14ac:dyDescent="0.2">
      <c r="N79" s="227">
        <f t="shared" si="7"/>
        <v>8</v>
      </c>
      <c r="O79" s="228">
        <f t="shared" si="6"/>
        <v>5465</v>
      </c>
      <c r="P79" s="233">
        <f t="shared" si="8"/>
        <v>43716</v>
      </c>
      <c r="Q79" s="233">
        <f t="shared" si="8"/>
        <v>43718</v>
      </c>
      <c r="R79" s="7"/>
    </row>
    <row r="80" spans="14:18" x14ac:dyDescent="0.2">
      <c r="N80" s="227">
        <f t="shared" si="7"/>
        <v>9</v>
      </c>
      <c r="O80" s="228">
        <f t="shared" si="6"/>
        <v>4857</v>
      </c>
      <c r="P80" s="233">
        <f t="shared" si="8"/>
        <v>43717</v>
      </c>
      <c r="Q80" s="233">
        <f t="shared" si="8"/>
        <v>43719</v>
      </c>
      <c r="R80" s="7"/>
    </row>
    <row r="81" spans="14:18" x14ac:dyDescent="0.2">
      <c r="N81" s="227">
        <f t="shared" si="7"/>
        <v>10</v>
      </c>
      <c r="O81" s="228">
        <f t="shared" si="6"/>
        <v>4372</v>
      </c>
      <c r="P81" s="233">
        <f t="shared" si="8"/>
        <v>43718</v>
      </c>
      <c r="Q81" s="233">
        <f t="shared" si="8"/>
        <v>43720</v>
      </c>
      <c r="R81" s="7"/>
    </row>
    <row r="82" spans="14:18" x14ac:dyDescent="0.2">
      <c r="N82" s="227">
        <f t="shared" si="7"/>
        <v>11</v>
      </c>
      <c r="O82" s="228">
        <f t="shared" si="6"/>
        <v>3974</v>
      </c>
      <c r="P82" s="233">
        <f t="shared" si="8"/>
        <v>43719</v>
      </c>
      <c r="Q82" s="233">
        <f t="shared" si="8"/>
        <v>43721</v>
      </c>
      <c r="R82" s="7"/>
    </row>
    <row r="83" spans="14:18" x14ac:dyDescent="0.2">
      <c r="N83" s="227">
        <f t="shared" si="7"/>
        <v>12</v>
      </c>
      <c r="O83" s="228">
        <f t="shared" si="6"/>
        <v>3643</v>
      </c>
      <c r="P83" s="233">
        <f t="shared" si="8"/>
        <v>43720</v>
      </c>
      <c r="Q83" s="233">
        <f t="shared" si="8"/>
        <v>43722</v>
      </c>
      <c r="R83" s="7"/>
    </row>
    <row r="84" spans="14:18" x14ac:dyDescent="0.2">
      <c r="N84" s="227">
        <f t="shared" si="7"/>
        <v>13</v>
      </c>
      <c r="O84" s="228">
        <f t="shared" si="6"/>
        <v>3363</v>
      </c>
      <c r="P84" s="233">
        <f t="shared" si="8"/>
        <v>43721</v>
      </c>
      <c r="Q84" s="233">
        <f t="shared" si="8"/>
        <v>43723</v>
      </c>
      <c r="R84" s="7"/>
    </row>
    <row r="85" spans="14:18" x14ac:dyDescent="0.2">
      <c r="N85" s="227">
        <f t="shared" si="7"/>
        <v>14</v>
      </c>
      <c r="O85" s="228">
        <f t="shared" si="6"/>
        <v>3123</v>
      </c>
      <c r="P85" s="233">
        <f t="shared" si="8"/>
        <v>43722</v>
      </c>
      <c r="Q85" s="233">
        <f t="shared" si="8"/>
        <v>43724</v>
      </c>
      <c r="R85" s="7"/>
    </row>
    <row r="86" spans="14:18" x14ac:dyDescent="0.2">
      <c r="N86" s="227">
        <f t="shared" si="7"/>
        <v>15</v>
      </c>
      <c r="O86" s="228">
        <f t="shared" si="6"/>
        <v>2915</v>
      </c>
      <c r="P86" s="233">
        <f t="shared" si="8"/>
        <v>43723</v>
      </c>
      <c r="Q86" s="233">
        <f t="shared" si="8"/>
        <v>43725</v>
      </c>
      <c r="R86" s="7"/>
    </row>
    <row r="87" spans="14:18" x14ac:dyDescent="0.2">
      <c r="N87" s="227">
        <f t="shared" si="7"/>
        <v>16</v>
      </c>
      <c r="O87" s="228">
        <f t="shared" si="6"/>
        <v>2733</v>
      </c>
      <c r="P87" s="233">
        <f t="shared" si="8"/>
        <v>43724</v>
      </c>
      <c r="Q87" s="233">
        <f t="shared" si="8"/>
        <v>43726</v>
      </c>
      <c r="R87" s="7"/>
    </row>
    <row r="88" spans="14:18" x14ac:dyDescent="0.2">
      <c r="N88" s="227">
        <f t="shared" si="7"/>
        <v>17</v>
      </c>
      <c r="O88" s="228">
        <f t="shared" si="6"/>
        <v>2572</v>
      </c>
      <c r="P88" s="233">
        <f t="shared" si="8"/>
        <v>43725</v>
      </c>
      <c r="Q88" s="233">
        <f t="shared" si="8"/>
        <v>43727</v>
      </c>
      <c r="R88" s="7"/>
    </row>
    <row r="89" spans="14:18" x14ac:dyDescent="0.2">
      <c r="N89" s="227">
        <f t="shared" si="7"/>
        <v>18</v>
      </c>
      <c r="O89" s="228">
        <f t="shared" si="6"/>
        <v>2429</v>
      </c>
      <c r="P89" s="233">
        <f t="shared" si="8"/>
        <v>43726</v>
      </c>
      <c r="Q89" s="233">
        <f t="shared" si="8"/>
        <v>43728</v>
      </c>
      <c r="R89" s="7"/>
    </row>
    <row r="90" spans="14:18" x14ac:dyDescent="0.2">
      <c r="N90" s="227">
        <f t="shared" si="7"/>
        <v>19</v>
      </c>
      <c r="O90" s="228">
        <f t="shared" si="6"/>
        <v>2301</v>
      </c>
      <c r="P90" s="233">
        <f t="shared" si="8"/>
        <v>43727</v>
      </c>
      <c r="Q90" s="233">
        <f t="shared" si="8"/>
        <v>43729</v>
      </c>
      <c r="R90" s="7"/>
    </row>
    <row r="91" spans="14:18" x14ac:dyDescent="0.2">
      <c r="N91" s="227">
        <f t="shared" si="7"/>
        <v>20</v>
      </c>
      <c r="O91" s="228">
        <f t="shared" si="6"/>
        <v>2186</v>
      </c>
      <c r="P91" s="233">
        <f t="shared" si="8"/>
        <v>43728</v>
      </c>
      <c r="Q91" s="233">
        <f t="shared" si="8"/>
        <v>43730</v>
      </c>
      <c r="R91" s="7"/>
    </row>
    <row r="92" spans="14:18" x14ac:dyDescent="0.2">
      <c r="N92" s="227">
        <f t="shared" si="7"/>
        <v>21</v>
      </c>
      <c r="O92" s="228">
        <f t="shared" si="6"/>
        <v>2082</v>
      </c>
      <c r="P92" s="233">
        <f t="shared" ref="P92:Q107" si="9">P91+1</f>
        <v>43729</v>
      </c>
      <c r="Q92" s="233">
        <f t="shared" si="9"/>
        <v>43731</v>
      </c>
      <c r="R92" s="7"/>
    </row>
    <row r="93" spans="14:18" x14ac:dyDescent="0.2">
      <c r="N93" s="227">
        <f t="shared" si="7"/>
        <v>22</v>
      </c>
      <c r="O93" s="228">
        <f t="shared" si="6"/>
        <v>1988</v>
      </c>
      <c r="P93" s="233">
        <f t="shared" si="9"/>
        <v>43730</v>
      </c>
      <c r="Q93" s="233">
        <f t="shared" si="9"/>
        <v>43732</v>
      </c>
      <c r="R93" s="7"/>
    </row>
    <row r="94" spans="14:18" x14ac:dyDescent="0.2">
      <c r="N94" s="227">
        <f t="shared" si="7"/>
        <v>23</v>
      </c>
      <c r="O94" s="228">
        <f t="shared" si="6"/>
        <v>1901</v>
      </c>
      <c r="P94" s="233">
        <f t="shared" si="9"/>
        <v>43731</v>
      </c>
      <c r="Q94" s="233">
        <f t="shared" si="9"/>
        <v>43733</v>
      </c>
      <c r="R94" s="7"/>
    </row>
    <row r="95" spans="14:18" x14ac:dyDescent="0.2">
      <c r="N95" s="227">
        <f t="shared" si="7"/>
        <v>24</v>
      </c>
      <c r="O95" s="228">
        <f t="shared" si="6"/>
        <v>1822</v>
      </c>
      <c r="P95" s="233">
        <f t="shared" si="9"/>
        <v>43732</v>
      </c>
      <c r="Q95" s="233">
        <f t="shared" si="9"/>
        <v>43734</v>
      </c>
      <c r="R95" s="7"/>
    </row>
    <row r="96" spans="14:18" x14ac:dyDescent="0.2">
      <c r="N96" s="227">
        <f t="shared" si="7"/>
        <v>25</v>
      </c>
      <c r="O96" s="228">
        <f t="shared" si="6"/>
        <v>1749</v>
      </c>
      <c r="P96" s="233">
        <f t="shared" si="9"/>
        <v>43733</v>
      </c>
      <c r="Q96" s="233">
        <f t="shared" si="9"/>
        <v>43735</v>
      </c>
      <c r="R96" s="7"/>
    </row>
    <row r="97" spans="14:18" x14ac:dyDescent="0.2">
      <c r="N97" s="227">
        <f t="shared" si="7"/>
        <v>26</v>
      </c>
      <c r="O97" s="228">
        <f t="shared" si="6"/>
        <v>1682</v>
      </c>
      <c r="P97" s="233">
        <f t="shared" si="9"/>
        <v>43734</v>
      </c>
      <c r="Q97" s="233">
        <f t="shared" si="9"/>
        <v>43736</v>
      </c>
      <c r="R97" s="7"/>
    </row>
    <row r="98" spans="14:18" x14ac:dyDescent="0.2">
      <c r="N98" s="227">
        <f t="shared" si="7"/>
        <v>27</v>
      </c>
      <c r="O98" s="228">
        <f t="shared" si="6"/>
        <v>1620</v>
      </c>
      <c r="P98" s="233">
        <f t="shared" si="9"/>
        <v>43735</v>
      </c>
      <c r="Q98" s="233">
        <f t="shared" si="9"/>
        <v>43737</v>
      </c>
      <c r="R98" s="7"/>
    </row>
    <row r="99" spans="14:18" x14ac:dyDescent="0.2">
      <c r="N99" s="227">
        <f t="shared" si="7"/>
        <v>28</v>
      </c>
      <c r="O99" s="228">
        <f t="shared" si="6"/>
        <v>1562</v>
      </c>
      <c r="P99" s="233">
        <f t="shared" si="9"/>
        <v>43736</v>
      </c>
      <c r="Q99" s="233">
        <f t="shared" si="9"/>
        <v>43738</v>
      </c>
      <c r="R99" s="7"/>
    </row>
    <row r="100" spans="14:18" x14ac:dyDescent="0.2">
      <c r="N100" s="227">
        <f t="shared" si="7"/>
        <v>29</v>
      </c>
      <c r="O100" s="228">
        <f t="shared" si="6"/>
        <v>1508</v>
      </c>
      <c r="P100" s="233">
        <f t="shared" si="9"/>
        <v>43737</v>
      </c>
      <c r="Q100" s="233">
        <f t="shared" si="9"/>
        <v>43739</v>
      </c>
      <c r="R100" s="7"/>
    </row>
    <row r="101" spans="14:18" x14ac:dyDescent="0.2">
      <c r="N101" s="227">
        <f t="shared" si="7"/>
        <v>30</v>
      </c>
      <c r="O101" s="228">
        <f t="shared" si="6"/>
        <v>1458</v>
      </c>
      <c r="P101" s="233">
        <f t="shared" si="9"/>
        <v>43738</v>
      </c>
      <c r="Q101" s="233">
        <f t="shared" si="9"/>
        <v>43740</v>
      </c>
      <c r="R101" s="7"/>
    </row>
    <row r="102" spans="14:18" x14ac:dyDescent="0.2">
      <c r="N102" s="227">
        <f t="shared" si="7"/>
        <v>1</v>
      </c>
      <c r="O102" s="228">
        <f t="shared" si="6"/>
        <v>43739</v>
      </c>
      <c r="P102" s="233">
        <f t="shared" si="9"/>
        <v>43739</v>
      </c>
      <c r="Q102" s="233">
        <f t="shared" si="9"/>
        <v>43741</v>
      </c>
      <c r="R102" s="7"/>
    </row>
    <row r="103" spans="14:18" x14ac:dyDescent="0.2">
      <c r="N103" s="227">
        <f t="shared" si="7"/>
        <v>2</v>
      </c>
      <c r="O103" s="228">
        <f t="shared" si="6"/>
        <v>21870</v>
      </c>
      <c r="P103" s="233">
        <f t="shared" si="9"/>
        <v>43740</v>
      </c>
      <c r="Q103" s="233">
        <f t="shared" si="9"/>
        <v>43742</v>
      </c>
      <c r="R103" s="7"/>
    </row>
    <row r="104" spans="14:18" x14ac:dyDescent="0.2">
      <c r="N104" s="227">
        <f t="shared" si="7"/>
        <v>3</v>
      </c>
      <c r="O104" s="228">
        <f t="shared" si="6"/>
        <v>14580</v>
      </c>
      <c r="P104" s="233">
        <f t="shared" si="9"/>
        <v>43741</v>
      </c>
      <c r="Q104" s="233">
        <f t="shared" si="9"/>
        <v>43743</v>
      </c>
      <c r="R104" s="7"/>
    </row>
    <row r="105" spans="14:18" x14ac:dyDescent="0.2">
      <c r="N105" s="227">
        <f t="shared" si="7"/>
        <v>4</v>
      </c>
      <c r="O105" s="228">
        <f t="shared" si="6"/>
        <v>10936</v>
      </c>
      <c r="P105" s="233">
        <f t="shared" si="9"/>
        <v>43742</v>
      </c>
      <c r="Q105" s="233">
        <f t="shared" si="9"/>
        <v>43744</v>
      </c>
      <c r="R105" s="7"/>
    </row>
    <row r="106" spans="14:18" x14ac:dyDescent="0.2">
      <c r="N106" s="227">
        <f t="shared" si="7"/>
        <v>5</v>
      </c>
      <c r="O106" s="228">
        <f t="shared" si="6"/>
        <v>8749</v>
      </c>
      <c r="P106" s="233">
        <f t="shared" si="9"/>
        <v>43743</v>
      </c>
      <c r="Q106" s="233">
        <f t="shared" si="9"/>
        <v>43745</v>
      </c>
      <c r="R106" s="7"/>
    </row>
    <row r="107" spans="14:18" x14ac:dyDescent="0.2">
      <c r="N107" s="227">
        <f t="shared" si="7"/>
        <v>6</v>
      </c>
      <c r="O107" s="228">
        <f t="shared" si="6"/>
        <v>7291</v>
      </c>
      <c r="P107" s="233">
        <f t="shared" si="9"/>
        <v>43744</v>
      </c>
      <c r="Q107" s="233">
        <f t="shared" si="9"/>
        <v>43746</v>
      </c>
      <c r="R107" s="7"/>
    </row>
    <row r="108" spans="14:18" x14ac:dyDescent="0.2">
      <c r="N108" s="227">
        <f t="shared" si="7"/>
        <v>7</v>
      </c>
      <c r="O108" s="228">
        <f t="shared" si="6"/>
        <v>6249</v>
      </c>
      <c r="P108" s="233">
        <f t="shared" ref="P108:Q123" si="10">P107+1</f>
        <v>43745</v>
      </c>
      <c r="Q108" s="233">
        <f t="shared" si="10"/>
        <v>43747</v>
      </c>
      <c r="R108" s="7"/>
    </row>
    <row r="109" spans="14:18" x14ac:dyDescent="0.2">
      <c r="N109" s="227">
        <f t="shared" si="7"/>
        <v>8</v>
      </c>
      <c r="O109" s="228">
        <f t="shared" si="6"/>
        <v>5468</v>
      </c>
      <c r="P109" s="233">
        <f t="shared" si="10"/>
        <v>43746</v>
      </c>
      <c r="Q109" s="233">
        <f t="shared" si="10"/>
        <v>43748</v>
      </c>
      <c r="R109" s="7"/>
    </row>
    <row r="110" spans="14:18" x14ac:dyDescent="0.2">
      <c r="N110" s="227">
        <f t="shared" si="7"/>
        <v>9</v>
      </c>
      <c r="O110" s="228">
        <f t="shared" si="6"/>
        <v>4861</v>
      </c>
      <c r="P110" s="233">
        <f t="shared" si="10"/>
        <v>43747</v>
      </c>
      <c r="Q110" s="233">
        <f t="shared" si="10"/>
        <v>43749</v>
      </c>
      <c r="R110" s="7"/>
    </row>
    <row r="111" spans="14:18" x14ac:dyDescent="0.2">
      <c r="N111" s="227">
        <f t="shared" si="7"/>
        <v>10</v>
      </c>
      <c r="O111" s="228">
        <f t="shared" si="6"/>
        <v>4375</v>
      </c>
      <c r="P111" s="233">
        <f t="shared" si="10"/>
        <v>43748</v>
      </c>
      <c r="Q111" s="233">
        <f t="shared" si="10"/>
        <v>43750</v>
      </c>
      <c r="R111" s="7"/>
    </row>
    <row r="112" spans="14:18" x14ac:dyDescent="0.2">
      <c r="N112" s="227">
        <f t="shared" si="7"/>
        <v>11</v>
      </c>
      <c r="O112" s="228">
        <f t="shared" si="6"/>
        <v>3977</v>
      </c>
      <c r="P112" s="233">
        <f t="shared" si="10"/>
        <v>43749</v>
      </c>
      <c r="Q112" s="233">
        <f t="shared" si="10"/>
        <v>43751</v>
      </c>
      <c r="R112" s="7"/>
    </row>
    <row r="113" spans="14:18" x14ac:dyDescent="0.2">
      <c r="N113" s="227">
        <f t="shared" si="7"/>
        <v>12</v>
      </c>
      <c r="O113" s="228">
        <f t="shared" si="6"/>
        <v>3646</v>
      </c>
      <c r="P113" s="233">
        <f t="shared" si="10"/>
        <v>43750</v>
      </c>
      <c r="Q113" s="233">
        <f t="shared" si="10"/>
        <v>43752</v>
      </c>
      <c r="R113" s="7"/>
    </row>
    <row r="114" spans="14:18" x14ac:dyDescent="0.2">
      <c r="N114" s="227">
        <f t="shared" si="7"/>
        <v>13</v>
      </c>
      <c r="O114" s="228">
        <f t="shared" si="6"/>
        <v>3365</v>
      </c>
      <c r="P114" s="233">
        <f t="shared" si="10"/>
        <v>43751</v>
      </c>
      <c r="Q114" s="233">
        <f t="shared" si="10"/>
        <v>43753</v>
      </c>
      <c r="R114" s="7"/>
    </row>
    <row r="115" spans="14:18" x14ac:dyDescent="0.2">
      <c r="N115" s="227">
        <f t="shared" si="7"/>
        <v>14</v>
      </c>
      <c r="O115" s="228">
        <f t="shared" si="6"/>
        <v>3125</v>
      </c>
      <c r="P115" s="233">
        <f t="shared" si="10"/>
        <v>43752</v>
      </c>
      <c r="Q115" s="233">
        <f t="shared" si="10"/>
        <v>43754</v>
      </c>
      <c r="R115" s="7"/>
    </row>
    <row r="116" spans="14:18" x14ac:dyDescent="0.2">
      <c r="N116" s="227">
        <f t="shared" si="7"/>
        <v>15</v>
      </c>
      <c r="O116" s="228">
        <f t="shared" si="6"/>
        <v>2917</v>
      </c>
      <c r="P116" s="233">
        <f t="shared" si="10"/>
        <v>43753</v>
      </c>
      <c r="Q116" s="233">
        <f t="shared" si="10"/>
        <v>43755</v>
      </c>
      <c r="R116" s="7"/>
    </row>
    <row r="117" spans="14:18" x14ac:dyDescent="0.2">
      <c r="N117" s="227">
        <f t="shared" si="7"/>
        <v>16</v>
      </c>
      <c r="O117" s="228">
        <f t="shared" si="6"/>
        <v>2735</v>
      </c>
      <c r="P117" s="233">
        <f t="shared" si="10"/>
        <v>43754</v>
      </c>
      <c r="Q117" s="233">
        <f t="shared" si="10"/>
        <v>43756</v>
      </c>
      <c r="R117" s="7"/>
    </row>
    <row r="118" spans="14:18" x14ac:dyDescent="0.2">
      <c r="N118" s="227">
        <f t="shared" si="7"/>
        <v>17</v>
      </c>
      <c r="O118" s="228">
        <f t="shared" si="6"/>
        <v>2574</v>
      </c>
      <c r="P118" s="233">
        <f t="shared" si="10"/>
        <v>43755</v>
      </c>
      <c r="Q118" s="233">
        <f t="shared" si="10"/>
        <v>43757</v>
      </c>
      <c r="R118" s="7"/>
    </row>
    <row r="119" spans="14:18" x14ac:dyDescent="0.2">
      <c r="N119" s="227">
        <f t="shared" si="7"/>
        <v>18</v>
      </c>
      <c r="O119" s="228">
        <f t="shared" si="6"/>
        <v>2431</v>
      </c>
      <c r="P119" s="233">
        <f t="shared" si="10"/>
        <v>43756</v>
      </c>
      <c r="Q119" s="233">
        <f t="shared" si="10"/>
        <v>43758</v>
      </c>
      <c r="R119" s="7"/>
    </row>
    <row r="120" spans="14:18" x14ac:dyDescent="0.2">
      <c r="N120" s="227">
        <f t="shared" si="7"/>
        <v>19</v>
      </c>
      <c r="O120" s="228">
        <f t="shared" si="6"/>
        <v>2303</v>
      </c>
      <c r="P120" s="233">
        <f t="shared" si="10"/>
        <v>43757</v>
      </c>
      <c r="Q120" s="233">
        <f t="shared" si="10"/>
        <v>43759</v>
      </c>
      <c r="R120" s="7"/>
    </row>
    <row r="121" spans="14:18" x14ac:dyDescent="0.2">
      <c r="N121" s="227">
        <f t="shared" si="7"/>
        <v>20</v>
      </c>
      <c r="O121" s="228">
        <f t="shared" si="6"/>
        <v>2188</v>
      </c>
      <c r="P121" s="233">
        <f t="shared" si="10"/>
        <v>43758</v>
      </c>
      <c r="Q121" s="233">
        <f t="shared" si="10"/>
        <v>43760</v>
      </c>
      <c r="R121" s="7"/>
    </row>
    <row r="122" spans="14:18" x14ac:dyDescent="0.2">
      <c r="N122" s="227">
        <f t="shared" si="7"/>
        <v>21</v>
      </c>
      <c r="O122" s="228">
        <f t="shared" si="6"/>
        <v>2084</v>
      </c>
      <c r="P122" s="233">
        <f t="shared" si="10"/>
        <v>43759</v>
      </c>
      <c r="Q122" s="233">
        <f t="shared" si="10"/>
        <v>43761</v>
      </c>
      <c r="R122" s="7"/>
    </row>
    <row r="123" spans="14:18" x14ac:dyDescent="0.2">
      <c r="N123" s="227">
        <f t="shared" si="7"/>
        <v>22</v>
      </c>
      <c r="O123" s="228">
        <f t="shared" si="6"/>
        <v>1989</v>
      </c>
      <c r="P123" s="233">
        <f t="shared" si="10"/>
        <v>43760</v>
      </c>
      <c r="Q123" s="233">
        <f t="shared" si="10"/>
        <v>43762</v>
      </c>
      <c r="R123" s="7"/>
    </row>
    <row r="124" spans="14:18" x14ac:dyDescent="0.2">
      <c r="N124" s="227">
        <f t="shared" si="7"/>
        <v>23</v>
      </c>
      <c r="O124" s="228">
        <f t="shared" si="6"/>
        <v>1903</v>
      </c>
      <c r="P124" s="233">
        <f t="shared" ref="P124:Q139" si="11">P123+1</f>
        <v>43761</v>
      </c>
      <c r="Q124" s="233">
        <f t="shared" si="11"/>
        <v>43763</v>
      </c>
      <c r="R124" s="7"/>
    </row>
    <row r="125" spans="14:18" x14ac:dyDescent="0.2">
      <c r="N125" s="227">
        <f t="shared" si="7"/>
        <v>24</v>
      </c>
      <c r="O125" s="228">
        <f t="shared" si="6"/>
        <v>1823</v>
      </c>
      <c r="P125" s="233">
        <f t="shared" si="11"/>
        <v>43762</v>
      </c>
      <c r="Q125" s="233">
        <f t="shared" si="11"/>
        <v>43764</v>
      </c>
      <c r="R125" s="7"/>
    </row>
    <row r="126" spans="14:18" x14ac:dyDescent="0.2">
      <c r="N126" s="227">
        <f t="shared" si="7"/>
        <v>25</v>
      </c>
      <c r="O126" s="228">
        <f t="shared" si="6"/>
        <v>1751</v>
      </c>
      <c r="P126" s="233">
        <f t="shared" si="11"/>
        <v>43763</v>
      </c>
      <c r="Q126" s="233">
        <f t="shared" si="11"/>
        <v>43765</v>
      </c>
      <c r="R126" s="7"/>
    </row>
    <row r="127" spans="14:18" x14ac:dyDescent="0.2">
      <c r="N127" s="227">
        <f t="shared" si="7"/>
        <v>26</v>
      </c>
      <c r="O127" s="228">
        <f t="shared" si="6"/>
        <v>1683</v>
      </c>
      <c r="P127" s="233">
        <f t="shared" si="11"/>
        <v>43764</v>
      </c>
      <c r="Q127" s="233">
        <f t="shared" si="11"/>
        <v>43766</v>
      </c>
      <c r="R127" s="7"/>
    </row>
    <row r="128" spans="14:18" x14ac:dyDescent="0.2">
      <c r="N128" s="227">
        <f t="shared" si="7"/>
        <v>27</v>
      </c>
      <c r="O128" s="228">
        <f t="shared" si="6"/>
        <v>1621</v>
      </c>
      <c r="P128" s="233">
        <f t="shared" si="11"/>
        <v>43765</v>
      </c>
      <c r="Q128" s="233">
        <f t="shared" si="11"/>
        <v>43767</v>
      </c>
      <c r="R128" s="7"/>
    </row>
    <row r="129" spans="14:18" x14ac:dyDescent="0.2">
      <c r="N129" s="227">
        <f t="shared" si="7"/>
        <v>28</v>
      </c>
      <c r="O129" s="228">
        <f t="shared" si="6"/>
        <v>1563</v>
      </c>
      <c r="P129" s="233">
        <f t="shared" si="11"/>
        <v>43766</v>
      </c>
      <c r="Q129" s="233">
        <f t="shared" si="11"/>
        <v>43768</v>
      </c>
      <c r="R129" s="7"/>
    </row>
    <row r="130" spans="14:18" x14ac:dyDescent="0.2">
      <c r="N130" s="227">
        <f t="shared" si="7"/>
        <v>29</v>
      </c>
      <c r="O130" s="228">
        <f t="shared" si="6"/>
        <v>1509</v>
      </c>
      <c r="P130" s="233">
        <f t="shared" si="11"/>
        <v>43767</v>
      </c>
      <c r="Q130" s="233">
        <f t="shared" si="11"/>
        <v>43769</v>
      </c>
      <c r="R130" s="7"/>
    </row>
    <row r="131" spans="14:18" x14ac:dyDescent="0.2">
      <c r="N131" s="227">
        <f t="shared" si="7"/>
        <v>30</v>
      </c>
      <c r="O131" s="228">
        <f t="shared" si="6"/>
        <v>1459</v>
      </c>
      <c r="P131" s="233">
        <f t="shared" si="11"/>
        <v>43768</v>
      </c>
      <c r="Q131" s="233">
        <f t="shared" si="11"/>
        <v>43770</v>
      </c>
      <c r="R131" s="7"/>
    </row>
    <row r="132" spans="14:18" x14ac:dyDescent="0.2">
      <c r="N132" s="227">
        <f t="shared" si="7"/>
        <v>31</v>
      </c>
      <c r="O132" s="228">
        <f t="shared" si="6"/>
        <v>1412</v>
      </c>
      <c r="P132" s="233">
        <f t="shared" si="11"/>
        <v>43769</v>
      </c>
      <c r="Q132" s="233">
        <f t="shared" si="11"/>
        <v>43771</v>
      </c>
      <c r="R132" s="7"/>
    </row>
    <row r="133" spans="14:18" x14ac:dyDescent="0.2">
      <c r="N133" s="227">
        <f t="shared" si="7"/>
        <v>1</v>
      </c>
      <c r="O133" s="228">
        <f t="shared" si="6"/>
        <v>43770</v>
      </c>
      <c r="P133" s="233">
        <f t="shared" si="11"/>
        <v>43770</v>
      </c>
      <c r="Q133" s="233">
        <f t="shared" si="11"/>
        <v>43772</v>
      </c>
      <c r="R133" s="7"/>
    </row>
    <row r="134" spans="14:18" x14ac:dyDescent="0.2">
      <c r="N134" s="227">
        <f t="shared" si="7"/>
        <v>2</v>
      </c>
      <c r="O134" s="228">
        <f t="shared" si="6"/>
        <v>21886</v>
      </c>
      <c r="P134" s="233">
        <f t="shared" si="11"/>
        <v>43771</v>
      </c>
      <c r="Q134" s="233">
        <f t="shared" si="11"/>
        <v>43773</v>
      </c>
      <c r="R134" s="7"/>
    </row>
    <row r="135" spans="14:18" x14ac:dyDescent="0.2">
      <c r="N135" s="227">
        <f t="shared" si="7"/>
        <v>3</v>
      </c>
      <c r="O135" s="228">
        <f t="shared" si="6"/>
        <v>14591</v>
      </c>
      <c r="P135" s="233">
        <f t="shared" si="11"/>
        <v>43772</v>
      </c>
      <c r="Q135" s="233">
        <f t="shared" si="11"/>
        <v>43774</v>
      </c>
      <c r="R135" s="7"/>
    </row>
    <row r="136" spans="14:18" x14ac:dyDescent="0.2">
      <c r="N136" s="227">
        <f t="shared" si="7"/>
        <v>4</v>
      </c>
      <c r="O136" s="228">
        <f t="shared" si="6"/>
        <v>10943</v>
      </c>
      <c r="P136" s="233">
        <f t="shared" si="11"/>
        <v>43773</v>
      </c>
      <c r="Q136" s="233">
        <f t="shared" si="11"/>
        <v>43775</v>
      </c>
      <c r="R136" s="7"/>
    </row>
    <row r="137" spans="14:18" x14ac:dyDescent="0.2">
      <c r="N137" s="227">
        <f t="shared" si="7"/>
        <v>5</v>
      </c>
      <c r="O137" s="228">
        <f t="shared" si="6"/>
        <v>8755</v>
      </c>
      <c r="P137" s="233">
        <f t="shared" si="11"/>
        <v>43774</v>
      </c>
      <c r="Q137" s="233">
        <f t="shared" si="11"/>
        <v>43776</v>
      </c>
      <c r="R137" s="7"/>
    </row>
    <row r="138" spans="14:18" x14ac:dyDescent="0.2">
      <c r="N138" s="227">
        <f t="shared" si="7"/>
        <v>6</v>
      </c>
      <c r="O138" s="228">
        <f t="shared" ref="O138:O201" si="12">ROUND(P138/N138,0)</f>
        <v>7296</v>
      </c>
      <c r="P138" s="233">
        <f t="shared" si="11"/>
        <v>43775</v>
      </c>
      <c r="Q138" s="233">
        <f t="shared" si="11"/>
        <v>43777</v>
      </c>
      <c r="R138" s="7"/>
    </row>
    <row r="139" spans="14:18" x14ac:dyDescent="0.2">
      <c r="N139" s="227">
        <f t="shared" ref="N139:N202" si="13">DAY(P139)</f>
        <v>7</v>
      </c>
      <c r="O139" s="228">
        <f t="shared" si="12"/>
        <v>6254</v>
      </c>
      <c r="P139" s="233">
        <f t="shared" si="11"/>
        <v>43776</v>
      </c>
      <c r="Q139" s="233">
        <f t="shared" si="11"/>
        <v>43778</v>
      </c>
      <c r="R139" s="7"/>
    </row>
    <row r="140" spans="14:18" x14ac:dyDescent="0.2">
      <c r="N140" s="227">
        <f t="shared" si="13"/>
        <v>8</v>
      </c>
      <c r="O140" s="228">
        <f t="shared" si="12"/>
        <v>5472</v>
      </c>
      <c r="P140" s="233">
        <f t="shared" ref="P140:Q155" si="14">P139+1</f>
        <v>43777</v>
      </c>
      <c r="Q140" s="233">
        <f t="shared" si="14"/>
        <v>43779</v>
      </c>
      <c r="R140" s="7"/>
    </row>
    <row r="141" spans="14:18" x14ac:dyDescent="0.2">
      <c r="N141" s="227">
        <f t="shared" si="13"/>
        <v>9</v>
      </c>
      <c r="O141" s="228">
        <f t="shared" si="12"/>
        <v>4864</v>
      </c>
      <c r="P141" s="233">
        <f t="shared" si="14"/>
        <v>43778</v>
      </c>
      <c r="Q141" s="233">
        <f t="shared" si="14"/>
        <v>43780</v>
      </c>
      <c r="R141" s="7"/>
    </row>
    <row r="142" spans="14:18" x14ac:dyDescent="0.2">
      <c r="N142" s="227">
        <f t="shared" si="13"/>
        <v>10</v>
      </c>
      <c r="O142" s="228">
        <f t="shared" si="12"/>
        <v>4378</v>
      </c>
      <c r="P142" s="233">
        <f t="shared" si="14"/>
        <v>43779</v>
      </c>
      <c r="Q142" s="233">
        <f t="shared" si="14"/>
        <v>43781</v>
      </c>
      <c r="R142" s="7"/>
    </row>
    <row r="143" spans="14:18" x14ac:dyDescent="0.2">
      <c r="N143" s="227">
        <f t="shared" si="13"/>
        <v>11</v>
      </c>
      <c r="O143" s="228">
        <f t="shared" si="12"/>
        <v>3980</v>
      </c>
      <c r="P143" s="233">
        <f t="shared" si="14"/>
        <v>43780</v>
      </c>
      <c r="Q143" s="233">
        <f t="shared" si="14"/>
        <v>43782</v>
      </c>
      <c r="R143" s="7"/>
    </row>
    <row r="144" spans="14:18" x14ac:dyDescent="0.2">
      <c r="N144" s="227">
        <f t="shared" si="13"/>
        <v>12</v>
      </c>
      <c r="O144" s="228">
        <f t="shared" si="12"/>
        <v>3648</v>
      </c>
      <c r="P144" s="233">
        <f t="shared" si="14"/>
        <v>43781</v>
      </c>
      <c r="Q144" s="233">
        <f t="shared" si="14"/>
        <v>43783</v>
      </c>
      <c r="R144" s="7"/>
    </row>
    <row r="145" spans="14:18" x14ac:dyDescent="0.2">
      <c r="N145" s="227">
        <f t="shared" si="13"/>
        <v>13</v>
      </c>
      <c r="O145" s="228">
        <f t="shared" si="12"/>
        <v>3368</v>
      </c>
      <c r="P145" s="233">
        <f t="shared" si="14"/>
        <v>43782</v>
      </c>
      <c r="Q145" s="233">
        <f t="shared" si="14"/>
        <v>43784</v>
      </c>
      <c r="R145" s="7"/>
    </row>
    <row r="146" spans="14:18" x14ac:dyDescent="0.2">
      <c r="N146" s="227">
        <f t="shared" si="13"/>
        <v>14</v>
      </c>
      <c r="O146" s="228">
        <f t="shared" si="12"/>
        <v>3127</v>
      </c>
      <c r="P146" s="233">
        <f t="shared" si="14"/>
        <v>43783</v>
      </c>
      <c r="Q146" s="233">
        <f t="shared" si="14"/>
        <v>43785</v>
      </c>
      <c r="R146" s="7"/>
    </row>
    <row r="147" spans="14:18" x14ac:dyDescent="0.2">
      <c r="N147" s="227">
        <f t="shared" si="13"/>
        <v>15</v>
      </c>
      <c r="O147" s="228">
        <f t="shared" si="12"/>
        <v>2919</v>
      </c>
      <c r="P147" s="233">
        <f t="shared" si="14"/>
        <v>43784</v>
      </c>
      <c r="Q147" s="233">
        <f t="shared" si="14"/>
        <v>43786</v>
      </c>
      <c r="R147" s="7"/>
    </row>
    <row r="148" spans="14:18" x14ac:dyDescent="0.2">
      <c r="N148" s="227">
        <f t="shared" si="13"/>
        <v>16</v>
      </c>
      <c r="O148" s="228">
        <f t="shared" si="12"/>
        <v>2737</v>
      </c>
      <c r="P148" s="233">
        <f t="shared" si="14"/>
        <v>43785</v>
      </c>
      <c r="Q148" s="233">
        <f t="shared" si="14"/>
        <v>43787</v>
      </c>
      <c r="R148" s="7"/>
    </row>
    <row r="149" spans="14:18" x14ac:dyDescent="0.2">
      <c r="N149" s="227">
        <f t="shared" si="13"/>
        <v>17</v>
      </c>
      <c r="O149" s="228">
        <f t="shared" si="12"/>
        <v>2576</v>
      </c>
      <c r="P149" s="233">
        <f t="shared" si="14"/>
        <v>43786</v>
      </c>
      <c r="Q149" s="233">
        <f t="shared" si="14"/>
        <v>43788</v>
      </c>
      <c r="R149" s="7"/>
    </row>
    <row r="150" spans="14:18" x14ac:dyDescent="0.2">
      <c r="N150" s="227">
        <f t="shared" si="13"/>
        <v>18</v>
      </c>
      <c r="O150" s="228">
        <f t="shared" si="12"/>
        <v>2433</v>
      </c>
      <c r="P150" s="233">
        <f t="shared" si="14"/>
        <v>43787</v>
      </c>
      <c r="Q150" s="233">
        <f t="shared" si="14"/>
        <v>43789</v>
      </c>
      <c r="R150" s="7"/>
    </row>
    <row r="151" spans="14:18" x14ac:dyDescent="0.2">
      <c r="N151" s="227">
        <f t="shared" si="13"/>
        <v>19</v>
      </c>
      <c r="O151" s="228">
        <f t="shared" si="12"/>
        <v>2305</v>
      </c>
      <c r="P151" s="233">
        <f t="shared" si="14"/>
        <v>43788</v>
      </c>
      <c r="Q151" s="233">
        <f t="shared" si="14"/>
        <v>43790</v>
      </c>
      <c r="R151" s="7"/>
    </row>
    <row r="152" spans="14:18" x14ac:dyDescent="0.2">
      <c r="N152" s="227">
        <f t="shared" si="13"/>
        <v>20</v>
      </c>
      <c r="O152" s="228">
        <f t="shared" si="12"/>
        <v>2189</v>
      </c>
      <c r="P152" s="233">
        <f t="shared" si="14"/>
        <v>43789</v>
      </c>
      <c r="Q152" s="233">
        <f t="shared" si="14"/>
        <v>43791</v>
      </c>
      <c r="R152" s="7"/>
    </row>
    <row r="153" spans="14:18" x14ac:dyDescent="0.2">
      <c r="N153" s="227">
        <f t="shared" si="13"/>
        <v>21</v>
      </c>
      <c r="O153" s="228">
        <f t="shared" si="12"/>
        <v>2085</v>
      </c>
      <c r="P153" s="233">
        <f t="shared" si="14"/>
        <v>43790</v>
      </c>
      <c r="Q153" s="233">
        <f t="shared" si="14"/>
        <v>43792</v>
      </c>
      <c r="R153" s="7"/>
    </row>
    <row r="154" spans="14:18" x14ac:dyDescent="0.2">
      <c r="N154" s="227">
        <f t="shared" si="13"/>
        <v>22</v>
      </c>
      <c r="O154" s="228">
        <f t="shared" si="12"/>
        <v>1991</v>
      </c>
      <c r="P154" s="233">
        <f t="shared" si="14"/>
        <v>43791</v>
      </c>
      <c r="Q154" s="233">
        <f t="shared" si="14"/>
        <v>43793</v>
      </c>
      <c r="R154" s="7"/>
    </row>
    <row r="155" spans="14:18" x14ac:dyDescent="0.2">
      <c r="N155" s="227">
        <f t="shared" si="13"/>
        <v>23</v>
      </c>
      <c r="O155" s="228">
        <f t="shared" si="12"/>
        <v>1904</v>
      </c>
      <c r="P155" s="233">
        <f t="shared" si="14"/>
        <v>43792</v>
      </c>
      <c r="Q155" s="233">
        <f t="shared" si="14"/>
        <v>43794</v>
      </c>
      <c r="R155" s="7"/>
    </row>
    <row r="156" spans="14:18" x14ac:dyDescent="0.2">
      <c r="N156" s="227">
        <f t="shared" si="13"/>
        <v>24</v>
      </c>
      <c r="O156" s="228">
        <f t="shared" si="12"/>
        <v>1825</v>
      </c>
      <c r="P156" s="233">
        <f t="shared" ref="P156:Q171" si="15">P155+1</f>
        <v>43793</v>
      </c>
      <c r="Q156" s="233">
        <f t="shared" si="15"/>
        <v>43795</v>
      </c>
      <c r="R156" s="7"/>
    </row>
    <row r="157" spans="14:18" x14ac:dyDescent="0.2">
      <c r="N157" s="227">
        <f t="shared" si="13"/>
        <v>25</v>
      </c>
      <c r="O157" s="228">
        <f t="shared" si="12"/>
        <v>1752</v>
      </c>
      <c r="P157" s="233">
        <f t="shared" si="15"/>
        <v>43794</v>
      </c>
      <c r="Q157" s="233">
        <f t="shared" si="15"/>
        <v>43796</v>
      </c>
      <c r="R157" s="7"/>
    </row>
    <row r="158" spans="14:18" x14ac:dyDescent="0.2">
      <c r="N158" s="227">
        <f t="shared" si="13"/>
        <v>26</v>
      </c>
      <c r="O158" s="228">
        <f t="shared" si="12"/>
        <v>1684</v>
      </c>
      <c r="P158" s="233">
        <f t="shared" si="15"/>
        <v>43795</v>
      </c>
      <c r="Q158" s="233">
        <f t="shared" si="15"/>
        <v>43797</v>
      </c>
      <c r="R158" s="7"/>
    </row>
    <row r="159" spans="14:18" x14ac:dyDescent="0.2">
      <c r="N159" s="227">
        <f t="shared" si="13"/>
        <v>27</v>
      </c>
      <c r="O159" s="228">
        <f t="shared" si="12"/>
        <v>1622</v>
      </c>
      <c r="P159" s="233">
        <f t="shared" si="15"/>
        <v>43796</v>
      </c>
      <c r="Q159" s="233">
        <f t="shared" si="15"/>
        <v>43798</v>
      </c>
      <c r="R159" s="7"/>
    </row>
    <row r="160" spans="14:18" x14ac:dyDescent="0.2">
      <c r="N160" s="227">
        <f t="shared" si="13"/>
        <v>28</v>
      </c>
      <c r="O160" s="228">
        <f t="shared" si="12"/>
        <v>1564</v>
      </c>
      <c r="P160" s="233">
        <f t="shared" si="15"/>
        <v>43797</v>
      </c>
      <c r="Q160" s="233">
        <f t="shared" si="15"/>
        <v>43799</v>
      </c>
      <c r="R160" s="7"/>
    </row>
    <row r="161" spans="14:18" x14ac:dyDescent="0.2">
      <c r="N161" s="227">
        <f t="shared" si="13"/>
        <v>29</v>
      </c>
      <c r="O161" s="228">
        <f t="shared" si="12"/>
        <v>1510</v>
      </c>
      <c r="P161" s="233">
        <f t="shared" si="15"/>
        <v>43798</v>
      </c>
      <c r="Q161" s="233">
        <f t="shared" si="15"/>
        <v>43800</v>
      </c>
      <c r="R161" s="7"/>
    </row>
    <row r="162" spans="14:18" x14ac:dyDescent="0.2">
      <c r="N162" s="227">
        <f t="shared" si="13"/>
        <v>30</v>
      </c>
      <c r="O162" s="228">
        <f t="shared" si="12"/>
        <v>1460</v>
      </c>
      <c r="P162" s="233">
        <f t="shared" si="15"/>
        <v>43799</v>
      </c>
      <c r="Q162" s="233">
        <f t="shared" si="15"/>
        <v>43801</v>
      </c>
      <c r="R162" s="7"/>
    </row>
    <row r="163" spans="14:18" x14ac:dyDescent="0.2">
      <c r="N163" s="227">
        <f t="shared" si="13"/>
        <v>1</v>
      </c>
      <c r="O163" s="228">
        <f t="shared" si="12"/>
        <v>43800</v>
      </c>
      <c r="P163" s="233">
        <f t="shared" si="15"/>
        <v>43800</v>
      </c>
      <c r="Q163" s="233">
        <f t="shared" si="15"/>
        <v>43802</v>
      </c>
      <c r="R163" s="7"/>
    </row>
    <row r="164" spans="14:18" x14ac:dyDescent="0.2">
      <c r="N164" s="227">
        <f t="shared" si="13"/>
        <v>2</v>
      </c>
      <c r="O164" s="228">
        <f t="shared" si="12"/>
        <v>21901</v>
      </c>
      <c r="P164" s="233">
        <f t="shared" si="15"/>
        <v>43801</v>
      </c>
      <c r="Q164" s="233">
        <f t="shared" si="15"/>
        <v>43803</v>
      </c>
      <c r="R164" s="7"/>
    </row>
    <row r="165" spans="14:18" x14ac:dyDescent="0.2">
      <c r="N165" s="227">
        <f t="shared" si="13"/>
        <v>3</v>
      </c>
      <c r="O165" s="228">
        <f t="shared" si="12"/>
        <v>14601</v>
      </c>
      <c r="P165" s="233">
        <f t="shared" si="15"/>
        <v>43802</v>
      </c>
      <c r="Q165" s="233">
        <f t="shared" si="15"/>
        <v>43804</v>
      </c>
      <c r="R165" s="7"/>
    </row>
    <row r="166" spans="14:18" x14ac:dyDescent="0.2">
      <c r="N166" s="227">
        <f t="shared" si="13"/>
        <v>4</v>
      </c>
      <c r="O166" s="228">
        <f t="shared" si="12"/>
        <v>10951</v>
      </c>
      <c r="P166" s="233">
        <f t="shared" si="15"/>
        <v>43803</v>
      </c>
      <c r="Q166" s="233">
        <f t="shared" si="15"/>
        <v>43805</v>
      </c>
      <c r="R166" s="7"/>
    </row>
    <row r="167" spans="14:18" x14ac:dyDescent="0.2">
      <c r="N167" s="227">
        <f t="shared" si="13"/>
        <v>5</v>
      </c>
      <c r="O167" s="228">
        <f t="shared" si="12"/>
        <v>8761</v>
      </c>
      <c r="P167" s="233">
        <f t="shared" si="15"/>
        <v>43804</v>
      </c>
      <c r="Q167" s="233">
        <f t="shared" si="15"/>
        <v>43806</v>
      </c>
      <c r="R167" s="7"/>
    </row>
    <row r="168" spans="14:18" x14ac:dyDescent="0.2">
      <c r="N168" s="227">
        <f t="shared" si="13"/>
        <v>6</v>
      </c>
      <c r="O168" s="228">
        <f t="shared" si="12"/>
        <v>7301</v>
      </c>
      <c r="P168" s="233">
        <f t="shared" si="15"/>
        <v>43805</v>
      </c>
      <c r="Q168" s="233">
        <f t="shared" si="15"/>
        <v>43807</v>
      </c>
      <c r="R168" s="7"/>
    </row>
    <row r="169" spans="14:18" x14ac:dyDescent="0.2">
      <c r="N169" s="227">
        <f t="shared" si="13"/>
        <v>7</v>
      </c>
      <c r="O169" s="228">
        <f t="shared" si="12"/>
        <v>6258</v>
      </c>
      <c r="P169" s="233">
        <f t="shared" si="15"/>
        <v>43806</v>
      </c>
      <c r="Q169" s="233">
        <f t="shared" si="15"/>
        <v>43808</v>
      </c>
      <c r="R169" s="7"/>
    </row>
    <row r="170" spans="14:18" x14ac:dyDescent="0.2">
      <c r="N170" s="227">
        <f t="shared" si="13"/>
        <v>8</v>
      </c>
      <c r="O170" s="228">
        <f t="shared" si="12"/>
        <v>5476</v>
      </c>
      <c r="P170" s="233">
        <f t="shared" si="15"/>
        <v>43807</v>
      </c>
      <c r="Q170" s="233">
        <f t="shared" si="15"/>
        <v>43809</v>
      </c>
      <c r="R170" s="7"/>
    </row>
    <row r="171" spans="14:18" x14ac:dyDescent="0.2">
      <c r="N171" s="227">
        <f t="shared" si="13"/>
        <v>9</v>
      </c>
      <c r="O171" s="228">
        <f t="shared" si="12"/>
        <v>4868</v>
      </c>
      <c r="P171" s="233">
        <f t="shared" si="15"/>
        <v>43808</v>
      </c>
      <c r="Q171" s="233">
        <f t="shared" si="15"/>
        <v>43810</v>
      </c>
      <c r="R171" s="7"/>
    </row>
    <row r="172" spans="14:18" x14ac:dyDescent="0.2">
      <c r="N172" s="227">
        <f t="shared" si="13"/>
        <v>10</v>
      </c>
      <c r="O172" s="228">
        <f t="shared" si="12"/>
        <v>4381</v>
      </c>
      <c r="P172" s="233">
        <f t="shared" ref="P172:Q187" si="16">P171+1</f>
        <v>43809</v>
      </c>
      <c r="Q172" s="233">
        <f t="shared" si="16"/>
        <v>43811</v>
      </c>
      <c r="R172" s="7"/>
    </row>
    <row r="173" spans="14:18" x14ac:dyDescent="0.2">
      <c r="N173" s="227">
        <f t="shared" si="13"/>
        <v>11</v>
      </c>
      <c r="O173" s="228">
        <f t="shared" si="12"/>
        <v>3983</v>
      </c>
      <c r="P173" s="233">
        <f t="shared" si="16"/>
        <v>43810</v>
      </c>
      <c r="Q173" s="233">
        <f t="shared" si="16"/>
        <v>43812</v>
      </c>
      <c r="R173" s="7"/>
    </row>
    <row r="174" spans="14:18" x14ac:dyDescent="0.2">
      <c r="N174" s="227">
        <f t="shared" si="13"/>
        <v>12</v>
      </c>
      <c r="O174" s="228">
        <f t="shared" si="12"/>
        <v>3651</v>
      </c>
      <c r="P174" s="233">
        <f t="shared" si="16"/>
        <v>43811</v>
      </c>
      <c r="Q174" s="233">
        <f t="shared" si="16"/>
        <v>43813</v>
      </c>
      <c r="R174" s="7"/>
    </row>
    <row r="175" spans="14:18" x14ac:dyDescent="0.2">
      <c r="N175" s="227">
        <f t="shared" si="13"/>
        <v>13</v>
      </c>
      <c r="O175" s="228">
        <f t="shared" si="12"/>
        <v>3370</v>
      </c>
      <c r="P175" s="233">
        <f t="shared" si="16"/>
        <v>43812</v>
      </c>
      <c r="Q175" s="233">
        <f t="shared" si="16"/>
        <v>43814</v>
      </c>
      <c r="R175" s="7"/>
    </row>
    <row r="176" spans="14:18" x14ac:dyDescent="0.2">
      <c r="N176" s="227">
        <f t="shared" si="13"/>
        <v>14</v>
      </c>
      <c r="O176" s="228">
        <f t="shared" si="12"/>
        <v>3130</v>
      </c>
      <c r="P176" s="233">
        <f t="shared" si="16"/>
        <v>43813</v>
      </c>
      <c r="Q176" s="233">
        <f t="shared" si="16"/>
        <v>43815</v>
      </c>
      <c r="R176" s="7"/>
    </row>
    <row r="177" spans="14:18" x14ac:dyDescent="0.2">
      <c r="N177" s="227">
        <f t="shared" si="13"/>
        <v>15</v>
      </c>
      <c r="O177" s="228">
        <f t="shared" si="12"/>
        <v>2921</v>
      </c>
      <c r="P177" s="233">
        <f t="shared" si="16"/>
        <v>43814</v>
      </c>
      <c r="Q177" s="233">
        <f t="shared" si="16"/>
        <v>43816</v>
      </c>
      <c r="R177" s="7"/>
    </row>
    <row r="178" spans="14:18" x14ac:dyDescent="0.2">
      <c r="N178" s="227">
        <f t="shared" si="13"/>
        <v>16</v>
      </c>
      <c r="O178" s="228">
        <f t="shared" si="12"/>
        <v>2738</v>
      </c>
      <c r="P178" s="233">
        <f t="shared" si="16"/>
        <v>43815</v>
      </c>
      <c r="Q178" s="233">
        <f t="shared" si="16"/>
        <v>43817</v>
      </c>
      <c r="R178" s="7"/>
    </row>
    <row r="179" spans="14:18" x14ac:dyDescent="0.2">
      <c r="N179" s="227">
        <f t="shared" si="13"/>
        <v>17</v>
      </c>
      <c r="O179" s="228">
        <f t="shared" si="12"/>
        <v>2577</v>
      </c>
      <c r="P179" s="233">
        <f t="shared" si="16"/>
        <v>43816</v>
      </c>
      <c r="Q179" s="233">
        <f t="shared" si="16"/>
        <v>43818</v>
      </c>
      <c r="R179" s="7"/>
    </row>
    <row r="180" spans="14:18" x14ac:dyDescent="0.2">
      <c r="N180" s="227">
        <f t="shared" si="13"/>
        <v>18</v>
      </c>
      <c r="O180" s="228">
        <f t="shared" si="12"/>
        <v>2434</v>
      </c>
      <c r="P180" s="233">
        <f t="shared" si="16"/>
        <v>43817</v>
      </c>
      <c r="Q180" s="233">
        <f t="shared" si="16"/>
        <v>43819</v>
      </c>
      <c r="R180" s="7"/>
    </row>
    <row r="181" spans="14:18" x14ac:dyDescent="0.2">
      <c r="N181" s="227">
        <f t="shared" si="13"/>
        <v>19</v>
      </c>
      <c r="O181" s="228">
        <f t="shared" si="12"/>
        <v>2306</v>
      </c>
      <c r="P181" s="233">
        <f t="shared" si="16"/>
        <v>43818</v>
      </c>
      <c r="Q181" s="233">
        <f t="shared" si="16"/>
        <v>43820</v>
      </c>
      <c r="R181" s="7"/>
    </row>
    <row r="182" spans="14:18" x14ac:dyDescent="0.2">
      <c r="N182" s="227">
        <f t="shared" si="13"/>
        <v>20</v>
      </c>
      <c r="O182" s="228">
        <f t="shared" si="12"/>
        <v>2191</v>
      </c>
      <c r="P182" s="233">
        <f t="shared" si="16"/>
        <v>43819</v>
      </c>
      <c r="Q182" s="233">
        <f t="shared" si="16"/>
        <v>43821</v>
      </c>
      <c r="R182" s="7"/>
    </row>
    <row r="183" spans="14:18" x14ac:dyDescent="0.2">
      <c r="N183" s="227">
        <f t="shared" si="13"/>
        <v>21</v>
      </c>
      <c r="O183" s="228">
        <f t="shared" si="12"/>
        <v>2087</v>
      </c>
      <c r="P183" s="233">
        <f t="shared" si="16"/>
        <v>43820</v>
      </c>
      <c r="Q183" s="233">
        <f t="shared" si="16"/>
        <v>43822</v>
      </c>
      <c r="R183" s="7"/>
    </row>
    <row r="184" spans="14:18" x14ac:dyDescent="0.2">
      <c r="N184" s="227">
        <f t="shared" si="13"/>
        <v>22</v>
      </c>
      <c r="O184" s="228">
        <f t="shared" si="12"/>
        <v>1992</v>
      </c>
      <c r="P184" s="233">
        <f t="shared" si="16"/>
        <v>43821</v>
      </c>
      <c r="Q184" s="233">
        <f t="shared" si="16"/>
        <v>43823</v>
      </c>
      <c r="R184" s="7"/>
    </row>
    <row r="185" spans="14:18" x14ac:dyDescent="0.2">
      <c r="N185" s="227">
        <f t="shared" si="13"/>
        <v>23</v>
      </c>
      <c r="O185" s="228">
        <f t="shared" si="12"/>
        <v>1905</v>
      </c>
      <c r="P185" s="233">
        <f t="shared" si="16"/>
        <v>43822</v>
      </c>
      <c r="Q185" s="233">
        <f t="shared" si="16"/>
        <v>43824</v>
      </c>
      <c r="R185" s="7"/>
    </row>
    <row r="186" spans="14:18" x14ac:dyDescent="0.2">
      <c r="N186" s="227">
        <f t="shared" si="13"/>
        <v>24</v>
      </c>
      <c r="O186" s="228">
        <f t="shared" si="12"/>
        <v>1826</v>
      </c>
      <c r="P186" s="233">
        <f t="shared" si="16"/>
        <v>43823</v>
      </c>
      <c r="Q186" s="233">
        <f t="shared" si="16"/>
        <v>43825</v>
      </c>
      <c r="R186" s="7"/>
    </row>
    <row r="187" spans="14:18" x14ac:dyDescent="0.2">
      <c r="N187" s="227">
        <f t="shared" si="13"/>
        <v>25</v>
      </c>
      <c r="O187" s="228">
        <f t="shared" si="12"/>
        <v>1753</v>
      </c>
      <c r="P187" s="233">
        <f t="shared" si="16"/>
        <v>43824</v>
      </c>
      <c r="Q187" s="233">
        <f t="shared" si="16"/>
        <v>43826</v>
      </c>
      <c r="R187" s="7"/>
    </row>
    <row r="188" spans="14:18" x14ac:dyDescent="0.2">
      <c r="N188" s="227">
        <f t="shared" si="13"/>
        <v>26</v>
      </c>
      <c r="O188" s="228">
        <f t="shared" si="12"/>
        <v>1686</v>
      </c>
      <c r="P188" s="233">
        <f t="shared" ref="P188:Q203" si="17">P187+1</f>
        <v>43825</v>
      </c>
      <c r="Q188" s="233">
        <f t="shared" si="17"/>
        <v>43827</v>
      </c>
      <c r="R188" s="7"/>
    </row>
    <row r="189" spans="14:18" x14ac:dyDescent="0.2">
      <c r="N189" s="227">
        <f t="shared" si="13"/>
        <v>27</v>
      </c>
      <c r="O189" s="228">
        <f t="shared" si="12"/>
        <v>1623</v>
      </c>
      <c r="P189" s="233">
        <f t="shared" si="17"/>
        <v>43826</v>
      </c>
      <c r="Q189" s="233">
        <f t="shared" si="17"/>
        <v>43828</v>
      </c>
      <c r="R189" s="7"/>
    </row>
    <row r="190" spans="14:18" x14ac:dyDescent="0.2">
      <c r="N190" s="227">
        <f t="shared" si="13"/>
        <v>28</v>
      </c>
      <c r="O190" s="228">
        <f t="shared" si="12"/>
        <v>1565</v>
      </c>
      <c r="P190" s="233">
        <f t="shared" si="17"/>
        <v>43827</v>
      </c>
      <c r="Q190" s="233">
        <f t="shared" si="17"/>
        <v>43829</v>
      </c>
      <c r="R190" s="7"/>
    </row>
    <row r="191" spans="14:18" x14ac:dyDescent="0.2">
      <c r="N191" s="227">
        <f t="shared" si="13"/>
        <v>29</v>
      </c>
      <c r="O191" s="228">
        <f t="shared" si="12"/>
        <v>1511</v>
      </c>
      <c r="P191" s="233">
        <f t="shared" si="17"/>
        <v>43828</v>
      </c>
      <c r="Q191" s="233">
        <f t="shared" si="17"/>
        <v>43830</v>
      </c>
      <c r="R191" s="7"/>
    </row>
    <row r="192" spans="14:18" x14ac:dyDescent="0.2">
      <c r="N192" s="227">
        <f t="shared" si="13"/>
        <v>30</v>
      </c>
      <c r="O192" s="228">
        <f t="shared" si="12"/>
        <v>1461</v>
      </c>
      <c r="P192" s="233">
        <f t="shared" si="17"/>
        <v>43829</v>
      </c>
      <c r="Q192" s="233">
        <f t="shared" si="17"/>
        <v>43831</v>
      </c>
      <c r="R192" s="7"/>
    </row>
    <row r="193" spans="14:18" x14ac:dyDescent="0.2">
      <c r="N193" s="227">
        <f t="shared" si="13"/>
        <v>31</v>
      </c>
      <c r="O193" s="228">
        <f t="shared" si="12"/>
        <v>1414</v>
      </c>
      <c r="P193" s="233">
        <f t="shared" si="17"/>
        <v>43830</v>
      </c>
      <c r="Q193" s="233">
        <f t="shared" si="17"/>
        <v>43832</v>
      </c>
      <c r="R193" s="7"/>
    </row>
    <row r="194" spans="14:18" x14ac:dyDescent="0.2">
      <c r="N194" s="227">
        <f t="shared" si="13"/>
        <v>1</v>
      </c>
      <c r="O194" s="228">
        <f t="shared" si="12"/>
        <v>43831</v>
      </c>
      <c r="P194" s="233">
        <f t="shared" si="17"/>
        <v>43831</v>
      </c>
      <c r="Q194" s="233">
        <f t="shared" si="17"/>
        <v>43833</v>
      </c>
      <c r="R194" s="7"/>
    </row>
    <row r="195" spans="14:18" x14ac:dyDescent="0.2">
      <c r="N195" s="227">
        <f t="shared" si="13"/>
        <v>2</v>
      </c>
      <c r="O195" s="228">
        <f t="shared" si="12"/>
        <v>21916</v>
      </c>
      <c r="P195" s="233">
        <f t="shared" si="17"/>
        <v>43832</v>
      </c>
      <c r="Q195" s="233">
        <f t="shared" si="17"/>
        <v>43834</v>
      </c>
      <c r="R195" s="7"/>
    </row>
    <row r="196" spans="14:18" x14ac:dyDescent="0.2">
      <c r="N196" s="227">
        <f t="shared" si="13"/>
        <v>3</v>
      </c>
      <c r="O196" s="228">
        <f t="shared" si="12"/>
        <v>14611</v>
      </c>
      <c r="P196" s="233">
        <f t="shared" si="17"/>
        <v>43833</v>
      </c>
      <c r="Q196" s="233">
        <f t="shared" si="17"/>
        <v>43835</v>
      </c>
      <c r="R196" s="7"/>
    </row>
    <row r="197" spans="14:18" x14ac:dyDescent="0.2">
      <c r="N197" s="227">
        <f t="shared" si="13"/>
        <v>4</v>
      </c>
      <c r="O197" s="228">
        <f t="shared" si="12"/>
        <v>10959</v>
      </c>
      <c r="P197" s="233">
        <f t="shared" si="17"/>
        <v>43834</v>
      </c>
      <c r="Q197" s="233">
        <f t="shared" si="17"/>
        <v>43836</v>
      </c>
      <c r="R197" s="7"/>
    </row>
    <row r="198" spans="14:18" x14ac:dyDescent="0.2">
      <c r="N198" s="227">
        <f t="shared" si="13"/>
        <v>5</v>
      </c>
      <c r="O198" s="228">
        <f t="shared" si="12"/>
        <v>8767</v>
      </c>
      <c r="P198" s="233">
        <f t="shared" si="17"/>
        <v>43835</v>
      </c>
      <c r="Q198" s="233">
        <f t="shared" si="17"/>
        <v>43837</v>
      </c>
      <c r="R198" s="7"/>
    </row>
    <row r="199" spans="14:18" x14ac:dyDescent="0.2">
      <c r="N199" s="227">
        <f t="shared" si="13"/>
        <v>6</v>
      </c>
      <c r="O199" s="228">
        <f t="shared" si="12"/>
        <v>7306</v>
      </c>
      <c r="P199" s="233">
        <f t="shared" si="17"/>
        <v>43836</v>
      </c>
      <c r="Q199" s="233">
        <f t="shared" si="17"/>
        <v>43838</v>
      </c>
      <c r="R199" s="7"/>
    </row>
    <row r="200" spans="14:18" x14ac:dyDescent="0.2">
      <c r="N200" s="227">
        <f t="shared" si="13"/>
        <v>7</v>
      </c>
      <c r="O200" s="228">
        <f t="shared" si="12"/>
        <v>6262</v>
      </c>
      <c r="P200" s="233">
        <f t="shared" si="17"/>
        <v>43837</v>
      </c>
      <c r="Q200" s="233">
        <f t="shared" si="17"/>
        <v>43839</v>
      </c>
      <c r="R200" s="7"/>
    </row>
    <row r="201" spans="14:18" x14ac:dyDescent="0.2">
      <c r="N201" s="227">
        <f t="shared" si="13"/>
        <v>8</v>
      </c>
      <c r="O201" s="228">
        <f t="shared" si="12"/>
        <v>5480</v>
      </c>
      <c r="P201" s="233">
        <f t="shared" si="17"/>
        <v>43838</v>
      </c>
      <c r="Q201" s="233">
        <f t="shared" si="17"/>
        <v>43840</v>
      </c>
      <c r="R201" s="7"/>
    </row>
    <row r="202" spans="14:18" x14ac:dyDescent="0.2">
      <c r="N202" s="227">
        <f t="shared" si="13"/>
        <v>9</v>
      </c>
      <c r="O202" s="228">
        <f t="shared" ref="O202:O265" si="18">ROUND(P202/N202,0)</f>
        <v>4871</v>
      </c>
      <c r="P202" s="233">
        <f t="shared" si="17"/>
        <v>43839</v>
      </c>
      <c r="Q202" s="233">
        <f t="shared" si="17"/>
        <v>43841</v>
      </c>
      <c r="R202" s="7"/>
    </row>
    <row r="203" spans="14:18" x14ac:dyDescent="0.2">
      <c r="N203" s="227">
        <f t="shared" ref="N203:N266" si="19">DAY(P203)</f>
        <v>10</v>
      </c>
      <c r="O203" s="228">
        <f t="shared" si="18"/>
        <v>4384</v>
      </c>
      <c r="P203" s="233">
        <f t="shared" si="17"/>
        <v>43840</v>
      </c>
      <c r="Q203" s="233">
        <f t="shared" si="17"/>
        <v>43842</v>
      </c>
      <c r="R203" s="7"/>
    </row>
    <row r="204" spans="14:18" x14ac:dyDescent="0.2">
      <c r="N204" s="227">
        <f t="shared" si="19"/>
        <v>11</v>
      </c>
      <c r="O204" s="228">
        <f t="shared" si="18"/>
        <v>3986</v>
      </c>
      <c r="P204" s="233">
        <f t="shared" ref="P204:Q219" si="20">P203+1</f>
        <v>43841</v>
      </c>
      <c r="Q204" s="233">
        <f t="shared" si="20"/>
        <v>43843</v>
      </c>
      <c r="R204" s="7"/>
    </row>
    <row r="205" spans="14:18" x14ac:dyDescent="0.2">
      <c r="N205" s="227">
        <f t="shared" si="19"/>
        <v>12</v>
      </c>
      <c r="O205" s="228">
        <f t="shared" si="18"/>
        <v>3654</v>
      </c>
      <c r="P205" s="233">
        <f t="shared" si="20"/>
        <v>43842</v>
      </c>
      <c r="Q205" s="233">
        <f t="shared" si="20"/>
        <v>43844</v>
      </c>
      <c r="R205" s="7"/>
    </row>
    <row r="206" spans="14:18" x14ac:dyDescent="0.2">
      <c r="N206" s="227">
        <f t="shared" si="19"/>
        <v>13</v>
      </c>
      <c r="O206" s="228">
        <f t="shared" si="18"/>
        <v>3373</v>
      </c>
      <c r="P206" s="233">
        <f t="shared" si="20"/>
        <v>43843</v>
      </c>
      <c r="Q206" s="233">
        <f t="shared" si="20"/>
        <v>43845</v>
      </c>
      <c r="R206" s="7"/>
    </row>
    <row r="207" spans="14:18" x14ac:dyDescent="0.2">
      <c r="N207" s="227">
        <f t="shared" si="19"/>
        <v>14</v>
      </c>
      <c r="O207" s="228">
        <f t="shared" si="18"/>
        <v>3132</v>
      </c>
      <c r="P207" s="233">
        <f t="shared" si="20"/>
        <v>43844</v>
      </c>
      <c r="Q207" s="233">
        <f t="shared" si="20"/>
        <v>43846</v>
      </c>
      <c r="R207" s="7"/>
    </row>
    <row r="208" spans="14:18" x14ac:dyDescent="0.2">
      <c r="N208" s="227">
        <f t="shared" si="19"/>
        <v>15</v>
      </c>
      <c r="O208" s="228">
        <f t="shared" si="18"/>
        <v>2923</v>
      </c>
      <c r="P208" s="233">
        <f t="shared" si="20"/>
        <v>43845</v>
      </c>
      <c r="Q208" s="233">
        <f t="shared" si="20"/>
        <v>43847</v>
      </c>
      <c r="R208" s="7"/>
    </row>
    <row r="209" spans="14:18" x14ac:dyDescent="0.2">
      <c r="N209" s="227">
        <f t="shared" si="19"/>
        <v>16</v>
      </c>
      <c r="O209" s="228">
        <f t="shared" si="18"/>
        <v>2740</v>
      </c>
      <c r="P209" s="233">
        <f t="shared" si="20"/>
        <v>43846</v>
      </c>
      <c r="Q209" s="233">
        <f t="shared" si="20"/>
        <v>43848</v>
      </c>
      <c r="R209" s="7"/>
    </row>
    <row r="210" spans="14:18" x14ac:dyDescent="0.2">
      <c r="N210" s="227">
        <f t="shared" si="19"/>
        <v>17</v>
      </c>
      <c r="O210" s="228">
        <f t="shared" si="18"/>
        <v>2579</v>
      </c>
      <c r="P210" s="233">
        <f t="shared" si="20"/>
        <v>43847</v>
      </c>
      <c r="Q210" s="233">
        <f t="shared" si="20"/>
        <v>43849</v>
      </c>
      <c r="R210" s="7"/>
    </row>
    <row r="211" spans="14:18" x14ac:dyDescent="0.2">
      <c r="N211" s="227">
        <f t="shared" si="19"/>
        <v>18</v>
      </c>
      <c r="O211" s="228">
        <f t="shared" si="18"/>
        <v>2436</v>
      </c>
      <c r="P211" s="233">
        <f t="shared" si="20"/>
        <v>43848</v>
      </c>
      <c r="Q211" s="233">
        <f t="shared" si="20"/>
        <v>43850</v>
      </c>
      <c r="R211" s="7"/>
    </row>
    <row r="212" spans="14:18" x14ac:dyDescent="0.2">
      <c r="N212" s="227">
        <f t="shared" si="19"/>
        <v>19</v>
      </c>
      <c r="O212" s="228">
        <f t="shared" si="18"/>
        <v>2308</v>
      </c>
      <c r="P212" s="233">
        <f t="shared" si="20"/>
        <v>43849</v>
      </c>
      <c r="Q212" s="233">
        <f t="shared" si="20"/>
        <v>43851</v>
      </c>
      <c r="R212" s="7"/>
    </row>
    <row r="213" spans="14:18" x14ac:dyDescent="0.2">
      <c r="N213" s="227">
        <f t="shared" si="19"/>
        <v>20</v>
      </c>
      <c r="O213" s="228">
        <f t="shared" si="18"/>
        <v>2193</v>
      </c>
      <c r="P213" s="233">
        <f t="shared" si="20"/>
        <v>43850</v>
      </c>
      <c r="Q213" s="233">
        <f t="shared" si="20"/>
        <v>43852</v>
      </c>
      <c r="R213" s="7"/>
    </row>
    <row r="214" spans="14:18" x14ac:dyDescent="0.2">
      <c r="N214" s="227">
        <f t="shared" si="19"/>
        <v>21</v>
      </c>
      <c r="O214" s="228">
        <f t="shared" si="18"/>
        <v>2088</v>
      </c>
      <c r="P214" s="233">
        <f t="shared" si="20"/>
        <v>43851</v>
      </c>
      <c r="Q214" s="233">
        <f t="shared" si="20"/>
        <v>43853</v>
      </c>
      <c r="R214" s="7"/>
    </row>
    <row r="215" spans="14:18" x14ac:dyDescent="0.2">
      <c r="N215" s="227">
        <f t="shared" si="19"/>
        <v>22</v>
      </c>
      <c r="O215" s="228">
        <f t="shared" si="18"/>
        <v>1993</v>
      </c>
      <c r="P215" s="233">
        <f t="shared" si="20"/>
        <v>43852</v>
      </c>
      <c r="Q215" s="233">
        <f t="shared" si="20"/>
        <v>43854</v>
      </c>
      <c r="R215" s="7"/>
    </row>
    <row r="216" spans="14:18" x14ac:dyDescent="0.2">
      <c r="N216" s="227">
        <f t="shared" si="19"/>
        <v>23</v>
      </c>
      <c r="O216" s="228">
        <f t="shared" si="18"/>
        <v>1907</v>
      </c>
      <c r="P216" s="233">
        <f t="shared" si="20"/>
        <v>43853</v>
      </c>
      <c r="Q216" s="233">
        <f t="shared" si="20"/>
        <v>43855</v>
      </c>
      <c r="R216" s="7"/>
    </row>
    <row r="217" spans="14:18" x14ac:dyDescent="0.2">
      <c r="N217" s="227">
        <f t="shared" si="19"/>
        <v>24</v>
      </c>
      <c r="O217" s="228">
        <f t="shared" si="18"/>
        <v>1827</v>
      </c>
      <c r="P217" s="233">
        <f t="shared" si="20"/>
        <v>43854</v>
      </c>
      <c r="Q217" s="233">
        <f t="shared" si="20"/>
        <v>43856</v>
      </c>
      <c r="R217" s="7"/>
    </row>
    <row r="218" spans="14:18" x14ac:dyDescent="0.2">
      <c r="N218" s="227">
        <f t="shared" si="19"/>
        <v>25</v>
      </c>
      <c r="O218" s="228">
        <f t="shared" si="18"/>
        <v>1754</v>
      </c>
      <c r="P218" s="233">
        <f t="shared" si="20"/>
        <v>43855</v>
      </c>
      <c r="Q218" s="233">
        <f t="shared" si="20"/>
        <v>43857</v>
      </c>
      <c r="R218" s="7"/>
    </row>
    <row r="219" spans="14:18" x14ac:dyDescent="0.2">
      <c r="N219" s="227">
        <f t="shared" si="19"/>
        <v>26</v>
      </c>
      <c r="O219" s="228">
        <f t="shared" si="18"/>
        <v>1687</v>
      </c>
      <c r="P219" s="233">
        <f t="shared" si="20"/>
        <v>43856</v>
      </c>
      <c r="Q219" s="233">
        <f t="shared" si="20"/>
        <v>43858</v>
      </c>
      <c r="R219" s="7"/>
    </row>
    <row r="220" spans="14:18" x14ac:dyDescent="0.2">
      <c r="N220" s="227">
        <f t="shared" si="19"/>
        <v>27</v>
      </c>
      <c r="O220" s="228">
        <f t="shared" si="18"/>
        <v>1624</v>
      </c>
      <c r="P220" s="233">
        <f t="shared" ref="P220:Q235" si="21">P219+1</f>
        <v>43857</v>
      </c>
      <c r="Q220" s="233">
        <f t="shared" si="21"/>
        <v>43859</v>
      </c>
      <c r="R220" s="7"/>
    </row>
    <row r="221" spans="14:18" x14ac:dyDescent="0.2">
      <c r="N221" s="227">
        <f t="shared" si="19"/>
        <v>28</v>
      </c>
      <c r="O221" s="228">
        <f t="shared" si="18"/>
        <v>1566</v>
      </c>
      <c r="P221" s="233">
        <f t="shared" si="21"/>
        <v>43858</v>
      </c>
      <c r="Q221" s="233">
        <f t="shared" si="21"/>
        <v>43860</v>
      </c>
      <c r="R221" s="7"/>
    </row>
    <row r="222" spans="14:18" x14ac:dyDescent="0.2">
      <c r="N222" s="227">
        <f t="shared" si="19"/>
        <v>29</v>
      </c>
      <c r="O222" s="228">
        <f t="shared" si="18"/>
        <v>1512</v>
      </c>
      <c r="P222" s="233">
        <f t="shared" si="21"/>
        <v>43859</v>
      </c>
      <c r="Q222" s="233">
        <f t="shared" si="21"/>
        <v>43861</v>
      </c>
      <c r="R222" s="7"/>
    </row>
    <row r="223" spans="14:18" x14ac:dyDescent="0.2">
      <c r="N223" s="227">
        <f t="shared" si="19"/>
        <v>30</v>
      </c>
      <c r="O223" s="228">
        <f t="shared" si="18"/>
        <v>1462</v>
      </c>
      <c r="P223" s="233">
        <f t="shared" si="21"/>
        <v>43860</v>
      </c>
      <c r="Q223" s="233">
        <f t="shared" si="21"/>
        <v>43862</v>
      </c>
      <c r="R223" s="7"/>
    </row>
    <row r="224" spans="14:18" x14ac:dyDescent="0.2">
      <c r="N224" s="227">
        <f t="shared" si="19"/>
        <v>31</v>
      </c>
      <c r="O224" s="228">
        <f t="shared" si="18"/>
        <v>1415</v>
      </c>
      <c r="P224" s="233">
        <f t="shared" si="21"/>
        <v>43861</v>
      </c>
      <c r="Q224" s="233">
        <f t="shared" si="21"/>
        <v>43863</v>
      </c>
      <c r="R224" s="7"/>
    </row>
    <row r="225" spans="14:18" x14ac:dyDescent="0.2">
      <c r="N225" s="227">
        <f t="shared" si="19"/>
        <v>1</v>
      </c>
      <c r="O225" s="228">
        <f t="shared" si="18"/>
        <v>43862</v>
      </c>
      <c r="P225" s="233">
        <f t="shared" si="21"/>
        <v>43862</v>
      </c>
      <c r="Q225" s="233">
        <f t="shared" si="21"/>
        <v>43864</v>
      </c>
      <c r="R225" s="7"/>
    </row>
    <row r="226" spans="14:18" x14ac:dyDescent="0.2">
      <c r="N226" s="227">
        <f t="shared" si="19"/>
        <v>2</v>
      </c>
      <c r="O226" s="228">
        <f t="shared" si="18"/>
        <v>21932</v>
      </c>
      <c r="P226" s="233">
        <f t="shared" si="21"/>
        <v>43863</v>
      </c>
      <c r="Q226" s="233">
        <f t="shared" si="21"/>
        <v>43865</v>
      </c>
      <c r="R226" s="7"/>
    </row>
    <row r="227" spans="14:18" x14ac:dyDescent="0.2">
      <c r="N227" s="227">
        <f t="shared" si="19"/>
        <v>3</v>
      </c>
      <c r="O227" s="228">
        <f t="shared" si="18"/>
        <v>14621</v>
      </c>
      <c r="P227" s="233">
        <f t="shared" si="21"/>
        <v>43864</v>
      </c>
      <c r="Q227" s="233">
        <f t="shared" si="21"/>
        <v>43866</v>
      </c>
      <c r="R227" s="7"/>
    </row>
    <row r="228" spans="14:18" x14ac:dyDescent="0.2">
      <c r="N228" s="227">
        <f t="shared" si="19"/>
        <v>4</v>
      </c>
      <c r="O228" s="228">
        <f t="shared" si="18"/>
        <v>10966</v>
      </c>
      <c r="P228" s="233">
        <f t="shared" si="21"/>
        <v>43865</v>
      </c>
      <c r="Q228" s="233">
        <f t="shared" si="21"/>
        <v>43867</v>
      </c>
      <c r="R228" s="7"/>
    </row>
    <row r="229" spans="14:18" x14ac:dyDescent="0.2">
      <c r="N229" s="227">
        <f t="shared" si="19"/>
        <v>5</v>
      </c>
      <c r="O229" s="228">
        <f t="shared" si="18"/>
        <v>8773</v>
      </c>
      <c r="P229" s="233">
        <f t="shared" si="21"/>
        <v>43866</v>
      </c>
      <c r="Q229" s="233">
        <f t="shared" si="21"/>
        <v>43868</v>
      </c>
      <c r="R229" s="7"/>
    </row>
    <row r="230" spans="14:18" x14ac:dyDescent="0.2">
      <c r="N230" s="227">
        <f t="shared" si="19"/>
        <v>6</v>
      </c>
      <c r="O230" s="228">
        <f t="shared" si="18"/>
        <v>7311</v>
      </c>
      <c r="P230" s="233">
        <f t="shared" si="21"/>
        <v>43867</v>
      </c>
      <c r="Q230" s="233">
        <f t="shared" si="21"/>
        <v>43869</v>
      </c>
      <c r="R230" s="7"/>
    </row>
    <row r="231" spans="14:18" x14ac:dyDescent="0.2">
      <c r="N231" s="227">
        <f t="shared" si="19"/>
        <v>7</v>
      </c>
      <c r="O231" s="228">
        <f t="shared" si="18"/>
        <v>6267</v>
      </c>
      <c r="P231" s="233">
        <f t="shared" si="21"/>
        <v>43868</v>
      </c>
      <c r="Q231" s="233">
        <f t="shared" si="21"/>
        <v>43870</v>
      </c>
      <c r="R231" s="7"/>
    </row>
    <row r="232" spans="14:18" x14ac:dyDescent="0.2">
      <c r="N232" s="227">
        <f t="shared" si="19"/>
        <v>8</v>
      </c>
      <c r="O232" s="228">
        <f t="shared" si="18"/>
        <v>5484</v>
      </c>
      <c r="P232" s="233">
        <f t="shared" si="21"/>
        <v>43869</v>
      </c>
      <c r="Q232" s="233">
        <f t="shared" si="21"/>
        <v>43871</v>
      </c>
      <c r="R232" s="7"/>
    </row>
    <row r="233" spans="14:18" x14ac:dyDescent="0.2">
      <c r="N233" s="227">
        <f t="shared" si="19"/>
        <v>9</v>
      </c>
      <c r="O233" s="228">
        <f t="shared" si="18"/>
        <v>4874</v>
      </c>
      <c r="P233" s="233">
        <f t="shared" si="21"/>
        <v>43870</v>
      </c>
      <c r="Q233" s="233">
        <f t="shared" si="21"/>
        <v>43872</v>
      </c>
      <c r="R233" s="7"/>
    </row>
    <row r="234" spans="14:18" x14ac:dyDescent="0.2">
      <c r="N234" s="227">
        <f t="shared" si="19"/>
        <v>10</v>
      </c>
      <c r="O234" s="228">
        <f t="shared" si="18"/>
        <v>4387</v>
      </c>
      <c r="P234" s="233">
        <f t="shared" si="21"/>
        <v>43871</v>
      </c>
      <c r="Q234" s="233">
        <f t="shared" si="21"/>
        <v>43873</v>
      </c>
      <c r="R234" s="7"/>
    </row>
    <row r="235" spans="14:18" x14ac:dyDescent="0.2">
      <c r="N235" s="227">
        <f t="shared" si="19"/>
        <v>11</v>
      </c>
      <c r="O235" s="228">
        <f t="shared" si="18"/>
        <v>3988</v>
      </c>
      <c r="P235" s="233">
        <f t="shared" si="21"/>
        <v>43872</v>
      </c>
      <c r="Q235" s="233">
        <f t="shared" si="21"/>
        <v>43874</v>
      </c>
      <c r="R235" s="7"/>
    </row>
    <row r="236" spans="14:18" x14ac:dyDescent="0.2">
      <c r="N236" s="227">
        <f t="shared" si="19"/>
        <v>12</v>
      </c>
      <c r="O236" s="228">
        <f t="shared" si="18"/>
        <v>3656</v>
      </c>
      <c r="P236" s="233">
        <f t="shared" ref="P236:Q251" si="22">P235+1</f>
        <v>43873</v>
      </c>
      <c r="Q236" s="233">
        <f t="shared" si="22"/>
        <v>43875</v>
      </c>
      <c r="R236" s="7"/>
    </row>
    <row r="237" spans="14:18" x14ac:dyDescent="0.2">
      <c r="N237" s="227">
        <f t="shared" si="19"/>
        <v>13</v>
      </c>
      <c r="O237" s="228">
        <f t="shared" si="18"/>
        <v>3375</v>
      </c>
      <c r="P237" s="233">
        <f t="shared" si="22"/>
        <v>43874</v>
      </c>
      <c r="Q237" s="233">
        <f t="shared" si="22"/>
        <v>43876</v>
      </c>
      <c r="R237" s="7"/>
    </row>
    <row r="238" spans="14:18" x14ac:dyDescent="0.2">
      <c r="N238" s="227">
        <f t="shared" si="19"/>
        <v>14</v>
      </c>
      <c r="O238" s="228">
        <f t="shared" si="18"/>
        <v>3134</v>
      </c>
      <c r="P238" s="233">
        <f t="shared" si="22"/>
        <v>43875</v>
      </c>
      <c r="Q238" s="233">
        <f t="shared" si="22"/>
        <v>43877</v>
      </c>
      <c r="R238" s="7"/>
    </row>
    <row r="239" spans="14:18" x14ac:dyDescent="0.2">
      <c r="N239" s="227">
        <f t="shared" si="19"/>
        <v>15</v>
      </c>
      <c r="O239" s="228">
        <f t="shared" si="18"/>
        <v>2925</v>
      </c>
      <c r="P239" s="233">
        <f t="shared" si="22"/>
        <v>43876</v>
      </c>
      <c r="Q239" s="233">
        <f t="shared" si="22"/>
        <v>43878</v>
      </c>
      <c r="R239" s="7"/>
    </row>
    <row r="240" spans="14:18" x14ac:dyDescent="0.2">
      <c r="N240" s="227">
        <f t="shared" si="19"/>
        <v>16</v>
      </c>
      <c r="O240" s="228">
        <f t="shared" si="18"/>
        <v>2742</v>
      </c>
      <c r="P240" s="233">
        <f t="shared" si="22"/>
        <v>43877</v>
      </c>
      <c r="Q240" s="233">
        <f t="shared" si="22"/>
        <v>43879</v>
      </c>
      <c r="R240" s="7"/>
    </row>
    <row r="241" spans="14:18" x14ac:dyDescent="0.2">
      <c r="N241" s="227">
        <f t="shared" si="19"/>
        <v>17</v>
      </c>
      <c r="O241" s="228">
        <f t="shared" si="18"/>
        <v>2581</v>
      </c>
      <c r="P241" s="233">
        <f t="shared" si="22"/>
        <v>43878</v>
      </c>
      <c r="Q241" s="233">
        <f t="shared" si="22"/>
        <v>43880</v>
      </c>
      <c r="R241" s="7"/>
    </row>
    <row r="242" spans="14:18" x14ac:dyDescent="0.2">
      <c r="N242" s="227">
        <f t="shared" si="19"/>
        <v>18</v>
      </c>
      <c r="O242" s="228">
        <f t="shared" si="18"/>
        <v>2438</v>
      </c>
      <c r="P242" s="233">
        <f t="shared" si="22"/>
        <v>43879</v>
      </c>
      <c r="Q242" s="233">
        <f t="shared" si="22"/>
        <v>43881</v>
      </c>
      <c r="R242" s="7"/>
    </row>
    <row r="243" spans="14:18" x14ac:dyDescent="0.2">
      <c r="N243" s="227">
        <f t="shared" si="19"/>
        <v>19</v>
      </c>
      <c r="O243" s="228">
        <f t="shared" si="18"/>
        <v>2309</v>
      </c>
      <c r="P243" s="233">
        <f t="shared" si="22"/>
        <v>43880</v>
      </c>
      <c r="Q243" s="233">
        <f t="shared" si="22"/>
        <v>43882</v>
      </c>
      <c r="R243" s="7"/>
    </row>
    <row r="244" spans="14:18" x14ac:dyDescent="0.2">
      <c r="N244" s="227">
        <f t="shared" si="19"/>
        <v>20</v>
      </c>
      <c r="O244" s="228">
        <f t="shared" si="18"/>
        <v>2194</v>
      </c>
      <c r="P244" s="233">
        <f t="shared" si="22"/>
        <v>43881</v>
      </c>
      <c r="Q244" s="233">
        <f t="shared" si="22"/>
        <v>43883</v>
      </c>
      <c r="R244" s="7"/>
    </row>
    <row r="245" spans="14:18" x14ac:dyDescent="0.2">
      <c r="N245" s="227">
        <f t="shared" si="19"/>
        <v>21</v>
      </c>
      <c r="O245" s="228">
        <f t="shared" si="18"/>
        <v>2090</v>
      </c>
      <c r="P245" s="233">
        <f t="shared" si="22"/>
        <v>43882</v>
      </c>
      <c r="Q245" s="233">
        <f t="shared" si="22"/>
        <v>43884</v>
      </c>
      <c r="R245" s="7"/>
    </row>
    <row r="246" spans="14:18" x14ac:dyDescent="0.2">
      <c r="N246" s="227">
        <f t="shared" si="19"/>
        <v>22</v>
      </c>
      <c r="O246" s="228">
        <f t="shared" si="18"/>
        <v>1995</v>
      </c>
      <c r="P246" s="233">
        <f t="shared" si="22"/>
        <v>43883</v>
      </c>
      <c r="Q246" s="233">
        <f t="shared" si="22"/>
        <v>43885</v>
      </c>
      <c r="R246" s="7"/>
    </row>
    <row r="247" spans="14:18" x14ac:dyDescent="0.2">
      <c r="N247" s="227">
        <f t="shared" si="19"/>
        <v>23</v>
      </c>
      <c r="O247" s="228">
        <f t="shared" si="18"/>
        <v>1908</v>
      </c>
      <c r="P247" s="233">
        <f t="shared" si="22"/>
        <v>43884</v>
      </c>
      <c r="Q247" s="233">
        <f t="shared" si="22"/>
        <v>43886</v>
      </c>
      <c r="R247" s="7"/>
    </row>
    <row r="248" spans="14:18" x14ac:dyDescent="0.2">
      <c r="N248" s="227">
        <f t="shared" si="19"/>
        <v>24</v>
      </c>
      <c r="O248" s="228">
        <f t="shared" si="18"/>
        <v>1829</v>
      </c>
      <c r="P248" s="233">
        <f t="shared" si="22"/>
        <v>43885</v>
      </c>
      <c r="Q248" s="233">
        <f t="shared" si="22"/>
        <v>43887</v>
      </c>
      <c r="R248" s="7"/>
    </row>
    <row r="249" spans="14:18" x14ac:dyDescent="0.2">
      <c r="N249" s="227">
        <f t="shared" si="19"/>
        <v>25</v>
      </c>
      <c r="O249" s="228">
        <f t="shared" si="18"/>
        <v>1755</v>
      </c>
      <c r="P249" s="233">
        <f t="shared" si="22"/>
        <v>43886</v>
      </c>
      <c r="Q249" s="233">
        <f t="shared" si="22"/>
        <v>43888</v>
      </c>
      <c r="R249" s="7"/>
    </row>
    <row r="250" spans="14:18" x14ac:dyDescent="0.2">
      <c r="N250" s="227">
        <f t="shared" si="19"/>
        <v>26</v>
      </c>
      <c r="O250" s="228">
        <f t="shared" si="18"/>
        <v>1688</v>
      </c>
      <c r="P250" s="233">
        <f t="shared" si="22"/>
        <v>43887</v>
      </c>
      <c r="Q250" s="233">
        <f t="shared" si="22"/>
        <v>43889</v>
      </c>
      <c r="R250" s="7"/>
    </row>
    <row r="251" spans="14:18" x14ac:dyDescent="0.2">
      <c r="N251" s="227">
        <f t="shared" si="19"/>
        <v>27</v>
      </c>
      <c r="O251" s="228">
        <f t="shared" si="18"/>
        <v>1625</v>
      </c>
      <c r="P251" s="233">
        <f t="shared" si="22"/>
        <v>43888</v>
      </c>
      <c r="Q251" s="233">
        <f t="shared" si="22"/>
        <v>43890</v>
      </c>
      <c r="R251" s="7"/>
    </row>
    <row r="252" spans="14:18" x14ac:dyDescent="0.2">
      <c r="N252" s="227">
        <f t="shared" si="19"/>
        <v>28</v>
      </c>
      <c r="O252" s="228">
        <f t="shared" si="18"/>
        <v>1567</v>
      </c>
      <c r="P252" s="233">
        <f t="shared" ref="P252:Q267" si="23">P251+1</f>
        <v>43889</v>
      </c>
      <c r="Q252" s="233">
        <f t="shared" si="23"/>
        <v>43891</v>
      </c>
      <c r="R252" s="7"/>
    </row>
    <row r="253" spans="14:18" x14ac:dyDescent="0.2">
      <c r="N253" s="227">
        <f t="shared" si="19"/>
        <v>29</v>
      </c>
      <c r="O253" s="228">
        <f t="shared" si="18"/>
        <v>1513</v>
      </c>
      <c r="P253" s="233">
        <f t="shared" si="23"/>
        <v>43890</v>
      </c>
      <c r="Q253" s="233">
        <f t="shared" si="23"/>
        <v>43892</v>
      </c>
      <c r="R253" s="7"/>
    </row>
    <row r="254" spans="14:18" x14ac:dyDescent="0.2">
      <c r="N254" s="227">
        <f t="shared" si="19"/>
        <v>1</v>
      </c>
      <c r="O254" s="228">
        <f t="shared" si="18"/>
        <v>43891</v>
      </c>
      <c r="P254" s="233">
        <f t="shared" si="23"/>
        <v>43891</v>
      </c>
      <c r="Q254" s="233">
        <f t="shared" si="23"/>
        <v>43893</v>
      </c>
      <c r="R254" s="7"/>
    </row>
    <row r="255" spans="14:18" x14ac:dyDescent="0.2">
      <c r="N255" s="227">
        <f t="shared" si="19"/>
        <v>2</v>
      </c>
      <c r="O255" s="228">
        <f t="shared" si="18"/>
        <v>21946</v>
      </c>
      <c r="P255" s="233">
        <f t="shared" si="23"/>
        <v>43892</v>
      </c>
      <c r="Q255" s="233">
        <f t="shared" si="23"/>
        <v>43894</v>
      </c>
      <c r="R255" s="7"/>
    </row>
    <row r="256" spans="14:18" x14ac:dyDescent="0.2">
      <c r="N256" s="227">
        <f t="shared" si="19"/>
        <v>3</v>
      </c>
      <c r="O256" s="228">
        <f t="shared" si="18"/>
        <v>14631</v>
      </c>
      <c r="P256" s="233">
        <f t="shared" si="23"/>
        <v>43893</v>
      </c>
      <c r="Q256" s="233">
        <f t="shared" si="23"/>
        <v>43895</v>
      </c>
      <c r="R256" s="7"/>
    </row>
    <row r="257" spans="14:18" x14ac:dyDescent="0.2">
      <c r="N257" s="227">
        <f t="shared" si="19"/>
        <v>4</v>
      </c>
      <c r="O257" s="228">
        <f t="shared" si="18"/>
        <v>10974</v>
      </c>
      <c r="P257" s="233">
        <f t="shared" si="23"/>
        <v>43894</v>
      </c>
      <c r="Q257" s="233">
        <f t="shared" si="23"/>
        <v>43896</v>
      </c>
      <c r="R257" s="7"/>
    </row>
    <row r="258" spans="14:18" x14ac:dyDescent="0.2">
      <c r="N258" s="227">
        <f t="shared" si="19"/>
        <v>5</v>
      </c>
      <c r="O258" s="228">
        <f t="shared" si="18"/>
        <v>8779</v>
      </c>
      <c r="P258" s="233">
        <f t="shared" si="23"/>
        <v>43895</v>
      </c>
      <c r="Q258" s="233">
        <f t="shared" si="23"/>
        <v>43897</v>
      </c>
      <c r="R258" s="7"/>
    </row>
    <row r="259" spans="14:18" x14ac:dyDescent="0.2">
      <c r="N259" s="227">
        <f t="shared" si="19"/>
        <v>6</v>
      </c>
      <c r="O259" s="228">
        <f t="shared" si="18"/>
        <v>7316</v>
      </c>
      <c r="P259" s="233">
        <f t="shared" si="23"/>
        <v>43896</v>
      </c>
      <c r="Q259" s="233">
        <f t="shared" si="23"/>
        <v>43898</v>
      </c>
      <c r="R259" s="7"/>
    </row>
    <row r="260" spans="14:18" x14ac:dyDescent="0.2">
      <c r="N260" s="227">
        <f t="shared" si="19"/>
        <v>7</v>
      </c>
      <c r="O260" s="228">
        <f t="shared" si="18"/>
        <v>6271</v>
      </c>
      <c r="P260" s="233">
        <f t="shared" si="23"/>
        <v>43897</v>
      </c>
      <c r="Q260" s="233">
        <f t="shared" si="23"/>
        <v>43899</v>
      </c>
      <c r="R260" s="7"/>
    </row>
    <row r="261" spans="14:18" x14ac:dyDescent="0.2">
      <c r="N261" s="227">
        <f t="shared" si="19"/>
        <v>8</v>
      </c>
      <c r="O261" s="228">
        <f t="shared" si="18"/>
        <v>5487</v>
      </c>
      <c r="P261" s="233">
        <f t="shared" si="23"/>
        <v>43898</v>
      </c>
      <c r="Q261" s="233">
        <f t="shared" si="23"/>
        <v>43900</v>
      </c>
      <c r="R261" s="7"/>
    </row>
    <row r="262" spans="14:18" x14ac:dyDescent="0.2">
      <c r="N262" s="227">
        <f t="shared" si="19"/>
        <v>9</v>
      </c>
      <c r="O262" s="228">
        <f t="shared" si="18"/>
        <v>4878</v>
      </c>
      <c r="P262" s="233">
        <f t="shared" si="23"/>
        <v>43899</v>
      </c>
      <c r="Q262" s="233">
        <f t="shared" si="23"/>
        <v>43901</v>
      </c>
      <c r="R262" s="7"/>
    </row>
    <row r="263" spans="14:18" x14ac:dyDescent="0.2">
      <c r="N263" s="227">
        <f t="shared" si="19"/>
        <v>10</v>
      </c>
      <c r="O263" s="228">
        <f t="shared" si="18"/>
        <v>4390</v>
      </c>
      <c r="P263" s="233">
        <f t="shared" si="23"/>
        <v>43900</v>
      </c>
      <c r="Q263" s="233">
        <f t="shared" si="23"/>
        <v>43902</v>
      </c>
      <c r="R263" s="7"/>
    </row>
    <row r="264" spans="14:18" x14ac:dyDescent="0.2">
      <c r="N264" s="227">
        <f t="shared" si="19"/>
        <v>11</v>
      </c>
      <c r="O264" s="228">
        <f t="shared" si="18"/>
        <v>3991</v>
      </c>
      <c r="P264" s="233">
        <f t="shared" si="23"/>
        <v>43901</v>
      </c>
      <c r="Q264" s="233">
        <f t="shared" si="23"/>
        <v>43903</v>
      </c>
      <c r="R264" s="7"/>
    </row>
    <row r="265" spans="14:18" x14ac:dyDescent="0.2">
      <c r="N265" s="227">
        <f t="shared" si="19"/>
        <v>12</v>
      </c>
      <c r="O265" s="228">
        <f t="shared" si="18"/>
        <v>3659</v>
      </c>
      <c r="P265" s="233">
        <f t="shared" si="23"/>
        <v>43902</v>
      </c>
      <c r="Q265" s="233">
        <f t="shared" si="23"/>
        <v>43904</v>
      </c>
      <c r="R265" s="7"/>
    </row>
    <row r="266" spans="14:18" x14ac:dyDescent="0.2">
      <c r="N266" s="227">
        <f t="shared" si="19"/>
        <v>13</v>
      </c>
      <c r="O266" s="228">
        <f t="shared" ref="O266:O329" si="24">ROUND(P266/N266,0)</f>
        <v>3377</v>
      </c>
      <c r="P266" s="233">
        <f t="shared" si="23"/>
        <v>43903</v>
      </c>
      <c r="Q266" s="233">
        <f t="shared" si="23"/>
        <v>43905</v>
      </c>
      <c r="R266" s="7"/>
    </row>
    <row r="267" spans="14:18" x14ac:dyDescent="0.2">
      <c r="N267" s="227">
        <f t="shared" ref="N267:N330" si="25">DAY(P267)</f>
        <v>14</v>
      </c>
      <c r="O267" s="228">
        <f t="shared" si="24"/>
        <v>3136</v>
      </c>
      <c r="P267" s="233">
        <f t="shared" si="23"/>
        <v>43904</v>
      </c>
      <c r="Q267" s="233">
        <f t="shared" si="23"/>
        <v>43906</v>
      </c>
      <c r="R267" s="7"/>
    </row>
    <row r="268" spans="14:18" x14ac:dyDescent="0.2">
      <c r="N268" s="227">
        <f t="shared" si="25"/>
        <v>15</v>
      </c>
      <c r="O268" s="228">
        <f t="shared" si="24"/>
        <v>2927</v>
      </c>
      <c r="P268" s="233">
        <f t="shared" ref="P268:Q283" si="26">P267+1</f>
        <v>43905</v>
      </c>
      <c r="Q268" s="233">
        <f t="shared" si="26"/>
        <v>43907</v>
      </c>
      <c r="R268" s="7"/>
    </row>
    <row r="269" spans="14:18" x14ac:dyDescent="0.2">
      <c r="N269" s="227">
        <f t="shared" si="25"/>
        <v>16</v>
      </c>
      <c r="O269" s="228">
        <f t="shared" si="24"/>
        <v>2744</v>
      </c>
      <c r="P269" s="233">
        <f t="shared" si="26"/>
        <v>43906</v>
      </c>
      <c r="Q269" s="233">
        <f t="shared" si="26"/>
        <v>43908</v>
      </c>
      <c r="R269" s="7"/>
    </row>
    <row r="270" spans="14:18" x14ac:dyDescent="0.2">
      <c r="N270" s="227">
        <f t="shared" si="25"/>
        <v>17</v>
      </c>
      <c r="O270" s="228">
        <f t="shared" si="24"/>
        <v>2583</v>
      </c>
      <c r="P270" s="233">
        <f t="shared" si="26"/>
        <v>43907</v>
      </c>
      <c r="Q270" s="233">
        <f t="shared" si="26"/>
        <v>43909</v>
      </c>
      <c r="R270" s="7"/>
    </row>
    <row r="271" spans="14:18" x14ac:dyDescent="0.2">
      <c r="N271" s="227">
        <f t="shared" si="25"/>
        <v>18</v>
      </c>
      <c r="O271" s="228">
        <f t="shared" si="24"/>
        <v>2439</v>
      </c>
      <c r="P271" s="233">
        <f t="shared" si="26"/>
        <v>43908</v>
      </c>
      <c r="Q271" s="233">
        <f t="shared" si="26"/>
        <v>43910</v>
      </c>
      <c r="R271" s="7"/>
    </row>
    <row r="272" spans="14:18" x14ac:dyDescent="0.2">
      <c r="N272" s="227">
        <f t="shared" si="25"/>
        <v>19</v>
      </c>
      <c r="O272" s="228">
        <f t="shared" si="24"/>
        <v>2311</v>
      </c>
      <c r="P272" s="233">
        <f t="shared" si="26"/>
        <v>43909</v>
      </c>
      <c r="Q272" s="233">
        <f t="shared" si="26"/>
        <v>43911</v>
      </c>
      <c r="R272" s="7"/>
    </row>
    <row r="273" spans="14:18" x14ac:dyDescent="0.2">
      <c r="N273" s="227">
        <f t="shared" si="25"/>
        <v>20</v>
      </c>
      <c r="O273" s="228">
        <f t="shared" si="24"/>
        <v>2196</v>
      </c>
      <c r="P273" s="233">
        <f t="shared" si="26"/>
        <v>43910</v>
      </c>
      <c r="Q273" s="233">
        <f t="shared" si="26"/>
        <v>43912</v>
      </c>
      <c r="R273" s="7"/>
    </row>
    <row r="274" spans="14:18" x14ac:dyDescent="0.2">
      <c r="N274" s="227">
        <f t="shared" si="25"/>
        <v>21</v>
      </c>
      <c r="O274" s="228">
        <f t="shared" si="24"/>
        <v>2091</v>
      </c>
      <c r="P274" s="233">
        <f t="shared" si="26"/>
        <v>43911</v>
      </c>
      <c r="Q274" s="233">
        <f t="shared" si="26"/>
        <v>43913</v>
      </c>
      <c r="R274" s="7"/>
    </row>
    <row r="275" spans="14:18" x14ac:dyDescent="0.2">
      <c r="N275" s="227">
        <f t="shared" si="25"/>
        <v>22</v>
      </c>
      <c r="O275" s="228">
        <f t="shared" si="24"/>
        <v>1996</v>
      </c>
      <c r="P275" s="233">
        <f t="shared" si="26"/>
        <v>43912</v>
      </c>
      <c r="Q275" s="233">
        <f t="shared" si="26"/>
        <v>43914</v>
      </c>
      <c r="R275" s="7"/>
    </row>
    <row r="276" spans="14:18" x14ac:dyDescent="0.2">
      <c r="N276" s="227">
        <f t="shared" si="25"/>
        <v>23</v>
      </c>
      <c r="O276" s="228">
        <f t="shared" si="24"/>
        <v>1909</v>
      </c>
      <c r="P276" s="233">
        <f t="shared" si="26"/>
        <v>43913</v>
      </c>
      <c r="Q276" s="233">
        <f t="shared" si="26"/>
        <v>43915</v>
      </c>
      <c r="R276" s="7"/>
    </row>
    <row r="277" spans="14:18" x14ac:dyDescent="0.2">
      <c r="N277" s="227">
        <f t="shared" si="25"/>
        <v>24</v>
      </c>
      <c r="O277" s="228">
        <f t="shared" si="24"/>
        <v>1830</v>
      </c>
      <c r="P277" s="233">
        <f t="shared" si="26"/>
        <v>43914</v>
      </c>
      <c r="Q277" s="233">
        <f t="shared" si="26"/>
        <v>43916</v>
      </c>
      <c r="R277" s="7"/>
    </row>
    <row r="278" spans="14:18" x14ac:dyDescent="0.2">
      <c r="N278" s="227">
        <f t="shared" si="25"/>
        <v>25</v>
      </c>
      <c r="O278" s="228">
        <f t="shared" si="24"/>
        <v>1757</v>
      </c>
      <c r="P278" s="233">
        <f t="shared" si="26"/>
        <v>43915</v>
      </c>
      <c r="Q278" s="233">
        <f t="shared" si="26"/>
        <v>43917</v>
      </c>
      <c r="R278" s="7"/>
    </row>
    <row r="279" spans="14:18" x14ac:dyDescent="0.2">
      <c r="N279" s="227">
        <f t="shared" si="25"/>
        <v>26</v>
      </c>
      <c r="O279" s="228">
        <f t="shared" si="24"/>
        <v>1689</v>
      </c>
      <c r="P279" s="233">
        <f t="shared" si="26"/>
        <v>43916</v>
      </c>
      <c r="Q279" s="233">
        <f t="shared" si="26"/>
        <v>43918</v>
      </c>
      <c r="R279" s="7"/>
    </row>
    <row r="280" spans="14:18" x14ac:dyDescent="0.2">
      <c r="N280" s="227">
        <f t="shared" si="25"/>
        <v>27</v>
      </c>
      <c r="O280" s="228">
        <f t="shared" si="24"/>
        <v>1627</v>
      </c>
      <c r="P280" s="233">
        <f t="shared" si="26"/>
        <v>43917</v>
      </c>
      <c r="Q280" s="233">
        <f t="shared" si="26"/>
        <v>43919</v>
      </c>
      <c r="R280" s="7"/>
    </row>
    <row r="281" spans="14:18" x14ac:dyDescent="0.2">
      <c r="N281" s="227">
        <f t="shared" si="25"/>
        <v>28</v>
      </c>
      <c r="O281" s="228">
        <f t="shared" si="24"/>
        <v>1569</v>
      </c>
      <c r="P281" s="233">
        <f t="shared" si="26"/>
        <v>43918</v>
      </c>
      <c r="Q281" s="233">
        <f t="shared" si="26"/>
        <v>43920</v>
      </c>
      <c r="R281" s="7"/>
    </row>
    <row r="282" spans="14:18" x14ac:dyDescent="0.2">
      <c r="N282" s="227">
        <f t="shared" si="25"/>
        <v>29</v>
      </c>
      <c r="O282" s="228">
        <f t="shared" si="24"/>
        <v>1514</v>
      </c>
      <c r="P282" s="233">
        <f t="shared" si="26"/>
        <v>43919</v>
      </c>
      <c r="Q282" s="233">
        <f t="shared" si="26"/>
        <v>43921</v>
      </c>
      <c r="R282" s="7"/>
    </row>
    <row r="283" spans="14:18" x14ac:dyDescent="0.2">
      <c r="N283" s="227">
        <f t="shared" si="25"/>
        <v>30</v>
      </c>
      <c r="O283" s="228">
        <f t="shared" si="24"/>
        <v>1464</v>
      </c>
      <c r="P283" s="233">
        <f t="shared" si="26"/>
        <v>43920</v>
      </c>
      <c r="Q283" s="233">
        <f t="shared" si="26"/>
        <v>43922</v>
      </c>
      <c r="R283" s="7"/>
    </row>
    <row r="284" spans="14:18" x14ac:dyDescent="0.2">
      <c r="N284" s="227">
        <f t="shared" si="25"/>
        <v>31</v>
      </c>
      <c r="O284" s="228">
        <f t="shared" si="24"/>
        <v>1417</v>
      </c>
      <c r="P284" s="233">
        <f t="shared" ref="P284:Q299" si="27">P283+1</f>
        <v>43921</v>
      </c>
      <c r="Q284" s="233">
        <f t="shared" si="27"/>
        <v>43923</v>
      </c>
      <c r="R284" s="7"/>
    </row>
    <row r="285" spans="14:18" x14ac:dyDescent="0.2">
      <c r="N285" s="227">
        <f t="shared" si="25"/>
        <v>1</v>
      </c>
      <c r="O285" s="228">
        <f t="shared" si="24"/>
        <v>43922</v>
      </c>
      <c r="P285" s="233">
        <f t="shared" si="27"/>
        <v>43922</v>
      </c>
      <c r="Q285" s="233">
        <f t="shared" si="27"/>
        <v>43924</v>
      </c>
      <c r="R285" s="7"/>
    </row>
    <row r="286" spans="14:18" x14ac:dyDescent="0.2">
      <c r="N286" s="227">
        <f t="shared" si="25"/>
        <v>2</v>
      </c>
      <c r="O286" s="228">
        <f t="shared" si="24"/>
        <v>21962</v>
      </c>
      <c r="P286" s="233">
        <f t="shared" si="27"/>
        <v>43923</v>
      </c>
      <c r="Q286" s="233">
        <f t="shared" si="27"/>
        <v>43925</v>
      </c>
      <c r="R286" s="7"/>
    </row>
    <row r="287" spans="14:18" x14ac:dyDescent="0.2">
      <c r="N287" s="227">
        <f t="shared" si="25"/>
        <v>3</v>
      </c>
      <c r="O287" s="228">
        <f t="shared" si="24"/>
        <v>14641</v>
      </c>
      <c r="P287" s="233">
        <f t="shared" si="27"/>
        <v>43924</v>
      </c>
      <c r="Q287" s="233">
        <f t="shared" si="27"/>
        <v>43926</v>
      </c>
      <c r="R287" s="7"/>
    </row>
    <row r="288" spans="14:18" x14ac:dyDescent="0.2">
      <c r="N288" s="227">
        <f t="shared" si="25"/>
        <v>4</v>
      </c>
      <c r="O288" s="228">
        <f t="shared" si="24"/>
        <v>10981</v>
      </c>
      <c r="P288" s="233">
        <f t="shared" si="27"/>
        <v>43925</v>
      </c>
      <c r="Q288" s="233">
        <f t="shared" si="27"/>
        <v>43927</v>
      </c>
      <c r="R288" s="7"/>
    </row>
    <row r="289" spans="14:18" x14ac:dyDescent="0.2">
      <c r="N289" s="227">
        <f t="shared" si="25"/>
        <v>5</v>
      </c>
      <c r="O289" s="228">
        <f t="shared" si="24"/>
        <v>8785</v>
      </c>
      <c r="P289" s="233">
        <f t="shared" si="27"/>
        <v>43926</v>
      </c>
      <c r="Q289" s="233">
        <f t="shared" si="27"/>
        <v>43928</v>
      </c>
      <c r="R289" s="7"/>
    </row>
    <row r="290" spans="14:18" x14ac:dyDescent="0.2">
      <c r="N290" s="227">
        <f t="shared" si="25"/>
        <v>6</v>
      </c>
      <c r="O290" s="228">
        <f t="shared" si="24"/>
        <v>7321</v>
      </c>
      <c r="P290" s="233">
        <f t="shared" si="27"/>
        <v>43927</v>
      </c>
      <c r="Q290" s="233">
        <f t="shared" si="27"/>
        <v>43929</v>
      </c>
      <c r="R290" s="7"/>
    </row>
    <row r="291" spans="14:18" x14ac:dyDescent="0.2">
      <c r="N291" s="227">
        <f t="shared" si="25"/>
        <v>7</v>
      </c>
      <c r="O291" s="228">
        <f t="shared" si="24"/>
        <v>6275</v>
      </c>
      <c r="P291" s="233">
        <f t="shared" si="27"/>
        <v>43928</v>
      </c>
      <c r="Q291" s="233">
        <f t="shared" si="27"/>
        <v>43930</v>
      </c>
      <c r="R291" s="7"/>
    </row>
    <row r="292" spans="14:18" x14ac:dyDescent="0.2">
      <c r="N292" s="227">
        <f t="shared" si="25"/>
        <v>8</v>
      </c>
      <c r="O292" s="228">
        <f t="shared" si="24"/>
        <v>5491</v>
      </c>
      <c r="P292" s="233">
        <f t="shared" si="27"/>
        <v>43929</v>
      </c>
      <c r="Q292" s="233">
        <f t="shared" si="27"/>
        <v>43931</v>
      </c>
      <c r="R292" s="7"/>
    </row>
    <row r="293" spans="14:18" x14ac:dyDescent="0.2">
      <c r="N293" s="227">
        <f t="shared" si="25"/>
        <v>9</v>
      </c>
      <c r="O293" s="228">
        <f t="shared" si="24"/>
        <v>4881</v>
      </c>
      <c r="P293" s="233">
        <f t="shared" si="27"/>
        <v>43930</v>
      </c>
      <c r="Q293" s="233">
        <f t="shared" si="27"/>
        <v>43932</v>
      </c>
      <c r="R293" s="7"/>
    </row>
    <row r="294" spans="14:18" x14ac:dyDescent="0.2">
      <c r="N294" s="227">
        <f t="shared" si="25"/>
        <v>10</v>
      </c>
      <c r="O294" s="228">
        <f t="shared" si="24"/>
        <v>4393</v>
      </c>
      <c r="P294" s="233">
        <f t="shared" si="27"/>
        <v>43931</v>
      </c>
      <c r="Q294" s="233">
        <f t="shared" si="27"/>
        <v>43933</v>
      </c>
      <c r="R294" s="7"/>
    </row>
    <row r="295" spans="14:18" x14ac:dyDescent="0.2">
      <c r="N295" s="227">
        <f t="shared" si="25"/>
        <v>11</v>
      </c>
      <c r="O295" s="228">
        <f t="shared" si="24"/>
        <v>3994</v>
      </c>
      <c r="P295" s="233">
        <f t="shared" si="27"/>
        <v>43932</v>
      </c>
      <c r="Q295" s="233">
        <f t="shared" si="27"/>
        <v>43934</v>
      </c>
      <c r="R295" s="7"/>
    </row>
    <row r="296" spans="14:18" x14ac:dyDescent="0.2">
      <c r="N296" s="227">
        <f t="shared" si="25"/>
        <v>12</v>
      </c>
      <c r="O296" s="228">
        <f t="shared" si="24"/>
        <v>3661</v>
      </c>
      <c r="P296" s="233">
        <f t="shared" si="27"/>
        <v>43933</v>
      </c>
      <c r="Q296" s="233">
        <f t="shared" si="27"/>
        <v>43935</v>
      </c>
      <c r="R296" s="7"/>
    </row>
    <row r="297" spans="14:18" x14ac:dyDescent="0.2">
      <c r="N297" s="227">
        <f t="shared" si="25"/>
        <v>13</v>
      </c>
      <c r="O297" s="228">
        <f t="shared" si="24"/>
        <v>3380</v>
      </c>
      <c r="P297" s="233">
        <f t="shared" si="27"/>
        <v>43934</v>
      </c>
      <c r="Q297" s="233">
        <f t="shared" si="27"/>
        <v>43936</v>
      </c>
      <c r="R297" s="7"/>
    </row>
    <row r="298" spans="14:18" x14ac:dyDescent="0.2">
      <c r="N298" s="227">
        <f t="shared" si="25"/>
        <v>14</v>
      </c>
      <c r="O298" s="228">
        <f t="shared" si="24"/>
        <v>3138</v>
      </c>
      <c r="P298" s="233">
        <f t="shared" si="27"/>
        <v>43935</v>
      </c>
      <c r="Q298" s="233">
        <f t="shared" si="27"/>
        <v>43937</v>
      </c>
      <c r="R298" s="7"/>
    </row>
    <row r="299" spans="14:18" x14ac:dyDescent="0.2">
      <c r="N299" s="227">
        <f t="shared" si="25"/>
        <v>15</v>
      </c>
      <c r="O299" s="228">
        <f t="shared" si="24"/>
        <v>2929</v>
      </c>
      <c r="P299" s="233">
        <f t="shared" si="27"/>
        <v>43936</v>
      </c>
      <c r="Q299" s="233">
        <f t="shared" si="27"/>
        <v>43938</v>
      </c>
      <c r="R299" s="7"/>
    </row>
    <row r="300" spans="14:18" x14ac:dyDescent="0.2">
      <c r="N300" s="227">
        <f t="shared" si="25"/>
        <v>16</v>
      </c>
      <c r="O300" s="228">
        <f t="shared" si="24"/>
        <v>2746</v>
      </c>
      <c r="P300" s="233">
        <f t="shared" ref="P300:Q315" si="28">P299+1</f>
        <v>43937</v>
      </c>
      <c r="Q300" s="233">
        <f t="shared" si="28"/>
        <v>43939</v>
      </c>
      <c r="R300" s="7"/>
    </row>
    <row r="301" spans="14:18" x14ac:dyDescent="0.2">
      <c r="N301" s="227">
        <f t="shared" si="25"/>
        <v>17</v>
      </c>
      <c r="O301" s="228">
        <f t="shared" si="24"/>
        <v>2585</v>
      </c>
      <c r="P301" s="233">
        <f t="shared" si="28"/>
        <v>43938</v>
      </c>
      <c r="Q301" s="233">
        <f t="shared" si="28"/>
        <v>43940</v>
      </c>
      <c r="R301" s="7"/>
    </row>
    <row r="302" spans="14:18" x14ac:dyDescent="0.2">
      <c r="N302" s="227">
        <f t="shared" si="25"/>
        <v>18</v>
      </c>
      <c r="O302" s="228">
        <f t="shared" si="24"/>
        <v>2441</v>
      </c>
      <c r="P302" s="233">
        <f t="shared" si="28"/>
        <v>43939</v>
      </c>
      <c r="Q302" s="233">
        <f t="shared" si="28"/>
        <v>43941</v>
      </c>
      <c r="R302" s="7"/>
    </row>
    <row r="303" spans="14:18" x14ac:dyDescent="0.2">
      <c r="N303" s="227">
        <f t="shared" si="25"/>
        <v>19</v>
      </c>
      <c r="O303" s="228">
        <f t="shared" si="24"/>
        <v>2313</v>
      </c>
      <c r="P303" s="233">
        <f t="shared" si="28"/>
        <v>43940</v>
      </c>
      <c r="Q303" s="233">
        <f t="shared" si="28"/>
        <v>43942</v>
      </c>
      <c r="R303" s="7"/>
    </row>
    <row r="304" spans="14:18" x14ac:dyDescent="0.2">
      <c r="N304" s="227">
        <f t="shared" si="25"/>
        <v>20</v>
      </c>
      <c r="O304" s="228">
        <f t="shared" si="24"/>
        <v>2197</v>
      </c>
      <c r="P304" s="233">
        <f t="shared" si="28"/>
        <v>43941</v>
      </c>
      <c r="Q304" s="233">
        <f t="shared" si="28"/>
        <v>43943</v>
      </c>
      <c r="R304" s="7"/>
    </row>
    <row r="305" spans="14:18" x14ac:dyDescent="0.2">
      <c r="N305" s="227">
        <f t="shared" si="25"/>
        <v>21</v>
      </c>
      <c r="O305" s="228">
        <f t="shared" si="24"/>
        <v>2092</v>
      </c>
      <c r="P305" s="233">
        <f t="shared" si="28"/>
        <v>43942</v>
      </c>
      <c r="Q305" s="233">
        <f t="shared" si="28"/>
        <v>43944</v>
      </c>
      <c r="R305" s="7"/>
    </row>
    <row r="306" spans="14:18" x14ac:dyDescent="0.2">
      <c r="N306" s="227">
        <f t="shared" si="25"/>
        <v>22</v>
      </c>
      <c r="O306" s="228">
        <f t="shared" si="24"/>
        <v>1997</v>
      </c>
      <c r="P306" s="233">
        <f t="shared" si="28"/>
        <v>43943</v>
      </c>
      <c r="Q306" s="233">
        <f t="shared" si="28"/>
        <v>43945</v>
      </c>
      <c r="R306" s="7"/>
    </row>
    <row r="307" spans="14:18" x14ac:dyDescent="0.2">
      <c r="N307" s="227">
        <f t="shared" si="25"/>
        <v>23</v>
      </c>
      <c r="O307" s="228">
        <f t="shared" si="24"/>
        <v>1911</v>
      </c>
      <c r="P307" s="233">
        <f t="shared" si="28"/>
        <v>43944</v>
      </c>
      <c r="Q307" s="233">
        <f t="shared" si="28"/>
        <v>43946</v>
      </c>
      <c r="R307" s="7"/>
    </row>
    <row r="308" spans="14:18" x14ac:dyDescent="0.2">
      <c r="N308" s="227">
        <f t="shared" si="25"/>
        <v>24</v>
      </c>
      <c r="O308" s="228">
        <f t="shared" si="24"/>
        <v>1831</v>
      </c>
      <c r="P308" s="233">
        <f t="shared" si="28"/>
        <v>43945</v>
      </c>
      <c r="Q308" s="233">
        <f t="shared" si="28"/>
        <v>43947</v>
      </c>
      <c r="R308" s="7"/>
    </row>
    <row r="309" spans="14:18" x14ac:dyDescent="0.2">
      <c r="N309" s="227">
        <f t="shared" si="25"/>
        <v>25</v>
      </c>
      <c r="O309" s="228">
        <f t="shared" si="24"/>
        <v>1758</v>
      </c>
      <c r="P309" s="233">
        <f t="shared" si="28"/>
        <v>43946</v>
      </c>
      <c r="Q309" s="233">
        <f t="shared" si="28"/>
        <v>43948</v>
      </c>
      <c r="R309" s="7"/>
    </row>
    <row r="310" spans="14:18" x14ac:dyDescent="0.2">
      <c r="N310" s="227">
        <f t="shared" si="25"/>
        <v>26</v>
      </c>
      <c r="O310" s="228">
        <f t="shared" si="24"/>
        <v>1690</v>
      </c>
      <c r="P310" s="233">
        <f t="shared" si="28"/>
        <v>43947</v>
      </c>
      <c r="Q310" s="233">
        <f t="shared" si="28"/>
        <v>43949</v>
      </c>
      <c r="R310" s="7"/>
    </row>
    <row r="311" spans="14:18" x14ac:dyDescent="0.2">
      <c r="N311" s="227">
        <f t="shared" si="25"/>
        <v>27</v>
      </c>
      <c r="O311" s="228">
        <f t="shared" si="24"/>
        <v>1628</v>
      </c>
      <c r="P311" s="233">
        <f t="shared" si="28"/>
        <v>43948</v>
      </c>
      <c r="Q311" s="233">
        <f t="shared" si="28"/>
        <v>43950</v>
      </c>
      <c r="R311" s="7"/>
    </row>
    <row r="312" spans="14:18" x14ac:dyDescent="0.2">
      <c r="N312" s="227">
        <f t="shared" si="25"/>
        <v>28</v>
      </c>
      <c r="O312" s="228">
        <f t="shared" si="24"/>
        <v>1570</v>
      </c>
      <c r="P312" s="233">
        <f t="shared" si="28"/>
        <v>43949</v>
      </c>
      <c r="Q312" s="233">
        <f t="shared" si="28"/>
        <v>43951</v>
      </c>
      <c r="R312" s="7"/>
    </row>
    <row r="313" spans="14:18" x14ac:dyDescent="0.2">
      <c r="N313" s="227">
        <f t="shared" si="25"/>
        <v>29</v>
      </c>
      <c r="O313" s="228">
        <f t="shared" si="24"/>
        <v>1516</v>
      </c>
      <c r="P313" s="233">
        <f t="shared" si="28"/>
        <v>43950</v>
      </c>
      <c r="Q313" s="233">
        <f t="shared" si="28"/>
        <v>43952</v>
      </c>
      <c r="R313" s="7"/>
    </row>
    <row r="314" spans="14:18" x14ac:dyDescent="0.2">
      <c r="N314" s="227">
        <f t="shared" si="25"/>
        <v>30</v>
      </c>
      <c r="O314" s="228">
        <f t="shared" si="24"/>
        <v>1465</v>
      </c>
      <c r="P314" s="233">
        <f t="shared" si="28"/>
        <v>43951</v>
      </c>
      <c r="Q314" s="233">
        <f t="shared" si="28"/>
        <v>43953</v>
      </c>
      <c r="R314" s="7"/>
    </row>
    <row r="315" spans="14:18" x14ac:dyDescent="0.2">
      <c r="N315" s="227">
        <f t="shared" si="25"/>
        <v>1</v>
      </c>
      <c r="O315" s="228">
        <f t="shared" si="24"/>
        <v>43952</v>
      </c>
      <c r="P315" s="233">
        <f t="shared" si="28"/>
        <v>43952</v>
      </c>
      <c r="Q315" s="233">
        <f t="shared" si="28"/>
        <v>43954</v>
      </c>
      <c r="R315" s="7"/>
    </row>
    <row r="316" spans="14:18" x14ac:dyDescent="0.2">
      <c r="N316" s="227">
        <f t="shared" si="25"/>
        <v>2</v>
      </c>
      <c r="O316" s="228">
        <f t="shared" si="24"/>
        <v>21977</v>
      </c>
      <c r="P316" s="233">
        <f t="shared" ref="P316:Q331" si="29">P315+1</f>
        <v>43953</v>
      </c>
      <c r="Q316" s="233">
        <f t="shared" si="29"/>
        <v>43955</v>
      </c>
      <c r="R316" s="7"/>
    </row>
    <row r="317" spans="14:18" x14ac:dyDescent="0.2">
      <c r="N317" s="227">
        <f t="shared" si="25"/>
        <v>3</v>
      </c>
      <c r="O317" s="228">
        <f t="shared" si="24"/>
        <v>14651</v>
      </c>
      <c r="P317" s="233">
        <f t="shared" si="29"/>
        <v>43954</v>
      </c>
      <c r="Q317" s="233">
        <f t="shared" si="29"/>
        <v>43956</v>
      </c>
      <c r="R317" s="7"/>
    </row>
    <row r="318" spans="14:18" x14ac:dyDescent="0.2">
      <c r="N318" s="227">
        <f t="shared" si="25"/>
        <v>4</v>
      </c>
      <c r="O318" s="228">
        <f t="shared" si="24"/>
        <v>10989</v>
      </c>
      <c r="P318" s="233">
        <f t="shared" si="29"/>
        <v>43955</v>
      </c>
      <c r="Q318" s="233">
        <f t="shared" si="29"/>
        <v>43957</v>
      </c>
      <c r="R318" s="7"/>
    </row>
    <row r="319" spans="14:18" x14ac:dyDescent="0.2">
      <c r="N319" s="227">
        <f t="shared" si="25"/>
        <v>5</v>
      </c>
      <c r="O319" s="228">
        <f t="shared" si="24"/>
        <v>8791</v>
      </c>
      <c r="P319" s="233">
        <f t="shared" si="29"/>
        <v>43956</v>
      </c>
      <c r="Q319" s="233">
        <f t="shared" si="29"/>
        <v>43958</v>
      </c>
      <c r="R319" s="7"/>
    </row>
    <row r="320" spans="14:18" x14ac:dyDescent="0.2">
      <c r="N320" s="227">
        <f t="shared" si="25"/>
        <v>6</v>
      </c>
      <c r="O320" s="228">
        <f t="shared" si="24"/>
        <v>7326</v>
      </c>
      <c r="P320" s="233">
        <f t="shared" si="29"/>
        <v>43957</v>
      </c>
      <c r="Q320" s="233">
        <f t="shared" si="29"/>
        <v>43959</v>
      </c>
      <c r="R320" s="7"/>
    </row>
    <row r="321" spans="14:18" x14ac:dyDescent="0.2">
      <c r="N321" s="227">
        <f t="shared" si="25"/>
        <v>7</v>
      </c>
      <c r="O321" s="228">
        <f t="shared" si="24"/>
        <v>6280</v>
      </c>
      <c r="P321" s="233">
        <f t="shared" si="29"/>
        <v>43958</v>
      </c>
      <c r="Q321" s="233">
        <f t="shared" si="29"/>
        <v>43960</v>
      </c>
      <c r="R321" s="7"/>
    </row>
    <row r="322" spans="14:18" x14ac:dyDescent="0.2">
      <c r="N322" s="227">
        <f t="shared" si="25"/>
        <v>8</v>
      </c>
      <c r="O322" s="228">
        <f t="shared" si="24"/>
        <v>5495</v>
      </c>
      <c r="P322" s="233">
        <f t="shared" si="29"/>
        <v>43959</v>
      </c>
      <c r="Q322" s="233">
        <f t="shared" si="29"/>
        <v>43961</v>
      </c>
      <c r="R322" s="7"/>
    </row>
    <row r="323" spans="14:18" x14ac:dyDescent="0.2">
      <c r="N323" s="227">
        <f t="shared" si="25"/>
        <v>9</v>
      </c>
      <c r="O323" s="228">
        <f t="shared" si="24"/>
        <v>4884</v>
      </c>
      <c r="P323" s="233">
        <f t="shared" si="29"/>
        <v>43960</v>
      </c>
      <c r="Q323" s="233">
        <f t="shared" si="29"/>
        <v>43962</v>
      </c>
      <c r="R323" s="7"/>
    </row>
    <row r="324" spans="14:18" x14ac:dyDescent="0.2">
      <c r="N324" s="227">
        <f t="shared" si="25"/>
        <v>10</v>
      </c>
      <c r="O324" s="228">
        <f t="shared" si="24"/>
        <v>4396</v>
      </c>
      <c r="P324" s="233">
        <f t="shared" si="29"/>
        <v>43961</v>
      </c>
      <c r="Q324" s="233">
        <f t="shared" si="29"/>
        <v>43963</v>
      </c>
      <c r="R324" s="7"/>
    </row>
    <row r="325" spans="14:18" x14ac:dyDescent="0.2">
      <c r="N325" s="227">
        <f t="shared" si="25"/>
        <v>11</v>
      </c>
      <c r="O325" s="228">
        <f t="shared" si="24"/>
        <v>3997</v>
      </c>
      <c r="P325" s="233">
        <f t="shared" si="29"/>
        <v>43962</v>
      </c>
      <c r="Q325" s="233">
        <f t="shared" si="29"/>
        <v>43964</v>
      </c>
      <c r="R325" s="7"/>
    </row>
    <row r="326" spans="14:18" x14ac:dyDescent="0.2">
      <c r="N326" s="227">
        <f t="shared" si="25"/>
        <v>12</v>
      </c>
      <c r="O326" s="228">
        <f t="shared" si="24"/>
        <v>3664</v>
      </c>
      <c r="P326" s="233">
        <f t="shared" si="29"/>
        <v>43963</v>
      </c>
      <c r="Q326" s="233">
        <f t="shared" si="29"/>
        <v>43965</v>
      </c>
      <c r="R326" s="7"/>
    </row>
    <row r="327" spans="14:18" x14ac:dyDescent="0.2">
      <c r="N327" s="227">
        <f t="shared" si="25"/>
        <v>13</v>
      </c>
      <c r="O327" s="228">
        <f t="shared" si="24"/>
        <v>3382</v>
      </c>
      <c r="P327" s="233">
        <f t="shared" si="29"/>
        <v>43964</v>
      </c>
      <c r="Q327" s="233">
        <f t="shared" si="29"/>
        <v>43966</v>
      </c>
      <c r="R327" s="7"/>
    </row>
    <row r="328" spans="14:18" x14ac:dyDescent="0.2">
      <c r="N328" s="227">
        <f t="shared" si="25"/>
        <v>14</v>
      </c>
      <c r="O328" s="228">
        <f t="shared" si="24"/>
        <v>3140</v>
      </c>
      <c r="P328" s="233">
        <f t="shared" si="29"/>
        <v>43965</v>
      </c>
      <c r="Q328" s="233">
        <f t="shared" si="29"/>
        <v>43967</v>
      </c>
      <c r="R328" s="7"/>
    </row>
    <row r="329" spans="14:18" x14ac:dyDescent="0.2">
      <c r="N329" s="227">
        <f t="shared" si="25"/>
        <v>15</v>
      </c>
      <c r="O329" s="228">
        <f t="shared" si="24"/>
        <v>2931</v>
      </c>
      <c r="P329" s="233">
        <f t="shared" si="29"/>
        <v>43966</v>
      </c>
      <c r="Q329" s="233">
        <f t="shared" si="29"/>
        <v>43968</v>
      </c>
      <c r="R329" s="7"/>
    </row>
    <row r="330" spans="14:18" x14ac:dyDescent="0.2">
      <c r="N330" s="227">
        <f t="shared" si="25"/>
        <v>16</v>
      </c>
      <c r="O330" s="228">
        <f t="shared" ref="O330:O393" si="30">ROUND(P330/N330,0)</f>
        <v>2748</v>
      </c>
      <c r="P330" s="233">
        <f t="shared" si="29"/>
        <v>43967</v>
      </c>
      <c r="Q330" s="233">
        <f t="shared" si="29"/>
        <v>43969</v>
      </c>
      <c r="R330" s="7"/>
    </row>
    <row r="331" spans="14:18" x14ac:dyDescent="0.2">
      <c r="N331" s="227">
        <f t="shared" ref="N331:N394" si="31">DAY(P331)</f>
        <v>17</v>
      </c>
      <c r="O331" s="228">
        <f t="shared" si="30"/>
        <v>2586</v>
      </c>
      <c r="P331" s="233">
        <f t="shared" si="29"/>
        <v>43968</v>
      </c>
      <c r="Q331" s="233">
        <f t="shared" si="29"/>
        <v>43970</v>
      </c>
      <c r="R331" s="7"/>
    </row>
    <row r="332" spans="14:18" x14ac:dyDescent="0.2">
      <c r="N332" s="227">
        <f t="shared" si="31"/>
        <v>18</v>
      </c>
      <c r="O332" s="228">
        <f t="shared" si="30"/>
        <v>2443</v>
      </c>
      <c r="P332" s="233">
        <f t="shared" ref="P332:Q347" si="32">P331+1</f>
        <v>43969</v>
      </c>
      <c r="Q332" s="233">
        <f t="shared" si="32"/>
        <v>43971</v>
      </c>
      <c r="R332" s="7"/>
    </row>
    <row r="333" spans="14:18" x14ac:dyDescent="0.2">
      <c r="N333" s="227">
        <f t="shared" si="31"/>
        <v>19</v>
      </c>
      <c r="O333" s="228">
        <f t="shared" si="30"/>
        <v>2314</v>
      </c>
      <c r="P333" s="233">
        <f t="shared" si="32"/>
        <v>43970</v>
      </c>
      <c r="Q333" s="233">
        <f t="shared" si="32"/>
        <v>43972</v>
      </c>
      <c r="R333" s="7"/>
    </row>
    <row r="334" spans="14:18" x14ac:dyDescent="0.2">
      <c r="N334" s="227">
        <f t="shared" si="31"/>
        <v>20</v>
      </c>
      <c r="O334" s="228">
        <f t="shared" si="30"/>
        <v>2199</v>
      </c>
      <c r="P334" s="233">
        <f t="shared" si="32"/>
        <v>43971</v>
      </c>
      <c r="Q334" s="233">
        <f t="shared" si="32"/>
        <v>43973</v>
      </c>
      <c r="R334" s="7"/>
    </row>
    <row r="335" spans="14:18" x14ac:dyDescent="0.2">
      <c r="N335" s="227">
        <f t="shared" si="31"/>
        <v>21</v>
      </c>
      <c r="O335" s="228">
        <f t="shared" si="30"/>
        <v>2094</v>
      </c>
      <c r="P335" s="233">
        <f t="shared" si="32"/>
        <v>43972</v>
      </c>
      <c r="Q335" s="233">
        <f t="shared" si="32"/>
        <v>43974</v>
      </c>
      <c r="R335" s="7"/>
    </row>
    <row r="336" spans="14:18" x14ac:dyDescent="0.2">
      <c r="N336" s="227">
        <f t="shared" si="31"/>
        <v>22</v>
      </c>
      <c r="O336" s="228">
        <f t="shared" si="30"/>
        <v>1999</v>
      </c>
      <c r="P336" s="233">
        <f t="shared" si="32"/>
        <v>43973</v>
      </c>
      <c r="Q336" s="233">
        <f t="shared" si="32"/>
        <v>43975</v>
      </c>
      <c r="R336" s="7"/>
    </row>
    <row r="337" spans="14:18" x14ac:dyDescent="0.2">
      <c r="N337" s="227">
        <f t="shared" si="31"/>
        <v>23</v>
      </c>
      <c r="O337" s="228">
        <f t="shared" si="30"/>
        <v>1912</v>
      </c>
      <c r="P337" s="233">
        <f t="shared" si="32"/>
        <v>43974</v>
      </c>
      <c r="Q337" s="233">
        <f t="shared" si="32"/>
        <v>43976</v>
      </c>
      <c r="R337" s="7"/>
    </row>
    <row r="338" spans="14:18" x14ac:dyDescent="0.2">
      <c r="N338" s="227">
        <f t="shared" si="31"/>
        <v>24</v>
      </c>
      <c r="O338" s="228">
        <f t="shared" si="30"/>
        <v>1832</v>
      </c>
      <c r="P338" s="233">
        <f t="shared" si="32"/>
        <v>43975</v>
      </c>
      <c r="Q338" s="233">
        <f t="shared" si="32"/>
        <v>43977</v>
      </c>
      <c r="R338" s="7"/>
    </row>
    <row r="339" spans="14:18" x14ac:dyDescent="0.2">
      <c r="N339" s="227">
        <f t="shared" si="31"/>
        <v>25</v>
      </c>
      <c r="O339" s="228">
        <f t="shared" si="30"/>
        <v>1759</v>
      </c>
      <c r="P339" s="233">
        <f t="shared" si="32"/>
        <v>43976</v>
      </c>
      <c r="Q339" s="233">
        <f t="shared" si="32"/>
        <v>43978</v>
      </c>
      <c r="R339" s="7"/>
    </row>
    <row r="340" spans="14:18" x14ac:dyDescent="0.2">
      <c r="N340" s="227">
        <f t="shared" si="31"/>
        <v>26</v>
      </c>
      <c r="O340" s="228">
        <f t="shared" si="30"/>
        <v>1691</v>
      </c>
      <c r="P340" s="233">
        <f t="shared" si="32"/>
        <v>43977</v>
      </c>
      <c r="Q340" s="233">
        <f t="shared" si="32"/>
        <v>43979</v>
      </c>
      <c r="R340" s="7"/>
    </row>
    <row r="341" spans="14:18" x14ac:dyDescent="0.2">
      <c r="N341" s="227">
        <f t="shared" si="31"/>
        <v>27</v>
      </c>
      <c r="O341" s="228">
        <f t="shared" si="30"/>
        <v>1629</v>
      </c>
      <c r="P341" s="233">
        <f t="shared" si="32"/>
        <v>43978</v>
      </c>
      <c r="Q341" s="233">
        <f t="shared" si="32"/>
        <v>43980</v>
      </c>
      <c r="R341" s="7"/>
    </row>
    <row r="342" spans="14:18" x14ac:dyDescent="0.2">
      <c r="N342" s="227">
        <f t="shared" si="31"/>
        <v>28</v>
      </c>
      <c r="O342" s="228">
        <f t="shared" si="30"/>
        <v>1571</v>
      </c>
      <c r="P342" s="233">
        <f t="shared" si="32"/>
        <v>43979</v>
      </c>
      <c r="Q342" s="233">
        <f t="shared" si="32"/>
        <v>43981</v>
      </c>
      <c r="R342" s="7"/>
    </row>
    <row r="343" spans="14:18" x14ac:dyDescent="0.2">
      <c r="N343" s="227">
        <f t="shared" si="31"/>
        <v>29</v>
      </c>
      <c r="O343" s="228">
        <f t="shared" si="30"/>
        <v>1517</v>
      </c>
      <c r="P343" s="233">
        <f t="shared" si="32"/>
        <v>43980</v>
      </c>
      <c r="Q343" s="233">
        <f t="shared" si="32"/>
        <v>43982</v>
      </c>
      <c r="R343" s="7"/>
    </row>
    <row r="344" spans="14:18" x14ac:dyDescent="0.2">
      <c r="N344" s="227">
        <f t="shared" si="31"/>
        <v>30</v>
      </c>
      <c r="O344" s="228">
        <f t="shared" si="30"/>
        <v>1466</v>
      </c>
      <c r="P344" s="233">
        <f t="shared" si="32"/>
        <v>43981</v>
      </c>
      <c r="Q344" s="233">
        <f t="shared" si="32"/>
        <v>43983</v>
      </c>
      <c r="R344" s="7"/>
    </row>
    <row r="345" spans="14:18" x14ac:dyDescent="0.2">
      <c r="N345" s="227">
        <f t="shared" si="31"/>
        <v>31</v>
      </c>
      <c r="O345" s="228">
        <f t="shared" si="30"/>
        <v>1419</v>
      </c>
      <c r="P345" s="233">
        <f t="shared" si="32"/>
        <v>43982</v>
      </c>
      <c r="Q345" s="233">
        <f t="shared" si="32"/>
        <v>43984</v>
      </c>
      <c r="R345" s="7"/>
    </row>
    <row r="346" spans="14:18" x14ac:dyDescent="0.2">
      <c r="N346" s="227">
        <f t="shared" si="31"/>
        <v>1</v>
      </c>
      <c r="O346" s="228">
        <f t="shared" si="30"/>
        <v>43983</v>
      </c>
      <c r="P346" s="233">
        <f t="shared" si="32"/>
        <v>43983</v>
      </c>
      <c r="Q346" s="233">
        <f t="shared" si="32"/>
        <v>43985</v>
      </c>
      <c r="R346" s="7"/>
    </row>
    <row r="347" spans="14:18" x14ac:dyDescent="0.2">
      <c r="N347" s="227">
        <f t="shared" si="31"/>
        <v>2</v>
      </c>
      <c r="O347" s="228">
        <f t="shared" si="30"/>
        <v>21992</v>
      </c>
      <c r="P347" s="233">
        <f t="shared" si="32"/>
        <v>43984</v>
      </c>
      <c r="Q347" s="233">
        <f t="shared" si="32"/>
        <v>43986</v>
      </c>
      <c r="R347" s="7"/>
    </row>
    <row r="348" spans="14:18" x14ac:dyDescent="0.2">
      <c r="N348" s="227">
        <f t="shared" si="31"/>
        <v>3</v>
      </c>
      <c r="O348" s="228">
        <f t="shared" si="30"/>
        <v>14662</v>
      </c>
      <c r="P348" s="233">
        <f t="shared" ref="P348:Q363" si="33">P347+1</f>
        <v>43985</v>
      </c>
      <c r="Q348" s="233">
        <f t="shared" si="33"/>
        <v>43987</v>
      </c>
      <c r="R348" s="7"/>
    </row>
    <row r="349" spans="14:18" x14ac:dyDescent="0.2">
      <c r="N349" s="227">
        <f t="shared" si="31"/>
        <v>4</v>
      </c>
      <c r="O349" s="228">
        <f t="shared" si="30"/>
        <v>10997</v>
      </c>
      <c r="P349" s="233">
        <f t="shared" si="33"/>
        <v>43986</v>
      </c>
      <c r="Q349" s="233">
        <f t="shared" si="33"/>
        <v>43988</v>
      </c>
      <c r="R349" s="7"/>
    </row>
    <row r="350" spans="14:18" x14ac:dyDescent="0.2">
      <c r="N350" s="227">
        <f t="shared" si="31"/>
        <v>5</v>
      </c>
      <c r="O350" s="228">
        <f t="shared" si="30"/>
        <v>8797</v>
      </c>
      <c r="P350" s="233">
        <f t="shared" si="33"/>
        <v>43987</v>
      </c>
      <c r="Q350" s="233">
        <f t="shared" si="33"/>
        <v>43989</v>
      </c>
      <c r="R350" s="7"/>
    </row>
    <row r="351" spans="14:18" x14ac:dyDescent="0.2">
      <c r="N351" s="227">
        <f t="shared" si="31"/>
        <v>6</v>
      </c>
      <c r="O351" s="228">
        <f t="shared" si="30"/>
        <v>7331</v>
      </c>
      <c r="P351" s="233">
        <f t="shared" si="33"/>
        <v>43988</v>
      </c>
      <c r="Q351" s="233">
        <f t="shared" si="33"/>
        <v>43990</v>
      </c>
      <c r="R351" s="7"/>
    </row>
    <row r="352" spans="14:18" x14ac:dyDescent="0.2">
      <c r="N352" s="227">
        <f t="shared" si="31"/>
        <v>7</v>
      </c>
      <c r="O352" s="228">
        <f t="shared" si="30"/>
        <v>6284</v>
      </c>
      <c r="P352" s="233">
        <f t="shared" si="33"/>
        <v>43989</v>
      </c>
      <c r="Q352" s="233">
        <f t="shared" si="33"/>
        <v>43991</v>
      </c>
      <c r="R352" s="7"/>
    </row>
    <row r="353" spans="14:18" x14ac:dyDescent="0.2">
      <c r="N353" s="227">
        <f t="shared" si="31"/>
        <v>8</v>
      </c>
      <c r="O353" s="228">
        <f t="shared" si="30"/>
        <v>5499</v>
      </c>
      <c r="P353" s="233">
        <f t="shared" si="33"/>
        <v>43990</v>
      </c>
      <c r="Q353" s="233">
        <f t="shared" si="33"/>
        <v>43992</v>
      </c>
      <c r="R353" s="7"/>
    </row>
    <row r="354" spans="14:18" x14ac:dyDescent="0.2">
      <c r="N354" s="227">
        <f t="shared" si="31"/>
        <v>9</v>
      </c>
      <c r="O354" s="228">
        <f t="shared" si="30"/>
        <v>4888</v>
      </c>
      <c r="P354" s="233">
        <f t="shared" si="33"/>
        <v>43991</v>
      </c>
      <c r="Q354" s="233">
        <f t="shared" si="33"/>
        <v>43993</v>
      </c>
      <c r="R354" s="7"/>
    </row>
    <row r="355" spans="14:18" x14ac:dyDescent="0.2">
      <c r="N355" s="227">
        <f t="shared" si="31"/>
        <v>10</v>
      </c>
      <c r="O355" s="228">
        <f t="shared" si="30"/>
        <v>4399</v>
      </c>
      <c r="P355" s="233">
        <f t="shared" si="33"/>
        <v>43992</v>
      </c>
      <c r="Q355" s="233">
        <f t="shared" si="33"/>
        <v>43994</v>
      </c>
      <c r="R355" s="7"/>
    </row>
    <row r="356" spans="14:18" x14ac:dyDescent="0.2">
      <c r="N356" s="227">
        <f t="shared" si="31"/>
        <v>11</v>
      </c>
      <c r="O356" s="228">
        <f t="shared" si="30"/>
        <v>3999</v>
      </c>
      <c r="P356" s="233">
        <f t="shared" si="33"/>
        <v>43993</v>
      </c>
      <c r="Q356" s="233">
        <f t="shared" si="33"/>
        <v>43995</v>
      </c>
      <c r="R356" s="7"/>
    </row>
    <row r="357" spans="14:18" x14ac:dyDescent="0.2">
      <c r="N357" s="227">
        <f t="shared" si="31"/>
        <v>12</v>
      </c>
      <c r="O357" s="228">
        <f t="shared" si="30"/>
        <v>3666</v>
      </c>
      <c r="P357" s="233">
        <f t="shared" si="33"/>
        <v>43994</v>
      </c>
      <c r="Q357" s="233">
        <f t="shared" si="33"/>
        <v>43996</v>
      </c>
      <c r="R357" s="7"/>
    </row>
    <row r="358" spans="14:18" x14ac:dyDescent="0.2">
      <c r="N358" s="227">
        <f t="shared" si="31"/>
        <v>13</v>
      </c>
      <c r="O358" s="228">
        <f t="shared" si="30"/>
        <v>3384</v>
      </c>
      <c r="P358" s="233">
        <f t="shared" si="33"/>
        <v>43995</v>
      </c>
      <c r="Q358" s="233">
        <f t="shared" si="33"/>
        <v>43997</v>
      </c>
      <c r="R358" s="7"/>
    </row>
    <row r="359" spans="14:18" x14ac:dyDescent="0.2">
      <c r="N359" s="227">
        <f t="shared" si="31"/>
        <v>14</v>
      </c>
      <c r="O359" s="228">
        <f t="shared" si="30"/>
        <v>3143</v>
      </c>
      <c r="P359" s="233">
        <f t="shared" si="33"/>
        <v>43996</v>
      </c>
      <c r="Q359" s="233">
        <f t="shared" si="33"/>
        <v>43998</v>
      </c>
      <c r="R359" s="7"/>
    </row>
    <row r="360" spans="14:18" x14ac:dyDescent="0.2">
      <c r="N360" s="227">
        <f t="shared" si="31"/>
        <v>15</v>
      </c>
      <c r="O360" s="228">
        <f t="shared" si="30"/>
        <v>2933</v>
      </c>
      <c r="P360" s="233">
        <f t="shared" si="33"/>
        <v>43997</v>
      </c>
      <c r="Q360" s="233">
        <f t="shared" si="33"/>
        <v>43999</v>
      </c>
      <c r="R360" s="7"/>
    </row>
    <row r="361" spans="14:18" x14ac:dyDescent="0.2">
      <c r="N361" s="227">
        <f t="shared" si="31"/>
        <v>16</v>
      </c>
      <c r="O361" s="228">
        <f t="shared" si="30"/>
        <v>2750</v>
      </c>
      <c r="P361" s="233">
        <f t="shared" si="33"/>
        <v>43998</v>
      </c>
      <c r="Q361" s="233">
        <f t="shared" si="33"/>
        <v>44000</v>
      </c>
      <c r="R361" s="7"/>
    </row>
    <row r="362" spans="14:18" x14ac:dyDescent="0.2">
      <c r="N362" s="227">
        <f t="shared" si="31"/>
        <v>17</v>
      </c>
      <c r="O362" s="228">
        <f t="shared" si="30"/>
        <v>2588</v>
      </c>
      <c r="P362" s="233">
        <f t="shared" si="33"/>
        <v>43999</v>
      </c>
      <c r="Q362" s="233">
        <f t="shared" si="33"/>
        <v>44001</v>
      </c>
      <c r="R362" s="7"/>
    </row>
    <row r="363" spans="14:18" x14ac:dyDescent="0.2">
      <c r="N363" s="227">
        <f t="shared" si="31"/>
        <v>18</v>
      </c>
      <c r="O363" s="228">
        <f t="shared" si="30"/>
        <v>2444</v>
      </c>
      <c r="P363" s="233">
        <f t="shared" si="33"/>
        <v>44000</v>
      </c>
      <c r="Q363" s="233">
        <f t="shared" si="33"/>
        <v>44002</v>
      </c>
      <c r="R363" s="7"/>
    </row>
    <row r="364" spans="14:18" x14ac:dyDescent="0.2">
      <c r="N364" s="227">
        <f t="shared" si="31"/>
        <v>19</v>
      </c>
      <c r="O364" s="228">
        <f t="shared" si="30"/>
        <v>2316</v>
      </c>
      <c r="P364" s="233">
        <f t="shared" ref="P364:Q379" si="34">P363+1</f>
        <v>44001</v>
      </c>
      <c r="Q364" s="233">
        <f t="shared" si="34"/>
        <v>44003</v>
      </c>
      <c r="R364" s="7"/>
    </row>
    <row r="365" spans="14:18" x14ac:dyDescent="0.2">
      <c r="N365" s="227">
        <f t="shared" si="31"/>
        <v>20</v>
      </c>
      <c r="O365" s="228">
        <f t="shared" si="30"/>
        <v>2200</v>
      </c>
      <c r="P365" s="233">
        <f t="shared" si="34"/>
        <v>44002</v>
      </c>
      <c r="Q365" s="233">
        <f t="shared" si="34"/>
        <v>44004</v>
      </c>
      <c r="R365" s="7"/>
    </row>
    <row r="366" spans="14:18" x14ac:dyDescent="0.2">
      <c r="N366" s="227">
        <f t="shared" si="31"/>
        <v>21</v>
      </c>
      <c r="O366" s="228">
        <f t="shared" si="30"/>
        <v>2095</v>
      </c>
      <c r="P366" s="233">
        <f t="shared" si="34"/>
        <v>44003</v>
      </c>
      <c r="Q366" s="233">
        <f t="shared" si="34"/>
        <v>44005</v>
      </c>
      <c r="R366" s="7"/>
    </row>
    <row r="367" spans="14:18" x14ac:dyDescent="0.2">
      <c r="N367" s="227">
        <f t="shared" si="31"/>
        <v>22</v>
      </c>
      <c r="O367" s="228">
        <f t="shared" si="30"/>
        <v>2000</v>
      </c>
      <c r="P367" s="233">
        <f t="shared" si="34"/>
        <v>44004</v>
      </c>
      <c r="Q367" s="233">
        <f t="shared" si="34"/>
        <v>44006</v>
      </c>
      <c r="R367" s="7"/>
    </row>
    <row r="368" spans="14:18" x14ac:dyDescent="0.2">
      <c r="N368" s="227">
        <f t="shared" si="31"/>
        <v>23</v>
      </c>
      <c r="O368" s="228">
        <f t="shared" si="30"/>
        <v>1913</v>
      </c>
      <c r="P368" s="233">
        <f t="shared" si="34"/>
        <v>44005</v>
      </c>
      <c r="Q368" s="233">
        <f t="shared" si="34"/>
        <v>44007</v>
      </c>
      <c r="R368" s="7"/>
    </row>
    <row r="369" spans="14:18" x14ac:dyDescent="0.2">
      <c r="N369" s="227">
        <f t="shared" si="31"/>
        <v>24</v>
      </c>
      <c r="O369" s="228">
        <f t="shared" si="30"/>
        <v>1834</v>
      </c>
      <c r="P369" s="233">
        <f t="shared" si="34"/>
        <v>44006</v>
      </c>
      <c r="Q369" s="233">
        <f t="shared" si="34"/>
        <v>44008</v>
      </c>
      <c r="R369" s="7"/>
    </row>
    <row r="370" spans="14:18" x14ac:dyDescent="0.2">
      <c r="N370" s="227">
        <f t="shared" si="31"/>
        <v>25</v>
      </c>
      <c r="O370" s="228">
        <f t="shared" si="30"/>
        <v>1760</v>
      </c>
      <c r="P370" s="233">
        <f t="shared" si="34"/>
        <v>44007</v>
      </c>
      <c r="Q370" s="233">
        <f t="shared" si="34"/>
        <v>44009</v>
      </c>
      <c r="R370" s="7"/>
    </row>
    <row r="371" spans="14:18" x14ac:dyDescent="0.2">
      <c r="N371" s="227">
        <f t="shared" si="31"/>
        <v>26</v>
      </c>
      <c r="O371" s="228">
        <f t="shared" si="30"/>
        <v>1693</v>
      </c>
      <c r="P371" s="233">
        <f t="shared" si="34"/>
        <v>44008</v>
      </c>
      <c r="Q371" s="233">
        <f t="shared" si="34"/>
        <v>44010</v>
      </c>
      <c r="R371" s="7"/>
    </row>
    <row r="372" spans="14:18" x14ac:dyDescent="0.2">
      <c r="N372" s="227">
        <f t="shared" si="31"/>
        <v>27</v>
      </c>
      <c r="O372" s="228">
        <f t="shared" si="30"/>
        <v>1630</v>
      </c>
      <c r="P372" s="233">
        <f t="shared" si="34"/>
        <v>44009</v>
      </c>
      <c r="Q372" s="233">
        <f t="shared" si="34"/>
        <v>44011</v>
      </c>
      <c r="R372" s="7"/>
    </row>
    <row r="373" spans="14:18" x14ac:dyDescent="0.2">
      <c r="N373" s="227">
        <f t="shared" si="31"/>
        <v>28</v>
      </c>
      <c r="O373" s="228">
        <f t="shared" si="30"/>
        <v>1572</v>
      </c>
      <c r="P373" s="233">
        <f t="shared" si="34"/>
        <v>44010</v>
      </c>
      <c r="Q373" s="233">
        <f t="shared" si="34"/>
        <v>44012</v>
      </c>
      <c r="R373" s="7"/>
    </row>
    <row r="374" spans="14:18" x14ac:dyDescent="0.2">
      <c r="N374" s="227">
        <f t="shared" si="31"/>
        <v>29</v>
      </c>
      <c r="O374" s="228">
        <f t="shared" si="30"/>
        <v>1518</v>
      </c>
      <c r="P374" s="233">
        <f t="shared" si="34"/>
        <v>44011</v>
      </c>
      <c r="Q374" s="233">
        <f t="shared" si="34"/>
        <v>44013</v>
      </c>
      <c r="R374" s="7"/>
    </row>
    <row r="375" spans="14:18" x14ac:dyDescent="0.2">
      <c r="N375" s="227">
        <f t="shared" si="31"/>
        <v>30</v>
      </c>
      <c r="O375" s="228">
        <f t="shared" si="30"/>
        <v>1467</v>
      </c>
      <c r="P375" s="233">
        <f t="shared" si="34"/>
        <v>44012</v>
      </c>
      <c r="Q375" s="233">
        <f t="shared" si="34"/>
        <v>44014</v>
      </c>
      <c r="R375" s="7"/>
    </row>
    <row r="376" spans="14:18" x14ac:dyDescent="0.2">
      <c r="N376" s="227">
        <f t="shared" si="31"/>
        <v>1</v>
      </c>
      <c r="O376" s="228">
        <f t="shared" si="30"/>
        <v>44013</v>
      </c>
      <c r="P376" s="233">
        <f t="shared" si="34"/>
        <v>44013</v>
      </c>
      <c r="Q376" s="233">
        <f t="shared" si="34"/>
        <v>44015</v>
      </c>
      <c r="R376" s="7"/>
    </row>
    <row r="377" spans="14:18" x14ac:dyDescent="0.2">
      <c r="N377" s="227">
        <f t="shared" si="31"/>
        <v>2</v>
      </c>
      <c r="O377" s="228">
        <f t="shared" si="30"/>
        <v>22007</v>
      </c>
      <c r="P377" s="233">
        <f t="shared" si="34"/>
        <v>44014</v>
      </c>
      <c r="Q377" s="233">
        <f t="shared" si="34"/>
        <v>44016</v>
      </c>
      <c r="R377" s="7"/>
    </row>
    <row r="378" spans="14:18" x14ac:dyDescent="0.2">
      <c r="N378" s="227">
        <f t="shared" si="31"/>
        <v>3</v>
      </c>
      <c r="O378" s="228">
        <f t="shared" si="30"/>
        <v>14672</v>
      </c>
      <c r="P378" s="233">
        <f t="shared" si="34"/>
        <v>44015</v>
      </c>
      <c r="Q378" s="233">
        <f t="shared" si="34"/>
        <v>44017</v>
      </c>
      <c r="R378" s="7"/>
    </row>
    <row r="379" spans="14:18" x14ac:dyDescent="0.2">
      <c r="N379" s="227">
        <f t="shared" si="31"/>
        <v>4</v>
      </c>
      <c r="O379" s="228">
        <f t="shared" si="30"/>
        <v>11004</v>
      </c>
      <c r="P379" s="233">
        <f t="shared" si="34"/>
        <v>44016</v>
      </c>
      <c r="Q379" s="233">
        <f t="shared" si="34"/>
        <v>44018</v>
      </c>
      <c r="R379" s="7"/>
    </row>
    <row r="380" spans="14:18" x14ac:dyDescent="0.2">
      <c r="N380" s="227">
        <f t="shared" si="31"/>
        <v>5</v>
      </c>
      <c r="O380" s="228">
        <f t="shared" si="30"/>
        <v>8803</v>
      </c>
      <c r="P380" s="233">
        <f t="shared" ref="P380:Q395" si="35">P379+1</f>
        <v>44017</v>
      </c>
      <c r="Q380" s="233">
        <f t="shared" si="35"/>
        <v>44019</v>
      </c>
      <c r="R380" s="7"/>
    </row>
    <row r="381" spans="14:18" x14ac:dyDescent="0.2">
      <c r="N381" s="227">
        <f t="shared" si="31"/>
        <v>6</v>
      </c>
      <c r="O381" s="228">
        <f t="shared" si="30"/>
        <v>7336</v>
      </c>
      <c r="P381" s="233">
        <f t="shared" si="35"/>
        <v>44018</v>
      </c>
      <c r="Q381" s="233">
        <f t="shared" si="35"/>
        <v>44020</v>
      </c>
      <c r="R381" s="7"/>
    </row>
    <row r="382" spans="14:18" x14ac:dyDescent="0.2">
      <c r="N382" s="227">
        <f t="shared" si="31"/>
        <v>7</v>
      </c>
      <c r="O382" s="228">
        <f t="shared" si="30"/>
        <v>6288</v>
      </c>
      <c r="P382" s="233">
        <f t="shared" si="35"/>
        <v>44019</v>
      </c>
      <c r="Q382" s="233">
        <f t="shared" si="35"/>
        <v>44021</v>
      </c>
      <c r="R382" s="7"/>
    </row>
    <row r="383" spans="14:18" x14ac:dyDescent="0.2">
      <c r="N383" s="227">
        <f t="shared" si="31"/>
        <v>8</v>
      </c>
      <c r="O383" s="228">
        <f t="shared" si="30"/>
        <v>5503</v>
      </c>
      <c r="P383" s="233">
        <f t="shared" si="35"/>
        <v>44020</v>
      </c>
      <c r="Q383" s="233">
        <f t="shared" si="35"/>
        <v>44022</v>
      </c>
      <c r="R383" s="7"/>
    </row>
    <row r="384" spans="14:18" x14ac:dyDescent="0.2">
      <c r="N384" s="227">
        <f t="shared" si="31"/>
        <v>9</v>
      </c>
      <c r="O384" s="228">
        <f t="shared" si="30"/>
        <v>4891</v>
      </c>
      <c r="P384" s="233">
        <f t="shared" si="35"/>
        <v>44021</v>
      </c>
      <c r="Q384" s="233">
        <f t="shared" si="35"/>
        <v>44023</v>
      </c>
      <c r="R384" s="7"/>
    </row>
    <row r="385" spans="14:18" x14ac:dyDescent="0.2">
      <c r="N385" s="227">
        <f t="shared" si="31"/>
        <v>10</v>
      </c>
      <c r="O385" s="228">
        <f t="shared" si="30"/>
        <v>4402</v>
      </c>
      <c r="P385" s="233">
        <f t="shared" si="35"/>
        <v>44022</v>
      </c>
      <c r="Q385" s="233">
        <f t="shared" si="35"/>
        <v>44024</v>
      </c>
      <c r="R385" s="7"/>
    </row>
    <row r="386" spans="14:18" x14ac:dyDescent="0.2">
      <c r="N386" s="227">
        <f t="shared" si="31"/>
        <v>11</v>
      </c>
      <c r="O386" s="228">
        <f t="shared" si="30"/>
        <v>4002</v>
      </c>
      <c r="P386" s="233">
        <f t="shared" si="35"/>
        <v>44023</v>
      </c>
      <c r="Q386" s="233">
        <f t="shared" si="35"/>
        <v>44025</v>
      </c>
      <c r="R386" s="7"/>
    </row>
    <row r="387" spans="14:18" x14ac:dyDescent="0.2">
      <c r="N387" s="227">
        <f t="shared" si="31"/>
        <v>12</v>
      </c>
      <c r="O387" s="228">
        <f t="shared" si="30"/>
        <v>3669</v>
      </c>
      <c r="P387" s="233">
        <f t="shared" si="35"/>
        <v>44024</v>
      </c>
      <c r="Q387" s="233">
        <f t="shared" si="35"/>
        <v>44026</v>
      </c>
      <c r="R387" s="7"/>
    </row>
    <row r="388" spans="14:18" x14ac:dyDescent="0.2">
      <c r="N388" s="227">
        <f t="shared" si="31"/>
        <v>13</v>
      </c>
      <c r="O388" s="228">
        <f t="shared" si="30"/>
        <v>3387</v>
      </c>
      <c r="P388" s="233">
        <f t="shared" si="35"/>
        <v>44025</v>
      </c>
      <c r="Q388" s="233">
        <f t="shared" si="35"/>
        <v>44027</v>
      </c>
      <c r="R388" s="7"/>
    </row>
    <row r="389" spans="14:18" x14ac:dyDescent="0.2">
      <c r="N389" s="227">
        <f t="shared" si="31"/>
        <v>14</v>
      </c>
      <c r="O389" s="228">
        <f t="shared" si="30"/>
        <v>3145</v>
      </c>
      <c r="P389" s="233">
        <f t="shared" si="35"/>
        <v>44026</v>
      </c>
      <c r="Q389" s="233">
        <f t="shared" si="35"/>
        <v>44028</v>
      </c>
      <c r="R389" s="7"/>
    </row>
    <row r="390" spans="14:18" x14ac:dyDescent="0.2">
      <c r="N390" s="227">
        <f t="shared" si="31"/>
        <v>15</v>
      </c>
      <c r="O390" s="228">
        <f t="shared" si="30"/>
        <v>2935</v>
      </c>
      <c r="P390" s="233">
        <f t="shared" si="35"/>
        <v>44027</v>
      </c>
      <c r="Q390" s="233">
        <f t="shared" si="35"/>
        <v>44029</v>
      </c>
      <c r="R390" s="7"/>
    </row>
    <row r="391" spans="14:18" x14ac:dyDescent="0.2">
      <c r="N391" s="227">
        <f t="shared" si="31"/>
        <v>16</v>
      </c>
      <c r="O391" s="228">
        <f t="shared" si="30"/>
        <v>2752</v>
      </c>
      <c r="P391" s="233">
        <f t="shared" si="35"/>
        <v>44028</v>
      </c>
      <c r="Q391" s="233">
        <f t="shared" si="35"/>
        <v>44030</v>
      </c>
      <c r="R391" s="7"/>
    </row>
    <row r="392" spans="14:18" x14ac:dyDescent="0.2">
      <c r="N392" s="227">
        <f t="shared" si="31"/>
        <v>17</v>
      </c>
      <c r="O392" s="228">
        <f t="shared" si="30"/>
        <v>2590</v>
      </c>
      <c r="P392" s="233">
        <f t="shared" si="35"/>
        <v>44029</v>
      </c>
      <c r="Q392" s="233">
        <f t="shared" si="35"/>
        <v>44031</v>
      </c>
      <c r="R392" s="7"/>
    </row>
    <row r="393" spans="14:18" x14ac:dyDescent="0.2">
      <c r="N393" s="227">
        <f t="shared" si="31"/>
        <v>18</v>
      </c>
      <c r="O393" s="228">
        <f t="shared" si="30"/>
        <v>2446</v>
      </c>
      <c r="P393" s="233">
        <f t="shared" si="35"/>
        <v>44030</v>
      </c>
      <c r="Q393" s="233">
        <f t="shared" si="35"/>
        <v>44032</v>
      </c>
      <c r="R393" s="7"/>
    </row>
    <row r="394" spans="14:18" x14ac:dyDescent="0.2">
      <c r="N394" s="227">
        <f t="shared" si="31"/>
        <v>19</v>
      </c>
      <c r="O394" s="228">
        <f t="shared" ref="O394:O457" si="36">ROUND(P394/N394,0)</f>
        <v>2317</v>
      </c>
      <c r="P394" s="233">
        <f t="shared" si="35"/>
        <v>44031</v>
      </c>
      <c r="Q394" s="233">
        <f t="shared" si="35"/>
        <v>44033</v>
      </c>
      <c r="R394" s="7"/>
    </row>
    <row r="395" spans="14:18" x14ac:dyDescent="0.2">
      <c r="N395" s="227">
        <f t="shared" ref="N395:N458" si="37">DAY(P395)</f>
        <v>20</v>
      </c>
      <c r="O395" s="228">
        <f t="shared" si="36"/>
        <v>2202</v>
      </c>
      <c r="P395" s="233">
        <f t="shared" si="35"/>
        <v>44032</v>
      </c>
      <c r="Q395" s="233">
        <f t="shared" si="35"/>
        <v>44034</v>
      </c>
      <c r="R395" s="7"/>
    </row>
    <row r="396" spans="14:18" x14ac:dyDescent="0.2">
      <c r="N396" s="227">
        <f t="shared" si="37"/>
        <v>21</v>
      </c>
      <c r="O396" s="228">
        <f t="shared" si="36"/>
        <v>2097</v>
      </c>
      <c r="P396" s="233">
        <f t="shared" ref="P396:Q411" si="38">P395+1</f>
        <v>44033</v>
      </c>
      <c r="Q396" s="233">
        <f t="shared" si="38"/>
        <v>44035</v>
      </c>
      <c r="R396" s="7"/>
    </row>
    <row r="397" spans="14:18" x14ac:dyDescent="0.2">
      <c r="N397" s="227">
        <f t="shared" si="37"/>
        <v>22</v>
      </c>
      <c r="O397" s="228">
        <f t="shared" si="36"/>
        <v>2002</v>
      </c>
      <c r="P397" s="233">
        <f t="shared" si="38"/>
        <v>44034</v>
      </c>
      <c r="Q397" s="233">
        <f t="shared" si="38"/>
        <v>44036</v>
      </c>
      <c r="R397" s="7"/>
    </row>
    <row r="398" spans="14:18" x14ac:dyDescent="0.2">
      <c r="N398" s="227">
        <f t="shared" si="37"/>
        <v>23</v>
      </c>
      <c r="O398" s="228">
        <f t="shared" si="36"/>
        <v>1915</v>
      </c>
      <c r="P398" s="233">
        <f t="shared" si="38"/>
        <v>44035</v>
      </c>
      <c r="Q398" s="233">
        <f t="shared" si="38"/>
        <v>44037</v>
      </c>
      <c r="R398" s="7"/>
    </row>
    <row r="399" spans="14:18" x14ac:dyDescent="0.2">
      <c r="N399" s="227">
        <f t="shared" si="37"/>
        <v>24</v>
      </c>
      <c r="O399" s="228">
        <f t="shared" si="36"/>
        <v>1835</v>
      </c>
      <c r="P399" s="233">
        <f t="shared" si="38"/>
        <v>44036</v>
      </c>
      <c r="Q399" s="233">
        <f t="shared" si="38"/>
        <v>44038</v>
      </c>
      <c r="R399" s="7"/>
    </row>
    <row r="400" spans="14:18" x14ac:dyDescent="0.2">
      <c r="N400" s="227">
        <f t="shared" si="37"/>
        <v>25</v>
      </c>
      <c r="O400" s="228">
        <f t="shared" si="36"/>
        <v>1761</v>
      </c>
      <c r="P400" s="233">
        <f t="shared" si="38"/>
        <v>44037</v>
      </c>
      <c r="Q400" s="233">
        <f t="shared" si="38"/>
        <v>44039</v>
      </c>
      <c r="R400" s="7"/>
    </row>
    <row r="401" spans="14:18" x14ac:dyDescent="0.2">
      <c r="N401" s="227">
        <f t="shared" si="37"/>
        <v>26</v>
      </c>
      <c r="O401" s="228">
        <f t="shared" si="36"/>
        <v>1694</v>
      </c>
      <c r="P401" s="233">
        <f t="shared" si="38"/>
        <v>44038</v>
      </c>
      <c r="Q401" s="233">
        <f t="shared" si="38"/>
        <v>44040</v>
      </c>
      <c r="R401" s="7"/>
    </row>
    <row r="402" spans="14:18" x14ac:dyDescent="0.2">
      <c r="N402" s="227">
        <f t="shared" si="37"/>
        <v>27</v>
      </c>
      <c r="O402" s="228">
        <f t="shared" si="36"/>
        <v>1631</v>
      </c>
      <c r="P402" s="233">
        <f t="shared" si="38"/>
        <v>44039</v>
      </c>
      <c r="Q402" s="233">
        <f t="shared" si="38"/>
        <v>44041</v>
      </c>
      <c r="R402" s="7"/>
    </row>
    <row r="403" spans="14:18" x14ac:dyDescent="0.2">
      <c r="N403" s="227">
        <f t="shared" si="37"/>
        <v>28</v>
      </c>
      <c r="O403" s="228">
        <f t="shared" si="36"/>
        <v>1573</v>
      </c>
      <c r="P403" s="233">
        <f t="shared" si="38"/>
        <v>44040</v>
      </c>
      <c r="Q403" s="233">
        <f t="shared" si="38"/>
        <v>44042</v>
      </c>
      <c r="R403" s="7"/>
    </row>
    <row r="404" spans="14:18" x14ac:dyDescent="0.2">
      <c r="N404" s="227">
        <f t="shared" si="37"/>
        <v>29</v>
      </c>
      <c r="O404" s="228">
        <f t="shared" si="36"/>
        <v>1519</v>
      </c>
      <c r="P404" s="233">
        <f t="shared" si="38"/>
        <v>44041</v>
      </c>
      <c r="Q404" s="233">
        <f t="shared" si="38"/>
        <v>44043</v>
      </c>
      <c r="R404" s="7"/>
    </row>
    <row r="405" spans="14:18" x14ac:dyDescent="0.2">
      <c r="N405" s="227">
        <f t="shared" si="37"/>
        <v>30</v>
      </c>
      <c r="O405" s="228">
        <f t="shared" si="36"/>
        <v>1468</v>
      </c>
      <c r="P405" s="233">
        <f t="shared" si="38"/>
        <v>44042</v>
      </c>
      <c r="Q405" s="233">
        <f t="shared" si="38"/>
        <v>44044</v>
      </c>
      <c r="R405" s="7"/>
    </row>
    <row r="406" spans="14:18" x14ac:dyDescent="0.2">
      <c r="N406" s="227">
        <f t="shared" si="37"/>
        <v>31</v>
      </c>
      <c r="O406" s="228">
        <f t="shared" si="36"/>
        <v>1421</v>
      </c>
      <c r="P406" s="233">
        <f t="shared" si="38"/>
        <v>44043</v>
      </c>
      <c r="Q406" s="233">
        <f t="shared" si="38"/>
        <v>44045</v>
      </c>
      <c r="R406" s="7"/>
    </row>
    <row r="407" spans="14:18" x14ac:dyDescent="0.2">
      <c r="N407" s="227">
        <f t="shared" si="37"/>
        <v>1</v>
      </c>
      <c r="O407" s="228">
        <f t="shared" si="36"/>
        <v>44044</v>
      </c>
      <c r="P407" s="233">
        <f t="shared" si="38"/>
        <v>44044</v>
      </c>
      <c r="Q407" s="233">
        <f t="shared" si="38"/>
        <v>44046</v>
      </c>
      <c r="R407" s="7"/>
    </row>
    <row r="408" spans="14:18" x14ac:dyDescent="0.2">
      <c r="N408" s="227">
        <f t="shared" si="37"/>
        <v>2</v>
      </c>
      <c r="O408" s="228">
        <f t="shared" si="36"/>
        <v>22023</v>
      </c>
      <c r="P408" s="233">
        <f t="shared" si="38"/>
        <v>44045</v>
      </c>
      <c r="Q408" s="233">
        <f t="shared" si="38"/>
        <v>44047</v>
      </c>
      <c r="R408" s="7"/>
    </row>
    <row r="409" spans="14:18" x14ac:dyDescent="0.2">
      <c r="N409" s="227">
        <f t="shared" si="37"/>
        <v>3</v>
      </c>
      <c r="O409" s="228">
        <f t="shared" si="36"/>
        <v>14682</v>
      </c>
      <c r="P409" s="233">
        <f t="shared" si="38"/>
        <v>44046</v>
      </c>
      <c r="Q409" s="233">
        <f t="shared" si="38"/>
        <v>44048</v>
      </c>
      <c r="R409" s="7"/>
    </row>
    <row r="410" spans="14:18" x14ac:dyDescent="0.2">
      <c r="N410" s="227">
        <f t="shared" si="37"/>
        <v>4</v>
      </c>
      <c r="O410" s="228">
        <f t="shared" si="36"/>
        <v>11012</v>
      </c>
      <c r="P410" s="233">
        <f t="shared" si="38"/>
        <v>44047</v>
      </c>
      <c r="Q410" s="233">
        <f t="shared" si="38"/>
        <v>44049</v>
      </c>
      <c r="R410" s="7"/>
    </row>
    <row r="411" spans="14:18" x14ac:dyDescent="0.2">
      <c r="N411" s="227">
        <f t="shared" si="37"/>
        <v>5</v>
      </c>
      <c r="O411" s="228">
        <f t="shared" si="36"/>
        <v>8810</v>
      </c>
      <c r="P411" s="233">
        <f t="shared" si="38"/>
        <v>44048</v>
      </c>
      <c r="Q411" s="233">
        <f t="shared" si="38"/>
        <v>44050</v>
      </c>
      <c r="R411" s="7"/>
    </row>
    <row r="412" spans="14:18" x14ac:dyDescent="0.2">
      <c r="N412" s="227">
        <f t="shared" si="37"/>
        <v>6</v>
      </c>
      <c r="O412" s="228">
        <f t="shared" si="36"/>
        <v>7342</v>
      </c>
      <c r="P412" s="233">
        <f t="shared" ref="P412:Q427" si="39">P411+1</f>
        <v>44049</v>
      </c>
      <c r="Q412" s="233">
        <f t="shared" si="39"/>
        <v>44051</v>
      </c>
      <c r="R412" s="7"/>
    </row>
    <row r="413" spans="14:18" x14ac:dyDescent="0.2">
      <c r="N413" s="227">
        <f t="shared" si="37"/>
        <v>7</v>
      </c>
      <c r="O413" s="228">
        <f t="shared" si="36"/>
        <v>6293</v>
      </c>
      <c r="P413" s="233">
        <f t="shared" si="39"/>
        <v>44050</v>
      </c>
      <c r="Q413" s="233">
        <f t="shared" si="39"/>
        <v>44052</v>
      </c>
      <c r="R413" s="7"/>
    </row>
    <row r="414" spans="14:18" x14ac:dyDescent="0.2">
      <c r="N414" s="227">
        <f t="shared" si="37"/>
        <v>8</v>
      </c>
      <c r="O414" s="228">
        <f t="shared" si="36"/>
        <v>5506</v>
      </c>
      <c r="P414" s="233">
        <f t="shared" si="39"/>
        <v>44051</v>
      </c>
      <c r="Q414" s="233">
        <f t="shared" si="39"/>
        <v>44053</v>
      </c>
      <c r="R414" s="7"/>
    </row>
    <row r="415" spans="14:18" x14ac:dyDescent="0.2">
      <c r="N415" s="227">
        <f t="shared" si="37"/>
        <v>9</v>
      </c>
      <c r="O415" s="228">
        <f t="shared" si="36"/>
        <v>4895</v>
      </c>
      <c r="P415" s="233">
        <f t="shared" si="39"/>
        <v>44052</v>
      </c>
      <c r="Q415" s="233">
        <f t="shared" si="39"/>
        <v>44054</v>
      </c>
      <c r="R415" s="7"/>
    </row>
    <row r="416" spans="14:18" x14ac:dyDescent="0.2">
      <c r="N416" s="227">
        <f t="shared" si="37"/>
        <v>10</v>
      </c>
      <c r="O416" s="228">
        <f t="shared" si="36"/>
        <v>4405</v>
      </c>
      <c r="P416" s="233">
        <f t="shared" si="39"/>
        <v>44053</v>
      </c>
      <c r="Q416" s="233">
        <f t="shared" si="39"/>
        <v>44055</v>
      </c>
      <c r="R416" s="7"/>
    </row>
    <row r="417" spans="14:18" x14ac:dyDescent="0.2">
      <c r="N417" s="227">
        <f t="shared" si="37"/>
        <v>11</v>
      </c>
      <c r="O417" s="228">
        <f t="shared" si="36"/>
        <v>4005</v>
      </c>
      <c r="P417" s="233">
        <f t="shared" si="39"/>
        <v>44054</v>
      </c>
      <c r="Q417" s="233">
        <f t="shared" si="39"/>
        <v>44056</v>
      </c>
      <c r="R417" s="7"/>
    </row>
    <row r="418" spans="14:18" x14ac:dyDescent="0.2">
      <c r="N418" s="227">
        <f t="shared" si="37"/>
        <v>12</v>
      </c>
      <c r="O418" s="228">
        <f t="shared" si="36"/>
        <v>3671</v>
      </c>
      <c r="P418" s="233">
        <f t="shared" si="39"/>
        <v>44055</v>
      </c>
      <c r="Q418" s="233">
        <f t="shared" si="39"/>
        <v>44057</v>
      </c>
      <c r="R418" s="7"/>
    </row>
    <row r="419" spans="14:18" x14ac:dyDescent="0.2">
      <c r="N419" s="227">
        <f t="shared" si="37"/>
        <v>13</v>
      </c>
      <c r="O419" s="228">
        <f t="shared" si="36"/>
        <v>3389</v>
      </c>
      <c r="P419" s="233">
        <f t="shared" si="39"/>
        <v>44056</v>
      </c>
      <c r="Q419" s="233">
        <f t="shared" si="39"/>
        <v>44058</v>
      </c>
      <c r="R419" s="7"/>
    </row>
    <row r="420" spans="14:18" x14ac:dyDescent="0.2">
      <c r="N420" s="227">
        <f t="shared" si="37"/>
        <v>14</v>
      </c>
      <c r="O420" s="228">
        <f t="shared" si="36"/>
        <v>3147</v>
      </c>
      <c r="P420" s="233">
        <f t="shared" si="39"/>
        <v>44057</v>
      </c>
      <c r="Q420" s="233">
        <f t="shared" si="39"/>
        <v>44059</v>
      </c>
      <c r="R420" s="7"/>
    </row>
    <row r="421" spans="14:18" x14ac:dyDescent="0.2">
      <c r="N421" s="227">
        <f t="shared" si="37"/>
        <v>15</v>
      </c>
      <c r="O421" s="228">
        <f t="shared" si="36"/>
        <v>2937</v>
      </c>
      <c r="P421" s="233">
        <f t="shared" si="39"/>
        <v>44058</v>
      </c>
      <c r="Q421" s="233">
        <f t="shared" si="39"/>
        <v>44060</v>
      </c>
      <c r="R421" s="7"/>
    </row>
    <row r="422" spans="14:18" x14ac:dyDescent="0.2">
      <c r="N422" s="227">
        <f t="shared" si="37"/>
        <v>16</v>
      </c>
      <c r="O422" s="228">
        <f t="shared" si="36"/>
        <v>2754</v>
      </c>
      <c r="P422" s="233">
        <f t="shared" si="39"/>
        <v>44059</v>
      </c>
      <c r="Q422" s="233">
        <f t="shared" si="39"/>
        <v>44061</v>
      </c>
      <c r="R422" s="7"/>
    </row>
    <row r="423" spans="14:18" x14ac:dyDescent="0.2">
      <c r="N423" s="227">
        <f t="shared" si="37"/>
        <v>17</v>
      </c>
      <c r="O423" s="228">
        <f t="shared" si="36"/>
        <v>2592</v>
      </c>
      <c r="P423" s="233">
        <f t="shared" si="39"/>
        <v>44060</v>
      </c>
      <c r="Q423" s="233">
        <f t="shared" si="39"/>
        <v>44062</v>
      </c>
      <c r="R423" s="7"/>
    </row>
    <row r="424" spans="14:18" x14ac:dyDescent="0.2">
      <c r="N424" s="227">
        <f t="shared" si="37"/>
        <v>18</v>
      </c>
      <c r="O424" s="228">
        <f t="shared" si="36"/>
        <v>2448</v>
      </c>
      <c r="P424" s="233">
        <f t="shared" si="39"/>
        <v>44061</v>
      </c>
      <c r="Q424" s="233">
        <f t="shared" si="39"/>
        <v>44063</v>
      </c>
      <c r="R424" s="7"/>
    </row>
    <row r="425" spans="14:18" x14ac:dyDescent="0.2">
      <c r="N425" s="227">
        <f t="shared" si="37"/>
        <v>19</v>
      </c>
      <c r="O425" s="228">
        <f t="shared" si="36"/>
        <v>2319</v>
      </c>
      <c r="P425" s="233">
        <f t="shared" si="39"/>
        <v>44062</v>
      </c>
      <c r="Q425" s="233">
        <f t="shared" si="39"/>
        <v>44064</v>
      </c>
      <c r="R425" s="7"/>
    </row>
    <row r="426" spans="14:18" x14ac:dyDescent="0.2">
      <c r="N426" s="227">
        <f t="shared" si="37"/>
        <v>20</v>
      </c>
      <c r="O426" s="228">
        <f t="shared" si="36"/>
        <v>2203</v>
      </c>
      <c r="P426" s="233">
        <f t="shared" si="39"/>
        <v>44063</v>
      </c>
      <c r="Q426" s="233">
        <f t="shared" si="39"/>
        <v>44065</v>
      </c>
      <c r="R426" s="7"/>
    </row>
    <row r="427" spans="14:18" x14ac:dyDescent="0.2">
      <c r="N427" s="227">
        <f t="shared" si="37"/>
        <v>21</v>
      </c>
      <c r="O427" s="228">
        <f t="shared" si="36"/>
        <v>2098</v>
      </c>
      <c r="P427" s="233">
        <f t="shared" si="39"/>
        <v>44064</v>
      </c>
      <c r="Q427" s="233">
        <f t="shared" si="39"/>
        <v>44066</v>
      </c>
      <c r="R427" s="7"/>
    </row>
    <row r="428" spans="14:18" x14ac:dyDescent="0.2">
      <c r="N428" s="227">
        <f t="shared" si="37"/>
        <v>22</v>
      </c>
      <c r="O428" s="228">
        <f t="shared" si="36"/>
        <v>2003</v>
      </c>
      <c r="P428" s="233">
        <f t="shared" ref="P428:Q443" si="40">P427+1</f>
        <v>44065</v>
      </c>
      <c r="Q428" s="233">
        <f t="shared" si="40"/>
        <v>44067</v>
      </c>
      <c r="R428" s="7"/>
    </row>
    <row r="429" spans="14:18" x14ac:dyDescent="0.2">
      <c r="N429" s="227">
        <f t="shared" si="37"/>
        <v>23</v>
      </c>
      <c r="O429" s="228">
        <f t="shared" si="36"/>
        <v>1916</v>
      </c>
      <c r="P429" s="233">
        <f t="shared" si="40"/>
        <v>44066</v>
      </c>
      <c r="Q429" s="233">
        <f t="shared" si="40"/>
        <v>44068</v>
      </c>
      <c r="R429" s="7"/>
    </row>
    <row r="430" spans="14:18" x14ac:dyDescent="0.2">
      <c r="N430" s="227">
        <f t="shared" si="37"/>
        <v>24</v>
      </c>
      <c r="O430" s="228">
        <f t="shared" si="36"/>
        <v>1836</v>
      </c>
      <c r="P430" s="233">
        <f t="shared" si="40"/>
        <v>44067</v>
      </c>
      <c r="Q430" s="233">
        <f t="shared" si="40"/>
        <v>44069</v>
      </c>
      <c r="R430" s="7"/>
    </row>
    <row r="431" spans="14:18" x14ac:dyDescent="0.2">
      <c r="N431" s="227">
        <f t="shared" si="37"/>
        <v>25</v>
      </c>
      <c r="O431" s="228">
        <f t="shared" si="36"/>
        <v>1763</v>
      </c>
      <c r="P431" s="233">
        <f t="shared" si="40"/>
        <v>44068</v>
      </c>
      <c r="Q431" s="233">
        <f t="shared" si="40"/>
        <v>44070</v>
      </c>
      <c r="R431" s="7"/>
    </row>
    <row r="432" spans="14:18" x14ac:dyDescent="0.2">
      <c r="N432" s="227">
        <f t="shared" si="37"/>
        <v>26</v>
      </c>
      <c r="O432" s="228">
        <f t="shared" si="36"/>
        <v>1695</v>
      </c>
      <c r="P432" s="233">
        <f t="shared" si="40"/>
        <v>44069</v>
      </c>
      <c r="Q432" s="233">
        <f t="shared" si="40"/>
        <v>44071</v>
      </c>
      <c r="R432" s="7"/>
    </row>
    <row r="433" spans="14:18" x14ac:dyDescent="0.2">
      <c r="N433" s="227">
        <f t="shared" si="37"/>
        <v>27</v>
      </c>
      <c r="O433" s="228">
        <f t="shared" si="36"/>
        <v>1632</v>
      </c>
      <c r="P433" s="233">
        <f t="shared" si="40"/>
        <v>44070</v>
      </c>
      <c r="Q433" s="233">
        <f t="shared" si="40"/>
        <v>44072</v>
      </c>
      <c r="R433" s="7"/>
    </row>
    <row r="434" spans="14:18" x14ac:dyDescent="0.2">
      <c r="N434" s="227">
        <f t="shared" si="37"/>
        <v>28</v>
      </c>
      <c r="O434" s="228">
        <f t="shared" si="36"/>
        <v>1574</v>
      </c>
      <c r="P434" s="233">
        <f t="shared" si="40"/>
        <v>44071</v>
      </c>
      <c r="Q434" s="233">
        <f t="shared" si="40"/>
        <v>44073</v>
      </c>
      <c r="R434" s="7"/>
    </row>
    <row r="435" spans="14:18" x14ac:dyDescent="0.2">
      <c r="N435" s="227">
        <f t="shared" si="37"/>
        <v>29</v>
      </c>
      <c r="O435" s="228">
        <f t="shared" si="36"/>
        <v>1520</v>
      </c>
      <c r="P435" s="233">
        <f t="shared" si="40"/>
        <v>44072</v>
      </c>
      <c r="Q435" s="233">
        <f t="shared" si="40"/>
        <v>44074</v>
      </c>
      <c r="R435" s="7"/>
    </row>
    <row r="436" spans="14:18" x14ac:dyDescent="0.2">
      <c r="N436" s="227">
        <f t="shared" si="37"/>
        <v>30</v>
      </c>
      <c r="O436" s="228">
        <f t="shared" si="36"/>
        <v>1469</v>
      </c>
      <c r="P436" s="233">
        <f t="shared" si="40"/>
        <v>44073</v>
      </c>
      <c r="Q436" s="233">
        <f t="shared" si="40"/>
        <v>44075</v>
      </c>
      <c r="R436" s="7"/>
    </row>
    <row r="437" spans="14:18" x14ac:dyDescent="0.2">
      <c r="N437" s="227">
        <f t="shared" si="37"/>
        <v>31</v>
      </c>
      <c r="O437" s="228">
        <f t="shared" si="36"/>
        <v>1422</v>
      </c>
      <c r="P437" s="233">
        <f t="shared" si="40"/>
        <v>44074</v>
      </c>
      <c r="Q437" s="233">
        <f t="shared" si="40"/>
        <v>44076</v>
      </c>
      <c r="R437" s="7"/>
    </row>
    <row r="438" spans="14:18" x14ac:dyDescent="0.2">
      <c r="N438" s="227">
        <f t="shared" si="37"/>
        <v>1</v>
      </c>
      <c r="O438" s="228">
        <f t="shared" si="36"/>
        <v>44075</v>
      </c>
      <c r="P438" s="233">
        <f t="shared" si="40"/>
        <v>44075</v>
      </c>
      <c r="Q438" s="233">
        <f t="shared" si="40"/>
        <v>44077</v>
      </c>
      <c r="R438" s="7"/>
    </row>
    <row r="439" spans="14:18" x14ac:dyDescent="0.2">
      <c r="N439" s="227">
        <f t="shared" si="37"/>
        <v>2</v>
      </c>
      <c r="O439" s="228">
        <f t="shared" si="36"/>
        <v>22038</v>
      </c>
      <c r="P439" s="233">
        <f t="shared" si="40"/>
        <v>44076</v>
      </c>
      <c r="Q439" s="233">
        <f t="shared" si="40"/>
        <v>44078</v>
      </c>
      <c r="R439" s="7"/>
    </row>
    <row r="440" spans="14:18" x14ac:dyDescent="0.2">
      <c r="N440" s="227">
        <f t="shared" si="37"/>
        <v>3</v>
      </c>
      <c r="O440" s="228">
        <f t="shared" si="36"/>
        <v>14692</v>
      </c>
      <c r="P440" s="233">
        <f t="shared" si="40"/>
        <v>44077</v>
      </c>
      <c r="Q440" s="233">
        <f t="shared" si="40"/>
        <v>44079</v>
      </c>
      <c r="R440" s="7"/>
    </row>
    <row r="441" spans="14:18" x14ac:dyDescent="0.2">
      <c r="N441" s="227">
        <f t="shared" si="37"/>
        <v>4</v>
      </c>
      <c r="O441" s="228">
        <f t="shared" si="36"/>
        <v>11020</v>
      </c>
      <c r="P441" s="233">
        <f t="shared" si="40"/>
        <v>44078</v>
      </c>
      <c r="Q441" s="233">
        <f t="shared" si="40"/>
        <v>44080</v>
      </c>
      <c r="R441" s="7"/>
    </row>
    <row r="442" spans="14:18" x14ac:dyDescent="0.2">
      <c r="N442" s="227">
        <f t="shared" si="37"/>
        <v>5</v>
      </c>
      <c r="O442" s="228">
        <f t="shared" si="36"/>
        <v>8816</v>
      </c>
      <c r="P442" s="233">
        <f t="shared" si="40"/>
        <v>44079</v>
      </c>
      <c r="Q442" s="233">
        <f t="shared" si="40"/>
        <v>44081</v>
      </c>
      <c r="R442" s="7"/>
    </row>
    <row r="443" spans="14:18" x14ac:dyDescent="0.2">
      <c r="N443" s="227">
        <f t="shared" si="37"/>
        <v>6</v>
      </c>
      <c r="O443" s="228">
        <f t="shared" si="36"/>
        <v>7347</v>
      </c>
      <c r="P443" s="233">
        <f t="shared" si="40"/>
        <v>44080</v>
      </c>
      <c r="Q443" s="233">
        <f t="shared" si="40"/>
        <v>44082</v>
      </c>
      <c r="R443" s="7"/>
    </row>
    <row r="444" spans="14:18" x14ac:dyDescent="0.2">
      <c r="N444" s="227">
        <f t="shared" si="37"/>
        <v>7</v>
      </c>
      <c r="O444" s="228">
        <f t="shared" si="36"/>
        <v>6297</v>
      </c>
      <c r="P444" s="233">
        <f t="shared" ref="P444:Q459" si="41">P443+1</f>
        <v>44081</v>
      </c>
      <c r="Q444" s="233">
        <f t="shared" si="41"/>
        <v>44083</v>
      </c>
      <c r="R444" s="7"/>
    </row>
    <row r="445" spans="14:18" x14ac:dyDescent="0.2">
      <c r="N445" s="227">
        <f t="shared" si="37"/>
        <v>8</v>
      </c>
      <c r="O445" s="228">
        <f t="shared" si="36"/>
        <v>5510</v>
      </c>
      <c r="P445" s="233">
        <f t="shared" si="41"/>
        <v>44082</v>
      </c>
      <c r="Q445" s="233">
        <f t="shared" si="41"/>
        <v>44084</v>
      </c>
      <c r="R445" s="7"/>
    </row>
    <row r="446" spans="14:18" x14ac:dyDescent="0.2">
      <c r="N446" s="227">
        <f t="shared" si="37"/>
        <v>9</v>
      </c>
      <c r="O446" s="228">
        <f t="shared" si="36"/>
        <v>4898</v>
      </c>
      <c r="P446" s="233">
        <f t="shared" si="41"/>
        <v>44083</v>
      </c>
      <c r="Q446" s="233">
        <f t="shared" si="41"/>
        <v>44085</v>
      </c>
      <c r="R446" s="7"/>
    </row>
    <row r="447" spans="14:18" x14ac:dyDescent="0.2">
      <c r="N447" s="227">
        <f t="shared" si="37"/>
        <v>10</v>
      </c>
      <c r="O447" s="228">
        <f t="shared" si="36"/>
        <v>4408</v>
      </c>
      <c r="P447" s="233">
        <f t="shared" si="41"/>
        <v>44084</v>
      </c>
      <c r="Q447" s="233">
        <f t="shared" si="41"/>
        <v>44086</v>
      </c>
      <c r="R447" s="7"/>
    </row>
    <row r="448" spans="14:18" x14ac:dyDescent="0.2">
      <c r="N448" s="227">
        <f t="shared" si="37"/>
        <v>11</v>
      </c>
      <c r="O448" s="228">
        <f t="shared" si="36"/>
        <v>4008</v>
      </c>
      <c r="P448" s="233">
        <f t="shared" si="41"/>
        <v>44085</v>
      </c>
      <c r="Q448" s="233">
        <f t="shared" si="41"/>
        <v>44087</v>
      </c>
      <c r="R448" s="7"/>
    </row>
    <row r="449" spans="14:18" x14ac:dyDescent="0.2">
      <c r="N449" s="227">
        <f t="shared" si="37"/>
        <v>12</v>
      </c>
      <c r="O449" s="228">
        <f t="shared" si="36"/>
        <v>3674</v>
      </c>
      <c r="P449" s="233">
        <f t="shared" si="41"/>
        <v>44086</v>
      </c>
      <c r="Q449" s="233">
        <f t="shared" si="41"/>
        <v>44088</v>
      </c>
      <c r="R449" s="7"/>
    </row>
    <row r="450" spans="14:18" x14ac:dyDescent="0.2">
      <c r="N450" s="227">
        <f t="shared" si="37"/>
        <v>13</v>
      </c>
      <c r="O450" s="228">
        <f t="shared" si="36"/>
        <v>3391</v>
      </c>
      <c r="P450" s="233">
        <f t="shared" si="41"/>
        <v>44087</v>
      </c>
      <c r="Q450" s="233">
        <f t="shared" si="41"/>
        <v>44089</v>
      </c>
      <c r="R450" s="7"/>
    </row>
    <row r="451" spans="14:18" x14ac:dyDescent="0.2">
      <c r="N451" s="227">
        <f t="shared" si="37"/>
        <v>14</v>
      </c>
      <c r="O451" s="228">
        <f t="shared" si="36"/>
        <v>3149</v>
      </c>
      <c r="P451" s="233">
        <f t="shared" si="41"/>
        <v>44088</v>
      </c>
      <c r="Q451" s="233">
        <f t="shared" si="41"/>
        <v>44090</v>
      </c>
      <c r="R451" s="7"/>
    </row>
    <row r="452" spans="14:18" x14ac:dyDescent="0.2">
      <c r="N452" s="227">
        <f t="shared" si="37"/>
        <v>15</v>
      </c>
      <c r="O452" s="228">
        <f t="shared" si="36"/>
        <v>2939</v>
      </c>
      <c r="P452" s="233">
        <f t="shared" si="41"/>
        <v>44089</v>
      </c>
      <c r="Q452" s="233">
        <f t="shared" si="41"/>
        <v>44091</v>
      </c>
      <c r="R452" s="7"/>
    </row>
    <row r="453" spans="14:18" x14ac:dyDescent="0.2">
      <c r="N453" s="227">
        <f t="shared" si="37"/>
        <v>16</v>
      </c>
      <c r="O453" s="228">
        <f t="shared" si="36"/>
        <v>2756</v>
      </c>
      <c r="P453" s="233">
        <f t="shared" si="41"/>
        <v>44090</v>
      </c>
      <c r="Q453" s="233">
        <f t="shared" si="41"/>
        <v>44092</v>
      </c>
      <c r="R453" s="7"/>
    </row>
    <row r="454" spans="14:18" x14ac:dyDescent="0.2">
      <c r="N454" s="227">
        <f t="shared" si="37"/>
        <v>17</v>
      </c>
      <c r="O454" s="228">
        <f t="shared" si="36"/>
        <v>2594</v>
      </c>
      <c r="P454" s="233">
        <f t="shared" si="41"/>
        <v>44091</v>
      </c>
      <c r="Q454" s="233">
        <f t="shared" si="41"/>
        <v>44093</v>
      </c>
      <c r="R454" s="7"/>
    </row>
    <row r="455" spans="14:18" x14ac:dyDescent="0.2">
      <c r="N455" s="227">
        <f t="shared" si="37"/>
        <v>18</v>
      </c>
      <c r="O455" s="228">
        <f t="shared" si="36"/>
        <v>2450</v>
      </c>
      <c r="P455" s="233">
        <f t="shared" si="41"/>
        <v>44092</v>
      </c>
      <c r="Q455" s="233">
        <f t="shared" si="41"/>
        <v>44094</v>
      </c>
      <c r="R455" s="7"/>
    </row>
    <row r="456" spans="14:18" x14ac:dyDescent="0.2">
      <c r="N456" s="227">
        <f t="shared" si="37"/>
        <v>19</v>
      </c>
      <c r="O456" s="228">
        <f t="shared" si="36"/>
        <v>2321</v>
      </c>
      <c r="P456" s="233">
        <f t="shared" si="41"/>
        <v>44093</v>
      </c>
      <c r="Q456" s="233">
        <f t="shared" si="41"/>
        <v>44095</v>
      </c>
      <c r="R456" s="7"/>
    </row>
    <row r="457" spans="14:18" x14ac:dyDescent="0.2">
      <c r="N457" s="227">
        <f t="shared" si="37"/>
        <v>20</v>
      </c>
      <c r="O457" s="228">
        <f t="shared" si="36"/>
        <v>2205</v>
      </c>
      <c r="P457" s="233">
        <f t="shared" si="41"/>
        <v>44094</v>
      </c>
      <c r="Q457" s="233">
        <f t="shared" si="41"/>
        <v>44096</v>
      </c>
      <c r="R457" s="7"/>
    </row>
    <row r="458" spans="14:18" x14ac:dyDescent="0.2">
      <c r="N458" s="227">
        <f t="shared" si="37"/>
        <v>21</v>
      </c>
      <c r="O458" s="228">
        <f t="shared" ref="O458:O521" si="42">ROUND(P458/N458,0)</f>
        <v>2100</v>
      </c>
      <c r="P458" s="233">
        <f t="shared" si="41"/>
        <v>44095</v>
      </c>
      <c r="Q458" s="233">
        <f t="shared" si="41"/>
        <v>44097</v>
      </c>
      <c r="R458" s="7"/>
    </row>
    <row r="459" spans="14:18" x14ac:dyDescent="0.2">
      <c r="N459" s="227">
        <f t="shared" ref="N459:N522" si="43">DAY(P459)</f>
        <v>22</v>
      </c>
      <c r="O459" s="228">
        <f t="shared" si="42"/>
        <v>2004</v>
      </c>
      <c r="P459" s="233">
        <f t="shared" si="41"/>
        <v>44096</v>
      </c>
      <c r="Q459" s="233">
        <f t="shared" si="41"/>
        <v>44098</v>
      </c>
      <c r="R459" s="7"/>
    </row>
    <row r="460" spans="14:18" x14ac:dyDescent="0.2">
      <c r="N460" s="227">
        <f t="shared" si="43"/>
        <v>23</v>
      </c>
      <c r="O460" s="228">
        <f t="shared" si="42"/>
        <v>1917</v>
      </c>
      <c r="P460" s="233">
        <f t="shared" ref="P460:Q475" si="44">P459+1</f>
        <v>44097</v>
      </c>
      <c r="Q460" s="233">
        <f t="shared" si="44"/>
        <v>44099</v>
      </c>
      <c r="R460" s="7"/>
    </row>
    <row r="461" spans="14:18" x14ac:dyDescent="0.2">
      <c r="N461" s="227">
        <f t="shared" si="43"/>
        <v>24</v>
      </c>
      <c r="O461" s="228">
        <f t="shared" si="42"/>
        <v>1837</v>
      </c>
      <c r="P461" s="233">
        <f t="shared" si="44"/>
        <v>44098</v>
      </c>
      <c r="Q461" s="233">
        <f t="shared" si="44"/>
        <v>44100</v>
      </c>
      <c r="R461" s="7"/>
    </row>
    <row r="462" spans="14:18" x14ac:dyDescent="0.2">
      <c r="N462" s="227">
        <f t="shared" si="43"/>
        <v>25</v>
      </c>
      <c r="O462" s="228">
        <f t="shared" si="42"/>
        <v>1764</v>
      </c>
      <c r="P462" s="233">
        <f t="shared" si="44"/>
        <v>44099</v>
      </c>
      <c r="Q462" s="233">
        <f t="shared" si="44"/>
        <v>44101</v>
      </c>
      <c r="R462" s="7"/>
    </row>
    <row r="463" spans="14:18" x14ac:dyDescent="0.2">
      <c r="N463" s="227">
        <f t="shared" si="43"/>
        <v>26</v>
      </c>
      <c r="O463" s="228">
        <f t="shared" si="42"/>
        <v>1696</v>
      </c>
      <c r="P463" s="233">
        <f t="shared" si="44"/>
        <v>44100</v>
      </c>
      <c r="Q463" s="233">
        <f t="shared" si="44"/>
        <v>44102</v>
      </c>
      <c r="R463" s="7"/>
    </row>
    <row r="464" spans="14:18" x14ac:dyDescent="0.2">
      <c r="N464" s="227">
        <f t="shared" si="43"/>
        <v>27</v>
      </c>
      <c r="O464" s="228">
        <f t="shared" si="42"/>
        <v>1633</v>
      </c>
      <c r="P464" s="233">
        <f t="shared" si="44"/>
        <v>44101</v>
      </c>
      <c r="Q464" s="233">
        <f t="shared" si="44"/>
        <v>44103</v>
      </c>
      <c r="R464" s="7"/>
    </row>
    <row r="465" spans="14:18" x14ac:dyDescent="0.2">
      <c r="N465" s="227">
        <f t="shared" si="43"/>
        <v>28</v>
      </c>
      <c r="O465" s="228">
        <f t="shared" si="42"/>
        <v>1575</v>
      </c>
      <c r="P465" s="233">
        <f t="shared" si="44"/>
        <v>44102</v>
      </c>
      <c r="Q465" s="233">
        <f t="shared" si="44"/>
        <v>44104</v>
      </c>
      <c r="R465" s="7"/>
    </row>
    <row r="466" spans="14:18" x14ac:dyDescent="0.2">
      <c r="N466" s="227">
        <f t="shared" si="43"/>
        <v>29</v>
      </c>
      <c r="O466" s="228">
        <f t="shared" si="42"/>
        <v>1521</v>
      </c>
      <c r="P466" s="233">
        <f t="shared" si="44"/>
        <v>44103</v>
      </c>
      <c r="Q466" s="233">
        <f t="shared" si="44"/>
        <v>44105</v>
      </c>
      <c r="R466" s="7"/>
    </row>
    <row r="467" spans="14:18" x14ac:dyDescent="0.2">
      <c r="N467" s="227">
        <f t="shared" si="43"/>
        <v>30</v>
      </c>
      <c r="O467" s="228">
        <f t="shared" si="42"/>
        <v>1470</v>
      </c>
      <c r="P467" s="233">
        <f t="shared" si="44"/>
        <v>44104</v>
      </c>
      <c r="Q467" s="233">
        <f t="shared" si="44"/>
        <v>44106</v>
      </c>
      <c r="R467" s="7"/>
    </row>
    <row r="468" spans="14:18" x14ac:dyDescent="0.2">
      <c r="N468" s="227">
        <f t="shared" si="43"/>
        <v>1</v>
      </c>
      <c r="O468" s="228">
        <f t="shared" si="42"/>
        <v>44105</v>
      </c>
      <c r="P468" s="233">
        <f t="shared" si="44"/>
        <v>44105</v>
      </c>
      <c r="Q468" s="233">
        <f t="shared" si="44"/>
        <v>44107</v>
      </c>
      <c r="R468" s="7"/>
    </row>
    <row r="469" spans="14:18" x14ac:dyDescent="0.2">
      <c r="N469" s="227">
        <f t="shared" si="43"/>
        <v>2</v>
      </c>
      <c r="O469" s="228">
        <f t="shared" si="42"/>
        <v>22053</v>
      </c>
      <c r="P469" s="233">
        <f t="shared" si="44"/>
        <v>44106</v>
      </c>
      <c r="Q469" s="233">
        <f t="shared" si="44"/>
        <v>44108</v>
      </c>
      <c r="R469" s="7"/>
    </row>
    <row r="470" spans="14:18" x14ac:dyDescent="0.2">
      <c r="N470" s="227">
        <f t="shared" si="43"/>
        <v>3</v>
      </c>
      <c r="O470" s="228">
        <f t="shared" si="42"/>
        <v>14702</v>
      </c>
      <c r="P470" s="233">
        <f t="shared" si="44"/>
        <v>44107</v>
      </c>
      <c r="Q470" s="233">
        <f t="shared" si="44"/>
        <v>44109</v>
      </c>
      <c r="R470" s="7"/>
    </row>
    <row r="471" spans="14:18" x14ac:dyDescent="0.2">
      <c r="N471" s="227">
        <f t="shared" si="43"/>
        <v>4</v>
      </c>
      <c r="O471" s="228">
        <f t="shared" si="42"/>
        <v>11027</v>
      </c>
      <c r="P471" s="233">
        <f t="shared" si="44"/>
        <v>44108</v>
      </c>
      <c r="Q471" s="233">
        <f t="shared" si="44"/>
        <v>44110</v>
      </c>
      <c r="R471" s="7"/>
    </row>
    <row r="472" spans="14:18" x14ac:dyDescent="0.2">
      <c r="N472" s="227">
        <f t="shared" si="43"/>
        <v>5</v>
      </c>
      <c r="O472" s="228">
        <f t="shared" si="42"/>
        <v>8822</v>
      </c>
      <c r="P472" s="233">
        <f t="shared" si="44"/>
        <v>44109</v>
      </c>
      <c r="Q472" s="233">
        <f t="shared" si="44"/>
        <v>44111</v>
      </c>
      <c r="R472" s="7"/>
    </row>
    <row r="473" spans="14:18" x14ac:dyDescent="0.2">
      <c r="N473" s="227">
        <f t="shared" si="43"/>
        <v>6</v>
      </c>
      <c r="O473" s="228">
        <f t="shared" si="42"/>
        <v>7352</v>
      </c>
      <c r="P473" s="233">
        <f t="shared" si="44"/>
        <v>44110</v>
      </c>
      <c r="Q473" s="233">
        <f t="shared" si="44"/>
        <v>44112</v>
      </c>
      <c r="R473" s="7"/>
    </row>
    <row r="474" spans="14:18" x14ac:dyDescent="0.2">
      <c r="N474" s="227">
        <f t="shared" si="43"/>
        <v>7</v>
      </c>
      <c r="O474" s="228">
        <f t="shared" si="42"/>
        <v>6302</v>
      </c>
      <c r="P474" s="233">
        <f t="shared" si="44"/>
        <v>44111</v>
      </c>
      <c r="Q474" s="233">
        <f t="shared" si="44"/>
        <v>44113</v>
      </c>
      <c r="R474" s="7"/>
    </row>
    <row r="475" spans="14:18" x14ac:dyDescent="0.2">
      <c r="N475" s="227">
        <f t="shared" si="43"/>
        <v>8</v>
      </c>
      <c r="O475" s="228">
        <f t="shared" si="42"/>
        <v>5514</v>
      </c>
      <c r="P475" s="233">
        <f t="shared" si="44"/>
        <v>44112</v>
      </c>
      <c r="Q475" s="233">
        <f t="shared" si="44"/>
        <v>44114</v>
      </c>
      <c r="R475" s="7"/>
    </row>
    <row r="476" spans="14:18" x14ac:dyDescent="0.2">
      <c r="N476" s="227">
        <f t="shared" si="43"/>
        <v>9</v>
      </c>
      <c r="O476" s="228">
        <f t="shared" si="42"/>
        <v>4901</v>
      </c>
      <c r="P476" s="233">
        <f t="shared" ref="P476:Q491" si="45">P475+1</f>
        <v>44113</v>
      </c>
      <c r="Q476" s="233">
        <f t="shared" si="45"/>
        <v>44115</v>
      </c>
      <c r="R476" s="7"/>
    </row>
    <row r="477" spans="14:18" x14ac:dyDescent="0.2">
      <c r="N477" s="227">
        <f t="shared" si="43"/>
        <v>10</v>
      </c>
      <c r="O477" s="228">
        <f t="shared" si="42"/>
        <v>4411</v>
      </c>
      <c r="P477" s="233">
        <f t="shared" si="45"/>
        <v>44114</v>
      </c>
      <c r="Q477" s="233">
        <f t="shared" si="45"/>
        <v>44116</v>
      </c>
      <c r="R477" s="7"/>
    </row>
    <row r="478" spans="14:18" x14ac:dyDescent="0.2">
      <c r="N478" s="227">
        <f t="shared" si="43"/>
        <v>11</v>
      </c>
      <c r="O478" s="228">
        <f t="shared" si="42"/>
        <v>4010</v>
      </c>
      <c r="P478" s="233">
        <f t="shared" si="45"/>
        <v>44115</v>
      </c>
      <c r="Q478" s="233">
        <f t="shared" si="45"/>
        <v>44117</v>
      </c>
      <c r="R478" s="7"/>
    </row>
    <row r="479" spans="14:18" x14ac:dyDescent="0.2">
      <c r="N479" s="227">
        <f t="shared" si="43"/>
        <v>12</v>
      </c>
      <c r="O479" s="228">
        <f t="shared" si="42"/>
        <v>3676</v>
      </c>
      <c r="P479" s="233">
        <f t="shared" si="45"/>
        <v>44116</v>
      </c>
      <c r="Q479" s="233">
        <f t="shared" si="45"/>
        <v>44118</v>
      </c>
      <c r="R479" s="7"/>
    </row>
    <row r="480" spans="14:18" x14ac:dyDescent="0.2">
      <c r="N480" s="227">
        <f t="shared" si="43"/>
        <v>13</v>
      </c>
      <c r="O480" s="228">
        <f t="shared" si="42"/>
        <v>3394</v>
      </c>
      <c r="P480" s="233">
        <f t="shared" si="45"/>
        <v>44117</v>
      </c>
      <c r="Q480" s="233">
        <f t="shared" si="45"/>
        <v>44119</v>
      </c>
      <c r="R480" s="7"/>
    </row>
    <row r="481" spans="14:18" x14ac:dyDescent="0.2">
      <c r="N481" s="227">
        <f t="shared" si="43"/>
        <v>14</v>
      </c>
      <c r="O481" s="228">
        <f t="shared" si="42"/>
        <v>3151</v>
      </c>
      <c r="P481" s="233">
        <f t="shared" si="45"/>
        <v>44118</v>
      </c>
      <c r="Q481" s="233">
        <f t="shared" si="45"/>
        <v>44120</v>
      </c>
      <c r="R481" s="7"/>
    </row>
    <row r="482" spans="14:18" x14ac:dyDescent="0.2">
      <c r="N482" s="227">
        <f t="shared" si="43"/>
        <v>15</v>
      </c>
      <c r="O482" s="228">
        <f t="shared" si="42"/>
        <v>2941</v>
      </c>
      <c r="P482" s="233">
        <f t="shared" si="45"/>
        <v>44119</v>
      </c>
      <c r="Q482" s="233">
        <f t="shared" si="45"/>
        <v>44121</v>
      </c>
      <c r="R482" s="7"/>
    </row>
    <row r="483" spans="14:18" x14ac:dyDescent="0.2">
      <c r="N483" s="227">
        <f t="shared" si="43"/>
        <v>16</v>
      </c>
      <c r="O483" s="228">
        <f t="shared" si="42"/>
        <v>2758</v>
      </c>
      <c r="P483" s="233">
        <f t="shared" si="45"/>
        <v>44120</v>
      </c>
      <c r="Q483" s="233">
        <f t="shared" si="45"/>
        <v>44122</v>
      </c>
      <c r="R483" s="7"/>
    </row>
    <row r="484" spans="14:18" x14ac:dyDescent="0.2">
      <c r="N484" s="227">
        <f t="shared" si="43"/>
        <v>17</v>
      </c>
      <c r="O484" s="228">
        <f t="shared" si="42"/>
        <v>2595</v>
      </c>
      <c r="P484" s="233">
        <f t="shared" si="45"/>
        <v>44121</v>
      </c>
      <c r="Q484" s="233">
        <f t="shared" si="45"/>
        <v>44123</v>
      </c>
      <c r="R484" s="7"/>
    </row>
    <row r="485" spans="14:18" x14ac:dyDescent="0.2">
      <c r="N485" s="227">
        <f t="shared" si="43"/>
        <v>18</v>
      </c>
      <c r="O485" s="228">
        <f t="shared" si="42"/>
        <v>2451</v>
      </c>
      <c r="P485" s="233">
        <f t="shared" si="45"/>
        <v>44122</v>
      </c>
      <c r="Q485" s="233">
        <f t="shared" si="45"/>
        <v>44124</v>
      </c>
      <c r="R485" s="7"/>
    </row>
    <row r="486" spans="14:18" x14ac:dyDescent="0.2">
      <c r="N486" s="227">
        <f t="shared" si="43"/>
        <v>19</v>
      </c>
      <c r="O486" s="228">
        <f t="shared" si="42"/>
        <v>2322</v>
      </c>
      <c r="P486" s="233">
        <f t="shared" si="45"/>
        <v>44123</v>
      </c>
      <c r="Q486" s="233">
        <f t="shared" si="45"/>
        <v>44125</v>
      </c>
      <c r="R486" s="7"/>
    </row>
    <row r="487" spans="14:18" x14ac:dyDescent="0.2">
      <c r="N487" s="227">
        <f t="shared" si="43"/>
        <v>20</v>
      </c>
      <c r="O487" s="228">
        <f t="shared" si="42"/>
        <v>2206</v>
      </c>
      <c r="P487" s="233">
        <f t="shared" si="45"/>
        <v>44124</v>
      </c>
      <c r="Q487" s="233">
        <f t="shared" si="45"/>
        <v>44126</v>
      </c>
      <c r="R487" s="7"/>
    </row>
    <row r="488" spans="14:18" x14ac:dyDescent="0.2">
      <c r="N488" s="227">
        <f t="shared" si="43"/>
        <v>21</v>
      </c>
      <c r="O488" s="228">
        <f t="shared" si="42"/>
        <v>2101</v>
      </c>
      <c r="P488" s="233">
        <f t="shared" si="45"/>
        <v>44125</v>
      </c>
      <c r="Q488" s="233">
        <f t="shared" si="45"/>
        <v>44127</v>
      </c>
      <c r="R488" s="7"/>
    </row>
    <row r="489" spans="14:18" x14ac:dyDescent="0.2">
      <c r="N489" s="227">
        <f t="shared" si="43"/>
        <v>22</v>
      </c>
      <c r="O489" s="228">
        <f t="shared" si="42"/>
        <v>2006</v>
      </c>
      <c r="P489" s="233">
        <f t="shared" si="45"/>
        <v>44126</v>
      </c>
      <c r="Q489" s="233">
        <f t="shared" si="45"/>
        <v>44128</v>
      </c>
      <c r="R489" s="7"/>
    </row>
    <row r="490" spans="14:18" x14ac:dyDescent="0.2">
      <c r="N490" s="227">
        <f t="shared" si="43"/>
        <v>23</v>
      </c>
      <c r="O490" s="228">
        <f t="shared" si="42"/>
        <v>1919</v>
      </c>
      <c r="P490" s="233">
        <f t="shared" si="45"/>
        <v>44127</v>
      </c>
      <c r="Q490" s="233">
        <f t="shared" si="45"/>
        <v>44129</v>
      </c>
      <c r="R490" s="7"/>
    </row>
    <row r="491" spans="14:18" x14ac:dyDescent="0.2">
      <c r="N491" s="227">
        <f t="shared" si="43"/>
        <v>24</v>
      </c>
      <c r="O491" s="228">
        <f t="shared" si="42"/>
        <v>1839</v>
      </c>
      <c r="P491" s="233">
        <f t="shared" si="45"/>
        <v>44128</v>
      </c>
      <c r="Q491" s="233">
        <f t="shared" si="45"/>
        <v>44130</v>
      </c>
      <c r="R491" s="7"/>
    </row>
    <row r="492" spans="14:18" x14ac:dyDescent="0.2">
      <c r="N492" s="227">
        <f t="shared" si="43"/>
        <v>25</v>
      </c>
      <c r="O492" s="228">
        <f t="shared" si="42"/>
        <v>1765</v>
      </c>
      <c r="P492" s="233">
        <f t="shared" ref="P492:Q507" si="46">P491+1</f>
        <v>44129</v>
      </c>
      <c r="Q492" s="233">
        <f t="shared" si="46"/>
        <v>44131</v>
      </c>
      <c r="R492" s="7"/>
    </row>
    <row r="493" spans="14:18" x14ac:dyDescent="0.2">
      <c r="N493" s="227">
        <f t="shared" si="43"/>
        <v>26</v>
      </c>
      <c r="O493" s="228">
        <f t="shared" si="42"/>
        <v>1697</v>
      </c>
      <c r="P493" s="233">
        <f t="shared" si="46"/>
        <v>44130</v>
      </c>
      <c r="Q493" s="233">
        <f t="shared" si="46"/>
        <v>44132</v>
      </c>
      <c r="R493" s="7"/>
    </row>
    <row r="494" spans="14:18" x14ac:dyDescent="0.2">
      <c r="N494" s="227">
        <f t="shared" si="43"/>
        <v>27</v>
      </c>
      <c r="O494" s="228">
        <f t="shared" si="42"/>
        <v>1634</v>
      </c>
      <c r="P494" s="233">
        <f t="shared" si="46"/>
        <v>44131</v>
      </c>
      <c r="Q494" s="233">
        <f t="shared" si="46"/>
        <v>44133</v>
      </c>
      <c r="R494" s="7"/>
    </row>
    <row r="495" spans="14:18" x14ac:dyDescent="0.2">
      <c r="N495" s="227">
        <f t="shared" si="43"/>
        <v>28</v>
      </c>
      <c r="O495" s="228">
        <f t="shared" si="42"/>
        <v>1576</v>
      </c>
      <c r="P495" s="233">
        <f t="shared" si="46"/>
        <v>44132</v>
      </c>
      <c r="Q495" s="233">
        <f t="shared" si="46"/>
        <v>44134</v>
      </c>
      <c r="R495" s="7"/>
    </row>
    <row r="496" spans="14:18" x14ac:dyDescent="0.2">
      <c r="N496" s="227">
        <f t="shared" si="43"/>
        <v>29</v>
      </c>
      <c r="O496" s="228">
        <f t="shared" si="42"/>
        <v>1522</v>
      </c>
      <c r="P496" s="233">
        <f t="shared" si="46"/>
        <v>44133</v>
      </c>
      <c r="Q496" s="233">
        <f t="shared" si="46"/>
        <v>44135</v>
      </c>
      <c r="R496" s="7"/>
    </row>
    <row r="497" spans="14:18" x14ac:dyDescent="0.2">
      <c r="N497" s="227">
        <f t="shared" si="43"/>
        <v>30</v>
      </c>
      <c r="O497" s="228">
        <f t="shared" si="42"/>
        <v>1471</v>
      </c>
      <c r="P497" s="233">
        <f t="shared" si="46"/>
        <v>44134</v>
      </c>
      <c r="Q497" s="233">
        <f t="shared" si="46"/>
        <v>44136</v>
      </c>
      <c r="R497" s="7"/>
    </row>
    <row r="498" spans="14:18" x14ac:dyDescent="0.2">
      <c r="N498" s="227">
        <f t="shared" si="43"/>
        <v>31</v>
      </c>
      <c r="O498" s="228">
        <f t="shared" si="42"/>
        <v>1424</v>
      </c>
      <c r="P498" s="233">
        <f t="shared" si="46"/>
        <v>44135</v>
      </c>
      <c r="Q498" s="233">
        <f t="shared" si="46"/>
        <v>44137</v>
      </c>
      <c r="R498" s="7"/>
    </row>
    <row r="499" spans="14:18" x14ac:dyDescent="0.2">
      <c r="N499" s="227">
        <f t="shared" si="43"/>
        <v>1</v>
      </c>
      <c r="O499" s="228">
        <f t="shared" si="42"/>
        <v>44136</v>
      </c>
      <c r="P499" s="233">
        <f t="shared" si="46"/>
        <v>44136</v>
      </c>
      <c r="Q499" s="233">
        <f t="shared" si="46"/>
        <v>44138</v>
      </c>
      <c r="R499" s="7"/>
    </row>
    <row r="500" spans="14:18" x14ac:dyDescent="0.2">
      <c r="N500" s="227">
        <f t="shared" si="43"/>
        <v>2</v>
      </c>
      <c r="O500" s="228">
        <f t="shared" si="42"/>
        <v>22069</v>
      </c>
      <c r="P500" s="233">
        <f t="shared" si="46"/>
        <v>44137</v>
      </c>
      <c r="Q500" s="233">
        <f t="shared" si="46"/>
        <v>44139</v>
      </c>
      <c r="R500" s="7"/>
    </row>
    <row r="501" spans="14:18" x14ac:dyDescent="0.2">
      <c r="N501" s="227">
        <f t="shared" si="43"/>
        <v>3</v>
      </c>
      <c r="O501" s="228">
        <f t="shared" si="42"/>
        <v>14713</v>
      </c>
      <c r="P501" s="233">
        <f t="shared" si="46"/>
        <v>44138</v>
      </c>
      <c r="Q501" s="233">
        <f t="shared" si="46"/>
        <v>44140</v>
      </c>
      <c r="R501" s="7"/>
    </row>
    <row r="502" spans="14:18" x14ac:dyDescent="0.2">
      <c r="N502" s="227">
        <f t="shared" si="43"/>
        <v>4</v>
      </c>
      <c r="O502" s="228">
        <f t="shared" si="42"/>
        <v>11035</v>
      </c>
      <c r="P502" s="233">
        <f t="shared" si="46"/>
        <v>44139</v>
      </c>
      <c r="Q502" s="233">
        <f t="shared" si="46"/>
        <v>44141</v>
      </c>
      <c r="R502" s="7"/>
    </row>
    <row r="503" spans="14:18" x14ac:dyDescent="0.2">
      <c r="N503" s="227">
        <f t="shared" si="43"/>
        <v>5</v>
      </c>
      <c r="O503" s="228">
        <f t="shared" si="42"/>
        <v>8828</v>
      </c>
      <c r="P503" s="233">
        <f t="shared" si="46"/>
        <v>44140</v>
      </c>
      <c r="Q503" s="233">
        <f t="shared" si="46"/>
        <v>44142</v>
      </c>
      <c r="R503" s="7"/>
    </row>
    <row r="504" spans="14:18" x14ac:dyDescent="0.2">
      <c r="N504" s="227">
        <f t="shared" si="43"/>
        <v>6</v>
      </c>
      <c r="O504" s="228">
        <f t="shared" si="42"/>
        <v>7357</v>
      </c>
      <c r="P504" s="233">
        <f t="shared" si="46"/>
        <v>44141</v>
      </c>
      <c r="Q504" s="233">
        <f t="shared" si="46"/>
        <v>44143</v>
      </c>
      <c r="R504" s="7"/>
    </row>
    <row r="505" spans="14:18" x14ac:dyDescent="0.2">
      <c r="N505" s="227">
        <f t="shared" si="43"/>
        <v>7</v>
      </c>
      <c r="O505" s="228">
        <f t="shared" si="42"/>
        <v>6306</v>
      </c>
      <c r="P505" s="233">
        <f t="shared" si="46"/>
        <v>44142</v>
      </c>
      <c r="Q505" s="233">
        <f t="shared" si="46"/>
        <v>44144</v>
      </c>
      <c r="R505" s="7"/>
    </row>
    <row r="506" spans="14:18" x14ac:dyDescent="0.2">
      <c r="N506" s="227">
        <f t="shared" si="43"/>
        <v>8</v>
      </c>
      <c r="O506" s="228">
        <f t="shared" si="42"/>
        <v>5518</v>
      </c>
      <c r="P506" s="233">
        <f t="shared" si="46"/>
        <v>44143</v>
      </c>
      <c r="Q506" s="233">
        <f t="shared" si="46"/>
        <v>44145</v>
      </c>
      <c r="R506" s="7"/>
    </row>
    <row r="507" spans="14:18" x14ac:dyDescent="0.2">
      <c r="N507" s="227">
        <f t="shared" si="43"/>
        <v>9</v>
      </c>
      <c r="O507" s="228">
        <f t="shared" si="42"/>
        <v>4905</v>
      </c>
      <c r="P507" s="233">
        <f t="shared" si="46"/>
        <v>44144</v>
      </c>
      <c r="Q507" s="233">
        <f t="shared" si="46"/>
        <v>44146</v>
      </c>
      <c r="R507" s="7"/>
    </row>
    <row r="508" spans="14:18" x14ac:dyDescent="0.2">
      <c r="N508" s="227">
        <f t="shared" si="43"/>
        <v>10</v>
      </c>
      <c r="O508" s="228">
        <f t="shared" si="42"/>
        <v>4415</v>
      </c>
      <c r="P508" s="233">
        <f t="shared" ref="P508:Q523" si="47">P507+1</f>
        <v>44145</v>
      </c>
      <c r="Q508" s="233">
        <f t="shared" si="47"/>
        <v>44147</v>
      </c>
      <c r="R508" s="7"/>
    </row>
    <row r="509" spans="14:18" x14ac:dyDescent="0.2">
      <c r="N509" s="227">
        <f t="shared" si="43"/>
        <v>11</v>
      </c>
      <c r="O509" s="228">
        <f t="shared" si="42"/>
        <v>4013</v>
      </c>
      <c r="P509" s="233">
        <f t="shared" si="47"/>
        <v>44146</v>
      </c>
      <c r="Q509" s="233">
        <f t="shared" si="47"/>
        <v>44148</v>
      </c>
      <c r="R509" s="7"/>
    </row>
    <row r="510" spans="14:18" x14ac:dyDescent="0.2">
      <c r="N510" s="227">
        <f t="shared" si="43"/>
        <v>12</v>
      </c>
      <c r="O510" s="228">
        <f t="shared" si="42"/>
        <v>3679</v>
      </c>
      <c r="P510" s="233">
        <f t="shared" si="47"/>
        <v>44147</v>
      </c>
      <c r="Q510" s="233">
        <f t="shared" si="47"/>
        <v>44149</v>
      </c>
      <c r="R510" s="7"/>
    </row>
    <row r="511" spans="14:18" x14ac:dyDescent="0.2">
      <c r="N511" s="227">
        <f t="shared" si="43"/>
        <v>13</v>
      </c>
      <c r="O511" s="228">
        <f t="shared" si="42"/>
        <v>3396</v>
      </c>
      <c r="P511" s="233">
        <f t="shared" si="47"/>
        <v>44148</v>
      </c>
      <c r="Q511" s="233">
        <f t="shared" si="47"/>
        <v>44150</v>
      </c>
      <c r="R511" s="7"/>
    </row>
    <row r="512" spans="14:18" x14ac:dyDescent="0.2">
      <c r="N512" s="227">
        <f t="shared" si="43"/>
        <v>14</v>
      </c>
      <c r="O512" s="228">
        <f t="shared" si="42"/>
        <v>3154</v>
      </c>
      <c r="P512" s="233">
        <f t="shared" si="47"/>
        <v>44149</v>
      </c>
      <c r="Q512" s="233">
        <f t="shared" si="47"/>
        <v>44151</v>
      </c>
      <c r="R512" s="7"/>
    </row>
    <row r="513" spans="14:18" x14ac:dyDescent="0.2">
      <c r="N513" s="227">
        <f t="shared" si="43"/>
        <v>15</v>
      </c>
      <c r="O513" s="228">
        <f t="shared" si="42"/>
        <v>2943</v>
      </c>
      <c r="P513" s="233">
        <f t="shared" si="47"/>
        <v>44150</v>
      </c>
      <c r="Q513" s="233">
        <f t="shared" si="47"/>
        <v>44152</v>
      </c>
      <c r="R513" s="7"/>
    </row>
    <row r="514" spans="14:18" x14ac:dyDescent="0.2">
      <c r="N514" s="227">
        <f t="shared" si="43"/>
        <v>16</v>
      </c>
      <c r="O514" s="228">
        <f t="shared" si="42"/>
        <v>2759</v>
      </c>
      <c r="P514" s="233">
        <f t="shared" si="47"/>
        <v>44151</v>
      </c>
      <c r="Q514" s="233">
        <f t="shared" si="47"/>
        <v>44153</v>
      </c>
      <c r="R514" s="7"/>
    </row>
    <row r="515" spans="14:18" x14ac:dyDescent="0.2">
      <c r="N515" s="227">
        <f t="shared" si="43"/>
        <v>17</v>
      </c>
      <c r="O515" s="228">
        <f t="shared" si="42"/>
        <v>2597</v>
      </c>
      <c r="P515" s="233">
        <f t="shared" si="47"/>
        <v>44152</v>
      </c>
      <c r="Q515" s="233">
        <f t="shared" si="47"/>
        <v>44154</v>
      </c>
      <c r="R515" s="7"/>
    </row>
    <row r="516" spans="14:18" x14ac:dyDescent="0.2">
      <c r="N516" s="227">
        <f t="shared" si="43"/>
        <v>18</v>
      </c>
      <c r="O516" s="228">
        <f t="shared" si="42"/>
        <v>2453</v>
      </c>
      <c r="P516" s="233">
        <f t="shared" si="47"/>
        <v>44153</v>
      </c>
      <c r="Q516" s="233">
        <f t="shared" si="47"/>
        <v>44155</v>
      </c>
      <c r="R516" s="7"/>
    </row>
    <row r="517" spans="14:18" x14ac:dyDescent="0.2">
      <c r="N517" s="227">
        <f t="shared" si="43"/>
        <v>19</v>
      </c>
      <c r="O517" s="228">
        <f t="shared" si="42"/>
        <v>2324</v>
      </c>
      <c r="P517" s="233">
        <f t="shared" si="47"/>
        <v>44154</v>
      </c>
      <c r="Q517" s="233">
        <f t="shared" si="47"/>
        <v>44156</v>
      </c>
      <c r="R517" s="7"/>
    </row>
    <row r="518" spans="14:18" x14ac:dyDescent="0.2">
      <c r="N518" s="227">
        <f t="shared" si="43"/>
        <v>20</v>
      </c>
      <c r="O518" s="228">
        <f t="shared" si="42"/>
        <v>2208</v>
      </c>
      <c r="P518" s="233">
        <f t="shared" si="47"/>
        <v>44155</v>
      </c>
      <c r="Q518" s="233">
        <f t="shared" si="47"/>
        <v>44157</v>
      </c>
      <c r="R518" s="7"/>
    </row>
    <row r="519" spans="14:18" x14ac:dyDescent="0.2">
      <c r="N519" s="227">
        <f t="shared" si="43"/>
        <v>21</v>
      </c>
      <c r="O519" s="228">
        <f t="shared" si="42"/>
        <v>2103</v>
      </c>
      <c r="P519" s="233">
        <f t="shared" si="47"/>
        <v>44156</v>
      </c>
      <c r="Q519" s="233">
        <f t="shared" si="47"/>
        <v>44158</v>
      </c>
      <c r="R519" s="7"/>
    </row>
    <row r="520" spans="14:18" x14ac:dyDescent="0.2">
      <c r="N520" s="227">
        <f t="shared" si="43"/>
        <v>22</v>
      </c>
      <c r="O520" s="228">
        <f t="shared" si="42"/>
        <v>2007</v>
      </c>
      <c r="P520" s="233">
        <f t="shared" si="47"/>
        <v>44157</v>
      </c>
      <c r="Q520" s="233">
        <f t="shared" si="47"/>
        <v>44159</v>
      </c>
      <c r="R520" s="7"/>
    </row>
    <row r="521" spans="14:18" x14ac:dyDescent="0.2">
      <c r="N521" s="227">
        <f t="shared" si="43"/>
        <v>23</v>
      </c>
      <c r="O521" s="228">
        <f t="shared" si="42"/>
        <v>1920</v>
      </c>
      <c r="P521" s="233">
        <f t="shared" si="47"/>
        <v>44158</v>
      </c>
      <c r="Q521" s="233">
        <f t="shared" si="47"/>
        <v>44160</v>
      </c>
      <c r="R521" s="7"/>
    </row>
    <row r="522" spans="14:18" x14ac:dyDescent="0.2">
      <c r="N522" s="227">
        <f t="shared" si="43"/>
        <v>24</v>
      </c>
      <c r="O522" s="228">
        <f t="shared" ref="O522:O585" si="48">ROUND(P522/N522,0)</f>
        <v>1840</v>
      </c>
      <c r="P522" s="233">
        <f t="shared" si="47"/>
        <v>44159</v>
      </c>
      <c r="Q522" s="233">
        <f t="shared" si="47"/>
        <v>44161</v>
      </c>
      <c r="R522" s="7"/>
    </row>
    <row r="523" spans="14:18" x14ac:dyDescent="0.2">
      <c r="N523" s="227">
        <f t="shared" ref="N523:N586" si="49">DAY(P523)</f>
        <v>25</v>
      </c>
      <c r="O523" s="228">
        <f t="shared" si="48"/>
        <v>1766</v>
      </c>
      <c r="P523" s="233">
        <f t="shared" si="47"/>
        <v>44160</v>
      </c>
      <c r="Q523" s="233">
        <f t="shared" si="47"/>
        <v>44162</v>
      </c>
      <c r="R523" s="7"/>
    </row>
    <row r="524" spans="14:18" x14ac:dyDescent="0.2">
      <c r="N524" s="227">
        <f t="shared" si="49"/>
        <v>26</v>
      </c>
      <c r="O524" s="228">
        <f t="shared" si="48"/>
        <v>1699</v>
      </c>
      <c r="P524" s="233">
        <f t="shared" ref="P524:Q539" si="50">P523+1</f>
        <v>44161</v>
      </c>
      <c r="Q524" s="233">
        <f t="shared" si="50"/>
        <v>44163</v>
      </c>
      <c r="R524" s="7"/>
    </row>
    <row r="525" spans="14:18" x14ac:dyDescent="0.2">
      <c r="N525" s="227">
        <f t="shared" si="49"/>
        <v>27</v>
      </c>
      <c r="O525" s="228">
        <f t="shared" si="48"/>
        <v>1636</v>
      </c>
      <c r="P525" s="233">
        <f t="shared" si="50"/>
        <v>44162</v>
      </c>
      <c r="Q525" s="233">
        <f t="shared" si="50"/>
        <v>44164</v>
      </c>
      <c r="R525" s="7"/>
    </row>
    <row r="526" spans="14:18" x14ac:dyDescent="0.2">
      <c r="N526" s="227">
        <f t="shared" si="49"/>
        <v>28</v>
      </c>
      <c r="O526" s="228">
        <f t="shared" si="48"/>
        <v>1577</v>
      </c>
      <c r="P526" s="233">
        <f t="shared" si="50"/>
        <v>44163</v>
      </c>
      <c r="Q526" s="233">
        <f t="shared" si="50"/>
        <v>44165</v>
      </c>
      <c r="R526" s="7"/>
    </row>
    <row r="527" spans="14:18" x14ac:dyDescent="0.2">
      <c r="N527" s="227">
        <f t="shared" si="49"/>
        <v>29</v>
      </c>
      <c r="O527" s="228">
        <f t="shared" si="48"/>
        <v>1523</v>
      </c>
      <c r="P527" s="233">
        <f t="shared" si="50"/>
        <v>44164</v>
      </c>
      <c r="Q527" s="233">
        <f t="shared" si="50"/>
        <v>44166</v>
      </c>
      <c r="R527" s="7"/>
    </row>
    <row r="528" spans="14:18" x14ac:dyDescent="0.2">
      <c r="N528" s="227">
        <f t="shared" si="49"/>
        <v>30</v>
      </c>
      <c r="O528" s="228">
        <f t="shared" si="48"/>
        <v>1472</v>
      </c>
      <c r="P528" s="233">
        <f t="shared" si="50"/>
        <v>44165</v>
      </c>
      <c r="Q528" s="233">
        <f t="shared" si="50"/>
        <v>44167</v>
      </c>
      <c r="R528" s="7"/>
    </row>
    <row r="529" spans="14:18" x14ac:dyDescent="0.2">
      <c r="N529" s="227">
        <f t="shared" si="49"/>
        <v>1</v>
      </c>
      <c r="O529" s="228">
        <f t="shared" si="48"/>
        <v>44166</v>
      </c>
      <c r="P529" s="233">
        <f t="shared" si="50"/>
        <v>44166</v>
      </c>
      <c r="Q529" s="233">
        <f t="shared" si="50"/>
        <v>44168</v>
      </c>
      <c r="R529" s="7"/>
    </row>
    <row r="530" spans="14:18" x14ac:dyDescent="0.2">
      <c r="N530" s="227">
        <f t="shared" si="49"/>
        <v>2</v>
      </c>
      <c r="O530" s="228">
        <f t="shared" si="48"/>
        <v>22084</v>
      </c>
      <c r="P530" s="233">
        <f t="shared" si="50"/>
        <v>44167</v>
      </c>
      <c r="Q530" s="233">
        <f t="shared" si="50"/>
        <v>44169</v>
      </c>
      <c r="R530" s="7"/>
    </row>
    <row r="531" spans="14:18" x14ac:dyDescent="0.2">
      <c r="N531" s="227">
        <f t="shared" si="49"/>
        <v>3</v>
      </c>
      <c r="O531" s="228">
        <f t="shared" si="48"/>
        <v>14723</v>
      </c>
      <c r="P531" s="233">
        <f t="shared" si="50"/>
        <v>44168</v>
      </c>
      <c r="Q531" s="233">
        <f t="shared" si="50"/>
        <v>44170</v>
      </c>
      <c r="R531" s="7"/>
    </row>
    <row r="532" spans="14:18" x14ac:dyDescent="0.2">
      <c r="N532" s="227">
        <f t="shared" si="49"/>
        <v>4</v>
      </c>
      <c r="O532" s="228">
        <f t="shared" si="48"/>
        <v>11042</v>
      </c>
      <c r="P532" s="233">
        <f t="shared" si="50"/>
        <v>44169</v>
      </c>
      <c r="Q532" s="233">
        <f t="shared" si="50"/>
        <v>44171</v>
      </c>
      <c r="R532" s="7"/>
    </row>
    <row r="533" spans="14:18" x14ac:dyDescent="0.2">
      <c r="N533" s="227">
        <f t="shared" si="49"/>
        <v>5</v>
      </c>
      <c r="O533" s="228">
        <f t="shared" si="48"/>
        <v>8834</v>
      </c>
      <c r="P533" s="233">
        <f t="shared" si="50"/>
        <v>44170</v>
      </c>
      <c r="Q533" s="233">
        <f t="shared" si="50"/>
        <v>44172</v>
      </c>
      <c r="R533" s="7"/>
    </row>
    <row r="534" spans="14:18" x14ac:dyDescent="0.2">
      <c r="N534" s="227">
        <f t="shared" si="49"/>
        <v>6</v>
      </c>
      <c r="O534" s="228">
        <f t="shared" si="48"/>
        <v>7362</v>
      </c>
      <c r="P534" s="233">
        <f t="shared" si="50"/>
        <v>44171</v>
      </c>
      <c r="Q534" s="233">
        <f t="shared" si="50"/>
        <v>44173</v>
      </c>
      <c r="R534" s="7"/>
    </row>
    <row r="535" spans="14:18" x14ac:dyDescent="0.2">
      <c r="N535" s="227">
        <f t="shared" si="49"/>
        <v>7</v>
      </c>
      <c r="O535" s="228">
        <f t="shared" si="48"/>
        <v>6310</v>
      </c>
      <c r="P535" s="233">
        <f t="shared" si="50"/>
        <v>44172</v>
      </c>
      <c r="Q535" s="233">
        <f t="shared" si="50"/>
        <v>44174</v>
      </c>
      <c r="R535" s="7"/>
    </row>
    <row r="536" spans="14:18" x14ac:dyDescent="0.2">
      <c r="N536" s="227">
        <f t="shared" si="49"/>
        <v>8</v>
      </c>
      <c r="O536" s="228">
        <f t="shared" si="48"/>
        <v>5522</v>
      </c>
      <c r="P536" s="233">
        <f t="shared" si="50"/>
        <v>44173</v>
      </c>
      <c r="Q536" s="233">
        <f t="shared" si="50"/>
        <v>44175</v>
      </c>
      <c r="R536" s="7"/>
    </row>
    <row r="537" spans="14:18" x14ac:dyDescent="0.2">
      <c r="N537" s="227">
        <f t="shared" si="49"/>
        <v>9</v>
      </c>
      <c r="O537" s="228">
        <f t="shared" si="48"/>
        <v>4908</v>
      </c>
      <c r="P537" s="233">
        <f t="shared" si="50"/>
        <v>44174</v>
      </c>
      <c r="Q537" s="233">
        <f t="shared" si="50"/>
        <v>44176</v>
      </c>
      <c r="R537" s="7"/>
    </row>
    <row r="538" spans="14:18" x14ac:dyDescent="0.2">
      <c r="N538" s="227">
        <f t="shared" si="49"/>
        <v>10</v>
      </c>
      <c r="O538" s="228">
        <f t="shared" si="48"/>
        <v>4418</v>
      </c>
      <c r="P538" s="233">
        <f t="shared" si="50"/>
        <v>44175</v>
      </c>
      <c r="Q538" s="233">
        <f t="shared" si="50"/>
        <v>44177</v>
      </c>
      <c r="R538" s="7"/>
    </row>
    <row r="539" spans="14:18" x14ac:dyDescent="0.2">
      <c r="N539" s="227">
        <f t="shared" si="49"/>
        <v>11</v>
      </c>
      <c r="O539" s="228">
        <f t="shared" si="48"/>
        <v>4016</v>
      </c>
      <c r="P539" s="233">
        <f t="shared" si="50"/>
        <v>44176</v>
      </c>
      <c r="Q539" s="233">
        <f t="shared" si="50"/>
        <v>44178</v>
      </c>
      <c r="R539" s="7"/>
    </row>
    <row r="540" spans="14:18" x14ac:dyDescent="0.2">
      <c r="N540" s="227">
        <f t="shared" si="49"/>
        <v>12</v>
      </c>
      <c r="O540" s="228">
        <f t="shared" si="48"/>
        <v>3681</v>
      </c>
      <c r="P540" s="233">
        <f t="shared" ref="P540:Q555" si="51">P539+1</f>
        <v>44177</v>
      </c>
      <c r="Q540" s="233">
        <f t="shared" si="51"/>
        <v>44179</v>
      </c>
      <c r="R540" s="7"/>
    </row>
    <row r="541" spans="14:18" x14ac:dyDescent="0.2">
      <c r="N541" s="227">
        <f t="shared" si="49"/>
        <v>13</v>
      </c>
      <c r="O541" s="228">
        <f t="shared" si="48"/>
        <v>3398</v>
      </c>
      <c r="P541" s="233">
        <f t="shared" si="51"/>
        <v>44178</v>
      </c>
      <c r="Q541" s="233">
        <f t="shared" si="51"/>
        <v>44180</v>
      </c>
      <c r="R541" s="7"/>
    </row>
    <row r="542" spans="14:18" x14ac:dyDescent="0.2">
      <c r="N542" s="227">
        <f t="shared" si="49"/>
        <v>14</v>
      </c>
      <c r="O542" s="228">
        <f t="shared" si="48"/>
        <v>3156</v>
      </c>
      <c r="P542" s="233">
        <f t="shared" si="51"/>
        <v>44179</v>
      </c>
      <c r="Q542" s="233">
        <f t="shared" si="51"/>
        <v>44181</v>
      </c>
      <c r="R542" s="7"/>
    </row>
    <row r="543" spans="14:18" x14ac:dyDescent="0.2">
      <c r="N543" s="227">
        <f t="shared" si="49"/>
        <v>15</v>
      </c>
      <c r="O543" s="228">
        <f t="shared" si="48"/>
        <v>2945</v>
      </c>
      <c r="P543" s="233">
        <f t="shared" si="51"/>
        <v>44180</v>
      </c>
      <c r="Q543" s="233">
        <f t="shared" si="51"/>
        <v>44182</v>
      </c>
      <c r="R543" s="7"/>
    </row>
    <row r="544" spans="14:18" x14ac:dyDescent="0.2">
      <c r="N544" s="227">
        <f t="shared" si="49"/>
        <v>16</v>
      </c>
      <c r="O544" s="228">
        <f t="shared" si="48"/>
        <v>2761</v>
      </c>
      <c r="P544" s="233">
        <f t="shared" si="51"/>
        <v>44181</v>
      </c>
      <c r="Q544" s="233">
        <f t="shared" si="51"/>
        <v>44183</v>
      </c>
      <c r="R544" s="7"/>
    </row>
    <row r="545" spans="14:18" x14ac:dyDescent="0.2">
      <c r="N545" s="227">
        <f t="shared" si="49"/>
        <v>17</v>
      </c>
      <c r="O545" s="228">
        <f t="shared" si="48"/>
        <v>2599</v>
      </c>
      <c r="P545" s="233">
        <f t="shared" si="51"/>
        <v>44182</v>
      </c>
      <c r="Q545" s="233">
        <f t="shared" si="51"/>
        <v>44184</v>
      </c>
      <c r="R545" s="7"/>
    </row>
    <row r="546" spans="14:18" x14ac:dyDescent="0.2">
      <c r="N546" s="227">
        <f t="shared" si="49"/>
        <v>18</v>
      </c>
      <c r="O546" s="228">
        <f t="shared" si="48"/>
        <v>2455</v>
      </c>
      <c r="P546" s="233">
        <f t="shared" si="51"/>
        <v>44183</v>
      </c>
      <c r="Q546" s="233">
        <f t="shared" si="51"/>
        <v>44185</v>
      </c>
      <c r="R546" s="7"/>
    </row>
    <row r="547" spans="14:18" x14ac:dyDescent="0.2">
      <c r="N547" s="227">
        <f t="shared" si="49"/>
        <v>19</v>
      </c>
      <c r="O547" s="228">
        <f t="shared" si="48"/>
        <v>2325</v>
      </c>
      <c r="P547" s="233">
        <f t="shared" si="51"/>
        <v>44184</v>
      </c>
      <c r="Q547" s="233">
        <f t="shared" si="51"/>
        <v>44186</v>
      </c>
      <c r="R547" s="7"/>
    </row>
    <row r="548" spans="14:18" x14ac:dyDescent="0.2">
      <c r="N548" s="227">
        <f t="shared" si="49"/>
        <v>20</v>
      </c>
      <c r="O548" s="228">
        <f t="shared" si="48"/>
        <v>2209</v>
      </c>
      <c r="P548" s="233">
        <f t="shared" si="51"/>
        <v>44185</v>
      </c>
      <c r="Q548" s="233">
        <f t="shared" si="51"/>
        <v>44187</v>
      </c>
      <c r="R548" s="7"/>
    </row>
    <row r="549" spans="14:18" x14ac:dyDescent="0.2">
      <c r="N549" s="227">
        <f t="shared" si="49"/>
        <v>21</v>
      </c>
      <c r="O549" s="228">
        <f t="shared" si="48"/>
        <v>2104</v>
      </c>
      <c r="P549" s="233">
        <f t="shared" si="51"/>
        <v>44186</v>
      </c>
      <c r="Q549" s="233">
        <f t="shared" si="51"/>
        <v>44188</v>
      </c>
      <c r="R549" s="7"/>
    </row>
    <row r="550" spans="14:18" x14ac:dyDescent="0.2">
      <c r="N550" s="227">
        <f t="shared" si="49"/>
        <v>22</v>
      </c>
      <c r="O550" s="228">
        <f t="shared" si="48"/>
        <v>2009</v>
      </c>
      <c r="P550" s="233">
        <f t="shared" si="51"/>
        <v>44187</v>
      </c>
      <c r="Q550" s="233">
        <f t="shared" si="51"/>
        <v>44189</v>
      </c>
      <c r="R550" s="7"/>
    </row>
    <row r="551" spans="14:18" x14ac:dyDescent="0.2">
      <c r="N551" s="227">
        <f t="shared" si="49"/>
        <v>23</v>
      </c>
      <c r="O551" s="228">
        <f t="shared" si="48"/>
        <v>1921</v>
      </c>
      <c r="P551" s="233">
        <f t="shared" si="51"/>
        <v>44188</v>
      </c>
      <c r="Q551" s="233">
        <f t="shared" si="51"/>
        <v>44190</v>
      </c>
      <c r="R551" s="7"/>
    </row>
    <row r="552" spans="14:18" x14ac:dyDescent="0.2">
      <c r="N552" s="227">
        <f t="shared" si="49"/>
        <v>24</v>
      </c>
      <c r="O552" s="228">
        <f t="shared" si="48"/>
        <v>1841</v>
      </c>
      <c r="P552" s="233">
        <f t="shared" si="51"/>
        <v>44189</v>
      </c>
      <c r="Q552" s="233">
        <f t="shared" si="51"/>
        <v>44191</v>
      </c>
      <c r="R552" s="7"/>
    </row>
    <row r="553" spans="14:18" x14ac:dyDescent="0.2">
      <c r="N553" s="227">
        <f t="shared" si="49"/>
        <v>25</v>
      </c>
      <c r="O553" s="228">
        <f t="shared" si="48"/>
        <v>1768</v>
      </c>
      <c r="P553" s="233">
        <f t="shared" si="51"/>
        <v>44190</v>
      </c>
      <c r="Q553" s="233">
        <f t="shared" si="51"/>
        <v>44192</v>
      </c>
      <c r="R553" s="7"/>
    </row>
    <row r="554" spans="14:18" x14ac:dyDescent="0.2">
      <c r="N554" s="227">
        <f t="shared" si="49"/>
        <v>26</v>
      </c>
      <c r="O554" s="228">
        <f t="shared" si="48"/>
        <v>1700</v>
      </c>
      <c r="P554" s="233">
        <f t="shared" si="51"/>
        <v>44191</v>
      </c>
      <c r="Q554" s="233">
        <f t="shared" si="51"/>
        <v>44193</v>
      </c>
      <c r="R554" s="7"/>
    </row>
    <row r="555" spans="14:18" x14ac:dyDescent="0.2">
      <c r="N555" s="227">
        <f t="shared" si="49"/>
        <v>27</v>
      </c>
      <c r="O555" s="228">
        <f t="shared" si="48"/>
        <v>1637</v>
      </c>
      <c r="P555" s="233">
        <f t="shared" si="51"/>
        <v>44192</v>
      </c>
      <c r="Q555" s="233">
        <f t="shared" si="51"/>
        <v>44194</v>
      </c>
      <c r="R555" s="7"/>
    </row>
    <row r="556" spans="14:18" x14ac:dyDescent="0.2">
      <c r="N556" s="227">
        <f t="shared" si="49"/>
        <v>28</v>
      </c>
      <c r="O556" s="228">
        <f t="shared" si="48"/>
        <v>1578</v>
      </c>
      <c r="P556" s="233">
        <f t="shared" ref="P556:Q571" si="52">P555+1</f>
        <v>44193</v>
      </c>
      <c r="Q556" s="233">
        <f t="shared" si="52"/>
        <v>44195</v>
      </c>
      <c r="R556" s="7"/>
    </row>
    <row r="557" spans="14:18" x14ac:dyDescent="0.2">
      <c r="N557" s="227">
        <f t="shared" si="49"/>
        <v>29</v>
      </c>
      <c r="O557" s="228">
        <f t="shared" si="48"/>
        <v>1524</v>
      </c>
      <c r="P557" s="233">
        <f t="shared" si="52"/>
        <v>44194</v>
      </c>
      <c r="Q557" s="233">
        <f t="shared" si="52"/>
        <v>44196</v>
      </c>
      <c r="R557" s="7"/>
    </row>
    <row r="558" spans="14:18" x14ac:dyDescent="0.2">
      <c r="N558" s="227">
        <f t="shared" si="49"/>
        <v>30</v>
      </c>
      <c r="O558" s="228">
        <f t="shared" si="48"/>
        <v>1473</v>
      </c>
      <c r="P558" s="233">
        <f t="shared" si="52"/>
        <v>44195</v>
      </c>
      <c r="Q558" s="233">
        <f t="shared" si="52"/>
        <v>44197</v>
      </c>
      <c r="R558" s="7"/>
    </row>
    <row r="559" spans="14:18" x14ac:dyDescent="0.2">
      <c r="N559" s="227">
        <f t="shared" si="49"/>
        <v>31</v>
      </c>
      <c r="O559" s="228">
        <f t="shared" si="48"/>
        <v>1426</v>
      </c>
      <c r="P559" s="233">
        <f t="shared" si="52"/>
        <v>44196</v>
      </c>
      <c r="Q559" s="233">
        <f t="shared" si="52"/>
        <v>44198</v>
      </c>
      <c r="R559" s="7"/>
    </row>
    <row r="560" spans="14:18" x14ac:dyDescent="0.2">
      <c r="N560" s="227">
        <f t="shared" si="49"/>
        <v>1</v>
      </c>
      <c r="O560" s="228">
        <f t="shared" si="48"/>
        <v>44197</v>
      </c>
      <c r="P560" s="233">
        <f t="shared" si="52"/>
        <v>44197</v>
      </c>
      <c r="Q560" s="233">
        <f t="shared" si="52"/>
        <v>44199</v>
      </c>
      <c r="R560" s="7"/>
    </row>
    <row r="561" spans="14:18" x14ac:dyDescent="0.2">
      <c r="N561" s="227">
        <f t="shared" si="49"/>
        <v>2</v>
      </c>
      <c r="O561" s="228">
        <f t="shared" si="48"/>
        <v>22099</v>
      </c>
      <c r="P561" s="233">
        <f t="shared" si="52"/>
        <v>44198</v>
      </c>
      <c r="Q561" s="233">
        <f t="shared" si="52"/>
        <v>44200</v>
      </c>
      <c r="R561" s="7"/>
    </row>
    <row r="562" spans="14:18" x14ac:dyDescent="0.2">
      <c r="N562" s="227">
        <f t="shared" si="49"/>
        <v>3</v>
      </c>
      <c r="O562" s="228">
        <f t="shared" si="48"/>
        <v>14733</v>
      </c>
      <c r="P562" s="233">
        <f t="shared" si="52"/>
        <v>44199</v>
      </c>
      <c r="Q562" s="233">
        <f t="shared" si="52"/>
        <v>44201</v>
      </c>
      <c r="R562" s="7"/>
    </row>
    <row r="563" spans="14:18" x14ac:dyDescent="0.2">
      <c r="N563" s="227">
        <f t="shared" si="49"/>
        <v>4</v>
      </c>
      <c r="O563" s="228">
        <f t="shared" si="48"/>
        <v>11050</v>
      </c>
      <c r="P563" s="233">
        <f t="shared" si="52"/>
        <v>44200</v>
      </c>
      <c r="Q563" s="233">
        <f t="shared" si="52"/>
        <v>44202</v>
      </c>
      <c r="R563" s="7"/>
    </row>
    <row r="564" spans="14:18" x14ac:dyDescent="0.2">
      <c r="N564" s="227">
        <f t="shared" si="49"/>
        <v>5</v>
      </c>
      <c r="O564" s="228">
        <f t="shared" si="48"/>
        <v>8840</v>
      </c>
      <c r="P564" s="233">
        <f t="shared" si="52"/>
        <v>44201</v>
      </c>
      <c r="Q564" s="233">
        <f t="shared" si="52"/>
        <v>44203</v>
      </c>
      <c r="R564" s="7"/>
    </row>
    <row r="565" spans="14:18" x14ac:dyDescent="0.2">
      <c r="N565" s="227">
        <f t="shared" si="49"/>
        <v>6</v>
      </c>
      <c r="O565" s="228">
        <f t="shared" si="48"/>
        <v>7367</v>
      </c>
      <c r="P565" s="233">
        <f t="shared" si="52"/>
        <v>44202</v>
      </c>
      <c r="Q565" s="233">
        <f t="shared" si="52"/>
        <v>44204</v>
      </c>
      <c r="R565" s="7"/>
    </row>
    <row r="566" spans="14:18" x14ac:dyDescent="0.2">
      <c r="N566" s="227">
        <f t="shared" si="49"/>
        <v>7</v>
      </c>
      <c r="O566" s="228">
        <f t="shared" si="48"/>
        <v>6315</v>
      </c>
      <c r="P566" s="233">
        <f t="shared" si="52"/>
        <v>44203</v>
      </c>
      <c r="Q566" s="233">
        <f t="shared" si="52"/>
        <v>44205</v>
      </c>
      <c r="R566" s="7"/>
    </row>
    <row r="567" spans="14:18" x14ac:dyDescent="0.2">
      <c r="N567" s="227">
        <f t="shared" si="49"/>
        <v>8</v>
      </c>
      <c r="O567" s="228">
        <f t="shared" si="48"/>
        <v>5526</v>
      </c>
      <c r="P567" s="233">
        <f t="shared" si="52"/>
        <v>44204</v>
      </c>
      <c r="Q567" s="233">
        <f t="shared" si="52"/>
        <v>44206</v>
      </c>
      <c r="R567" s="7"/>
    </row>
    <row r="568" spans="14:18" x14ac:dyDescent="0.2">
      <c r="N568" s="227">
        <f t="shared" si="49"/>
        <v>9</v>
      </c>
      <c r="O568" s="228">
        <f t="shared" si="48"/>
        <v>4912</v>
      </c>
      <c r="P568" s="233">
        <f t="shared" si="52"/>
        <v>44205</v>
      </c>
      <c r="Q568" s="233">
        <f t="shared" si="52"/>
        <v>44207</v>
      </c>
      <c r="R568" s="7"/>
    </row>
    <row r="569" spans="14:18" x14ac:dyDescent="0.2">
      <c r="N569" s="227">
        <f t="shared" si="49"/>
        <v>10</v>
      </c>
      <c r="O569" s="228">
        <f t="shared" si="48"/>
        <v>4421</v>
      </c>
      <c r="P569" s="233">
        <f t="shared" si="52"/>
        <v>44206</v>
      </c>
      <c r="Q569" s="233">
        <f t="shared" si="52"/>
        <v>44208</v>
      </c>
      <c r="R569" s="7"/>
    </row>
    <row r="570" spans="14:18" x14ac:dyDescent="0.2">
      <c r="N570" s="227">
        <f t="shared" si="49"/>
        <v>11</v>
      </c>
      <c r="O570" s="228">
        <f t="shared" si="48"/>
        <v>4019</v>
      </c>
      <c r="P570" s="233">
        <f t="shared" si="52"/>
        <v>44207</v>
      </c>
      <c r="Q570" s="233">
        <f t="shared" si="52"/>
        <v>44209</v>
      </c>
      <c r="R570" s="7"/>
    </row>
    <row r="571" spans="14:18" x14ac:dyDescent="0.2">
      <c r="N571" s="227">
        <f t="shared" si="49"/>
        <v>12</v>
      </c>
      <c r="O571" s="228">
        <f t="shared" si="48"/>
        <v>3684</v>
      </c>
      <c r="P571" s="233">
        <f t="shared" si="52"/>
        <v>44208</v>
      </c>
      <c r="Q571" s="233">
        <f t="shared" si="52"/>
        <v>44210</v>
      </c>
      <c r="R571" s="7"/>
    </row>
    <row r="572" spans="14:18" x14ac:dyDescent="0.2">
      <c r="N572" s="227">
        <f t="shared" si="49"/>
        <v>13</v>
      </c>
      <c r="O572" s="228">
        <f t="shared" si="48"/>
        <v>3401</v>
      </c>
      <c r="P572" s="233">
        <f t="shared" ref="P572:Q587" si="53">P571+1</f>
        <v>44209</v>
      </c>
      <c r="Q572" s="233">
        <f t="shared" si="53"/>
        <v>44211</v>
      </c>
      <c r="R572" s="7"/>
    </row>
    <row r="573" spans="14:18" x14ac:dyDescent="0.2">
      <c r="N573" s="227">
        <f t="shared" si="49"/>
        <v>14</v>
      </c>
      <c r="O573" s="228">
        <f t="shared" si="48"/>
        <v>3158</v>
      </c>
      <c r="P573" s="233">
        <f t="shared" si="53"/>
        <v>44210</v>
      </c>
      <c r="Q573" s="233">
        <f t="shared" si="53"/>
        <v>44212</v>
      </c>
      <c r="R573" s="7"/>
    </row>
    <row r="574" spans="14:18" x14ac:dyDescent="0.2">
      <c r="N574" s="227">
        <f t="shared" si="49"/>
        <v>15</v>
      </c>
      <c r="O574" s="228">
        <f t="shared" si="48"/>
        <v>2947</v>
      </c>
      <c r="P574" s="233">
        <f t="shared" si="53"/>
        <v>44211</v>
      </c>
      <c r="Q574" s="233">
        <f t="shared" si="53"/>
        <v>44213</v>
      </c>
      <c r="R574" s="7"/>
    </row>
    <row r="575" spans="14:18" x14ac:dyDescent="0.2">
      <c r="N575" s="227">
        <f t="shared" si="49"/>
        <v>16</v>
      </c>
      <c r="O575" s="228">
        <f t="shared" si="48"/>
        <v>2763</v>
      </c>
      <c r="P575" s="233">
        <f t="shared" si="53"/>
        <v>44212</v>
      </c>
      <c r="Q575" s="233">
        <f t="shared" si="53"/>
        <v>44214</v>
      </c>
      <c r="R575" s="7"/>
    </row>
    <row r="576" spans="14:18" x14ac:dyDescent="0.2">
      <c r="N576" s="227">
        <f t="shared" si="49"/>
        <v>17</v>
      </c>
      <c r="O576" s="228">
        <f t="shared" si="48"/>
        <v>2601</v>
      </c>
      <c r="P576" s="233">
        <f t="shared" si="53"/>
        <v>44213</v>
      </c>
      <c r="Q576" s="233">
        <f t="shared" si="53"/>
        <v>44215</v>
      </c>
      <c r="R576" s="7"/>
    </row>
    <row r="577" spans="14:18" x14ac:dyDescent="0.2">
      <c r="N577" s="227">
        <f t="shared" si="49"/>
        <v>18</v>
      </c>
      <c r="O577" s="228">
        <f t="shared" si="48"/>
        <v>2456</v>
      </c>
      <c r="P577" s="233">
        <f t="shared" si="53"/>
        <v>44214</v>
      </c>
      <c r="Q577" s="233">
        <f t="shared" si="53"/>
        <v>44216</v>
      </c>
      <c r="R577" s="7"/>
    </row>
    <row r="578" spans="14:18" x14ac:dyDescent="0.2">
      <c r="N578" s="227">
        <f t="shared" si="49"/>
        <v>19</v>
      </c>
      <c r="O578" s="228">
        <f t="shared" si="48"/>
        <v>2327</v>
      </c>
      <c r="P578" s="233">
        <f t="shared" si="53"/>
        <v>44215</v>
      </c>
      <c r="Q578" s="233">
        <f t="shared" si="53"/>
        <v>44217</v>
      </c>
      <c r="R578" s="7"/>
    </row>
    <row r="579" spans="14:18" x14ac:dyDescent="0.2">
      <c r="N579" s="227">
        <f t="shared" si="49"/>
        <v>20</v>
      </c>
      <c r="O579" s="228">
        <f t="shared" si="48"/>
        <v>2211</v>
      </c>
      <c r="P579" s="233">
        <f t="shared" si="53"/>
        <v>44216</v>
      </c>
      <c r="Q579" s="233">
        <f t="shared" si="53"/>
        <v>44218</v>
      </c>
      <c r="R579" s="7"/>
    </row>
    <row r="580" spans="14:18" x14ac:dyDescent="0.2">
      <c r="N580" s="227">
        <f t="shared" si="49"/>
        <v>21</v>
      </c>
      <c r="O580" s="228">
        <f t="shared" si="48"/>
        <v>2106</v>
      </c>
      <c r="P580" s="233">
        <f t="shared" si="53"/>
        <v>44217</v>
      </c>
      <c r="Q580" s="233">
        <f t="shared" si="53"/>
        <v>44219</v>
      </c>
      <c r="R580" s="7"/>
    </row>
    <row r="581" spans="14:18" x14ac:dyDescent="0.2">
      <c r="N581" s="227">
        <f t="shared" si="49"/>
        <v>22</v>
      </c>
      <c r="O581" s="228">
        <f t="shared" si="48"/>
        <v>2010</v>
      </c>
      <c r="P581" s="233">
        <f t="shared" si="53"/>
        <v>44218</v>
      </c>
      <c r="Q581" s="233">
        <f t="shared" si="53"/>
        <v>44220</v>
      </c>
      <c r="R581" s="7"/>
    </row>
    <row r="582" spans="14:18" x14ac:dyDescent="0.2">
      <c r="N582" s="227">
        <f t="shared" si="49"/>
        <v>23</v>
      </c>
      <c r="O582" s="228">
        <f t="shared" si="48"/>
        <v>1923</v>
      </c>
      <c r="P582" s="233">
        <f t="shared" si="53"/>
        <v>44219</v>
      </c>
      <c r="Q582" s="233">
        <f t="shared" si="53"/>
        <v>44221</v>
      </c>
      <c r="R582" s="7"/>
    </row>
    <row r="583" spans="14:18" x14ac:dyDescent="0.2">
      <c r="N583" s="227">
        <f t="shared" si="49"/>
        <v>24</v>
      </c>
      <c r="O583" s="228">
        <f t="shared" si="48"/>
        <v>1843</v>
      </c>
      <c r="P583" s="233">
        <f t="shared" si="53"/>
        <v>44220</v>
      </c>
      <c r="Q583" s="233">
        <f t="shared" si="53"/>
        <v>44222</v>
      </c>
      <c r="R583" s="7"/>
    </row>
    <row r="584" spans="14:18" x14ac:dyDescent="0.2">
      <c r="N584" s="227">
        <f t="shared" si="49"/>
        <v>25</v>
      </c>
      <c r="O584" s="228">
        <f t="shared" si="48"/>
        <v>1769</v>
      </c>
      <c r="P584" s="233">
        <f t="shared" si="53"/>
        <v>44221</v>
      </c>
      <c r="Q584" s="233">
        <f t="shared" si="53"/>
        <v>44223</v>
      </c>
      <c r="R584" s="7"/>
    </row>
    <row r="585" spans="14:18" x14ac:dyDescent="0.2">
      <c r="N585" s="227">
        <f t="shared" si="49"/>
        <v>26</v>
      </c>
      <c r="O585" s="228">
        <f t="shared" si="48"/>
        <v>1701</v>
      </c>
      <c r="P585" s="233">
        <f t="shared" si="53"/>
        <v>44222</v>
      </c>
      <c r="Q585" s="233">
        <f t="shared" si="53"/>
        <v>44224</v>
      </c>
      <c r="R585" s="7"/>
    </row>
    <row r="586" spans="14:18" x14ac:dyDescent="0.2">
      <c r="N586" s="227">
        <f t="shared" si="49"/>
        <v>27</v>
      </c>
      <c r="O586" s="228">
        <f t="shared" ref="O586:O649" si="54">ROUND(P586/N586,0)</f>
        <v>1638</v>
      </c>
      <c r="P586" s="233">
        <f t="shared" si="53"/>
        <v>44223</v>
      </c>
      <c r="Q586" s="233">
        <f t="shared" si="53"/>
        <v>44225</v>
      </c>
      <c r="R586" s="7"/>
    </row>
    <row r="587" spans="14:18" x14ac:dyDescent="0.2">
      <c r="N587" s="227">
        <f t="shared" ref="N587:N650" si="55">DAY(P587)</f>
        <v>28</v>
      </c>
      <c r="O587" s="228">
        <f t="shared" si="54"/>
        <v>1579</v>
      </c>
      <c r="P587" s="233">
        <f t="shared" si="53"/>
        <v>44224</v>
      </c>
      <c r="Q587" s="233">
        <f t="shared" si="53"/>
        <v>44226</v>
      </c>
      <c r="R587" s="7"/>
    </row>
    <row r="588" spans="14:18" x14ac:dyDescent="0.2">
      <c r="N588" s="227">
        <f t="shared" si="55"/>
        <v>29</v>
      </c>
      <c r="O588" s="228">
        <f t="shared" si="54"/>
        <v>1525</v>
      </c>
      <c r="P588" s="233">
        <f t="shared" ref="P588:Q603" si="56">P587+1</f>
        <v>44225</v>
      </c>
      <c r="Q588" s="233">
        <f t="shared" si="56"/>
        <v>44227</v>
      </c>
      <c r="R588" s="7"/>
    </row>
    <row r="589" spans="14:18" x14ac:dyDescent="0.2">
      <c r="N589" s="227">
        <f t="shared" si="55"/>
        <v>30</v>
      </c>
      <c r="O589" s="228">
        <f t="shared" si="54"/>
        <v>1474</v>
      </c>
      <c r="P589" s="233">
        <f t="shared" si="56"/>
        <v>44226</v>
      </c>
      <c r="Q589" s="233">
        <f t="shared" si="56"/>
        <v>44228</v>
      </c>
      <c r="R589" s="7"/>
    </row>
    <row r="590" spans="14:18" x14ac:dyDescent="0.2">
      <c r="N590" s="227">
        <f t="shared" si="55"/>
        <v>31</v>
      </c>
      <c r="O590" s="228">
        <f t="shared" si="54"/>
        <v>1427</v>
      </c>
      <c r="P590" s="233">
        <f t="shared" si="56"/>
        <v>44227</v>
      </c>
      <c r="Q590" s="233">
        <f t="shared" si="56"/>
        <v>44229</v>
      </c>
      <c r="R590" s="7"/>
    </row>
    <row r="591" spans="14:18" x14ac:dyDescent="0.2">
      <c r="N591" s="227">
        <f t="shared" si="55"/>
        <v>1</v>
      </c>
      <c r="O591" s="228">
        <f t="shared" si="54"/>
        <v>44228</v>
      </c>
      <c r="P591" s="233">
        <f t="shared" si="56"/>
        <v>44228</v>
      </c>
      <c r="Q591" s="233">
        <f t="shared" si="56"/>
        <v>44230</v>
      </c>
      <c r="R591" s="7"/>
    </row>
    <row r="592" spans="14:18" x14ac:dyDescent="0.2">
      <c r="N592" s="227">
        <f t="shared" si="55"/>
        <v>2</v>
      </c>
      <c r="O592" s="228">
        <f t="shared" si="54"/>
        <v>22115</v>
      </c>
      <c r="P592" s="233">
        <f t="shared" si="56"/>
        <v>44229</v>
      </c>
      <c r="Q592" s="233">
        <f t="shared" si="56"/>
        <v>44231</v>
      </c>
      <c r="R592" s="7"/>
    </row>
    <row r="593" spans="14:18" x14ac:dyDescent="0.2">
      <c r="N593" s="227">
        <f t="shared" si="55"/>
        <v>3</v>
      </c>
      <c r="O593" s="228">
        <f t="shared" si="54"/>
        <v>14743</v>
      </c>
      <c r="P593" s="233">
        <f t="shared" si="56"/>
        <v>44230</v>
      </c>
      <c r="Q593" s="233">
        <f t="shared" si="56"/>
        <v>44232</v>
      </c>
      <c r="R593" s="7"/>
    </row>
    <row r="594" spans="14:18" x14ac:dyDescent="0.2">
      <c r="N594" s="227">
        <f t="shared" si="55"/>
        <v>4</v>
      </c>
      <c r="O594" s="228">
        <f t="shared" si="54"/>
        <v>11058</v>
      </c>
      <c r="P594" s="233">
        <f t="shared" si="56"/>
        <v>44231</v>
      </c>
      <c r="Q594" s="233">
        <f t="shared" si="56"/>
        <v>44233</v>
      </c>
      <c r="R594" s="7"/>
    </row>
    <row r="595" spans="14:18" x14ac:dyDescent="0.2">
      <c r="N595" s="227">
        <f t="shared" si="55"/>
        <v>5</v>
      </c>
      <c r="O595" s="228">
        <f t="shared" si="54"/>
        <v>8846</v>
      </c>
      <c r="P595" s="233">
        <f t="shared" si="56"/>
        <v>44232</v>
      </c>
      <c r="Q595" s="233">
        <f t="shared" si="56"/>
        <v>44234</v>
      </c>
      <c r="R595" s="7"/>
    </row>
    <row r="596" spans="14:18" x14ac:dyDescent="0.2">
      <c r="N596" s="227">
        <f t="shared" si="55"/>
        <v>6</v>
      </c>
      <c r="O596" s="228">
        <f t="shared" si="54"/>
        <v>7372</v>
      </c>
      <c r="P596" s="233">
        <f t="shared" si="56"/>
        <v>44233</v>
      </c>
      <c r="Q596" s="233">
        <f t="shared" si="56"/>
        <v>44235</v>
      </c>
      <c r="R596" s="7"/>
    </row>
    <row r="597" spans="14:18" x14ac:dyDescent="0.2">
      <c r="N597" s="227">
        <f t="shared" si="55"/>
        <v>7</v>
      </c>
      <c r="O597" s="228">
        <f t="shared" si="54"/>
        <v>6319</v>
      </c>
      <c r="P597" s="233">
        <f t="shared" si="56"/>
        <v>44234</v>
      </c>
      <c r="Q597" s="233">
        <f t="shared" si="56"/>
        <v>44236</v>
      </c>
      <c r="R597" s="7"/>
    </row>
    <row r="598" spans="14:18" x14ac:dyDescent="0.2">
      <c r="N598" s="227">
        <f t="shared" si="55"/>
        <v>8</v>
      </c>
      <c r="O598" s="228">
        <f t="shared" si="54"/>
        <v>5529</v>
      </c>
      <c r="P598" s="233">
        <f t="shared" si="56"/>
        <v>44235</v>
      </c>
      <c r="Q598" s="233">
        <f t="shared" si="56"/>
        <v>44237</v>
      </c>
      <c r="R598" s="7"/>
    </row>
    <row r="599" spans="14:18" x14ac:dyDescent="0.2">
      <c r="N599" s="227">
        <f t="shared" si="55"/>
        <v>9</v>
      </c>
      <c r="O599" s="228">
        <f t="shared" si="54"/>
        <v>4915</v>
      </c>
      <c r="P599" s="233">
        <f t="shared" si="56"/>
        <v>44236</v>
      </c>
      <c r="Q599" s="233">
        <f t="shared" si="56"/>
        <v>44238</v>
      </c>
      <c r="R599" s="7"/>
    </row>
    <row r="600" spans="14:18" x14ac:dyDescent="0.2">
      <c r="N600" s="227">
        <f t="shared" si="55"/>
        <v>10</v>
      </c>
      <c r="O600" s="228">
        <f t="shared" si="54"/>
        <v>4424</v>
      </c>
      <c r="P600" s="233">
        <f t="shared" si="56"/>
        <v>44237</v>
      </c>
      <c r="Q600" s="233">
        <f t="shared" si="56"/>
        <v>44239</v>
      </c>
      <c r="R600" s="7"/>
    </row>
    <row r="601" spans="14:18" x14ac:dyDescent="0.2">
      <c r="N601" s="227">
        <f t="shared" si="55"/>
        <v>11</v>
      </c>
      <c r="O601" s="228">
        <f t="shared" si="54"/>
        <v>4022</v>
      </c>
      <c r="P601" s="233">
        <f t="shared" si="56"/>
        <v>44238</v>
      </c>
      <c r="Q601" s="233">
        <f t="shared" si="56"/>
        <v>44240</v>
      </c>
      <c r="R601" s="7"/>
    </row>
    <row r="602" spans="14:18" x14ac:dyDescent="0.2">
      <c r="N602" s="227">
        <f t="shared" si="55"/>
        <v>12</v>
      </c>
      <c r="O602" s="228">
        <f t="shared" si="54"/>
        <v>3687</v>
      </c>
      <c r="P602" s="233">
        <f t="shared" si="56"/>
        <v>44239</v>
      </c>
      <c r="Q602" s="233">
        <f t="shared" si="56"/>
        <v>44241</v>
      </c>
      <c r="R602" s="7"/>
    </row>
    <row r="603" spans="14:18" x14ac:dyDescent="0.2">
      <c r="N603" s="227">
        <f t="shared" si="55"/>
        <v>13</v>
      </c>
      <c r="O603" s="228">
        <f t="shared" si="54"/>
        <v>3403</v>
      </c>
      <c r="P603" s="233">
        <f t="shared" si="56"/>
        <v>44240</v>
      </c>
      <c r="Q603" s="233">
        <f t="shared" si="56"/>
        <v>44242</v>
      </c>
      <c r="R603" s="7"/>
    </row>
    <row r="604" spans="14:18" x14ac:dyDescent="0.2">
      <c r="N604" s="227">
        <f t="shared" si="55"/>
        <v>14</v>
      </c>
      <c r="O604" s="228">
        <f t="shared" si="54"/>
        <v>3160</v>
      </c>
      <c r="P604" s="233">
        <f t="shared" ref="P604:Q619" si="57">P603+1</f>
        <v>44241</v>
      </c>
      <c r="Q604" s="233">
        <f t="shared" si="57"/>
        <v>44243</v>
      </c>
      <c r="R604" s="7"/>
    </row>
    <row r="605" spans="14:18" x14ac:dyDescent="0.2">
      <c r="N605" s="227">
        <f t="shared" si="55"/>
        <v>15</v>
      </c>
      <c r="O605" s="228">
        <f t="shared" si="54"/>
        <v>2949</v>
      </c>
      <c r="P605" s="233">
        <f t="shared" si="57"/>
        <v>44242</v>
      </c>
      <c r="Q605" s="233">
        <f t="shared" si="57"/>
        <v>44244</v>
      </c>
      <c r="R605" s="7"/>
    </row>
    <row r="606" spans="14:18" x14ac:dyDescent="0.2">
      <c r="N606" s="227">
        <f t="shared" si="55"/>
        <v>16</v>
      </c>
      <c r="O606" s="228">
        <f t="shared" si="54"/>
        <v>2765</v>
      </c>
      <c r="P606" s="233">
        <f t="shared" si="57"/>
        <v>44243</v>
      </c>
      <c r="Q606" s="233">
        <f t="shared" si="57"/>
        <v>44245</v>
      </c>
      <c r="R606" s="7"/>
    </row>
    <row r="607" spans="14:18" x14ac:dyDescent="0.2">
      <c r="N607" s="227">
        <f t="shared" si="55"/>
        <v>17</v>
      </c>
      <c r="O607" s="228">
        <f t="shared" si="54"/>
        <v>2603</v>
      </c>
      <c r="P607" s="233">
        <f t="shared" si="57"/>
        <v>44244</v>
      </c>
      <c r="Q607" s="233">
        <f t="shared" si="57"/>
        <v>44246</v>
      </c>
      <c r="R607" s="7"/>
    </row>
    <row r="608" spans="14:18" x14ac:dyDescent="0.2">
      <c r="N608" s="227">
        <f t="shared" si="55"/>
        <v>18</v>
      </c>
      <c r="O608" s="228">
        <f t="shared" si="54"/>
        <v>2458</v>
      </c>
      <c r="P608" s="233">
        <f t="shared" si="57"/>
        <v>44245</v>
      </c>
      <c r="Q608" s="233">
        <f t="shared" si="57"/>
        <v>44247</v>
      </c>
      <c r="R608" s="7"/>
    </row>
    <row r="609" spans="14:18" x14ac:dyDescent="0.2">
      <c r="N609" s="227">
        <f t="shared" si="55"/>
        <v>19</v>
      </c>
      <c r="O609" s="228">
        <f t="shared" si="54"/>
        <v>2329</v>
      </c>
      <c r="P609" s="233">
        <f t="shared" si="57"/>
        <v>44246</v>
      </c>
      <c r="Q609" s="233">
        <f t="shared" si="57"/>
        <v>44248</v>
      </c>
      <c r="R609" s="7"/>
    </row>
    <row r="610" spans="14:18" x14ac:dyDescent="0.2">
      <c r="N610" s="227">
        <f t="shared" si="55"/>
        <v>20</v>
      </c>
      <c r="O610" s="228">
        <f t="shared" si="54"/>
        <v>2212</v>
      </c>
      <c r="P610" s="233">
        <f t="shared" si="57"/>
        <v>44247</v>
      </c>
      <c r="Q610" s="233">
        <f t="shared" si="57"/>
        <v>44249</v>
      </c>
      <c r="R610" s="7"/>
    </row>
    <row r="611" spans="14:18" x14ac:dyDescent="0.2">
      <c r="N611" s="227">
        <f t="shared" si="55"/>
        <v>21</v>
      </c>
      <c r="O611" s="228">
        <f t="shared" si="54"/>
        <v>2107</v>
      </c>
      <c r="P611" s="233">
        <f t="shared" si="57"/>
        <v>44248</v>
      </c>
      <c r="Q611" s="233">
        <f t="shared" si="57"/>
        <v>44250</v>
      </c>
      <c r="R611" s="7"/>
    </row>
    <row r="612" spans="14:18" x14ac:dyDescent="0.2">
      <c r="N612" s="227">
        <f t="shared" si="55"/>
        <v>22</v>
      </c>
      <c r="O612" s="228">
        <f t="shared" si="54"/>
        <v>2011</v>
      </c>
      <c r="P612" s="233">
        <f t="shared" si="57"/>
        <v>44249</v>
      </c>
      <c r="Q612" s="233">
        <f t="shared" si="57"/>
        <v>44251</v>
      </c>
      <c r="R612" s="7"/>
    </row>
    <row r="613" spans="14:18" x14ac:dyDescent="0.2">
      <c r="N613" s="227">
        <f t="shared" si="55"/>
        <v>23</v>
      </c>
      <c r="O613" s="228">
        <f t="shared" si="54"/>
        <v>1924</v>
      </c>
      <c r="P613" s="233">
        <f t="shared" si="57"/>
        <v>44250</v>
      </c>
      <c r="Q613" s="233">
        <f t="shared" si="57"/>
        <v>44252</v>
      </c>
      <c r="R613" s="7"/>
    </row>
    <row r="614" spans="14:18" x14ac:dyDescent="0.2">
      <c r="N614" s="227">
        <f t="shared" si="55"/>
        <v>24</v>
      </c>
      <c r="O614" s="228">
        <f t="shared" si="54"/>
        <v>1844</v>
      </c>
      <c r="P614" s="233">
        <f t="shared" si="57"/>
        <v>44251</v>
      </c>
      <c r="Q614" s="233">
        <f t="shared" si="57"/>
        <v>44253</v>
      </c>
      <c r="R614" s="7"/>
    </row>
    <row r="615" spans="14:18" x14ac:dyDescent="0.2">
      <c r="N615" s="227">
        <f t="shared" si="55"/>
        <v>25</v>
      </c>
      <c r="O615" s="228">
        <f t="shared" si="54"/>
        <v>1770</v>
      </c>
      <c r="P615" s="233">
        <f t="shared" si="57"/>
        <v>44252</v>
      </c>
      <c r="Q615" s="233">
        <f t="shared" si="57"/>
        <v>44254</v>
      </c>
      <c r="R615" s="7"/>
    </row>
    <row r="616" spans="14:18" x14ac:dyDescent="0.2">
      <c r="N616" s="227">
        <f t="shared" si="55"/>
        <v>26</v>
      </c>
      <c r="O616" s="228">
        <f t="shared" si="54"/>
        <v>1702</v>
      </c>
      <c r="P616" s="233">
        <f t="shared" si="57"/>
        <v>44253</v>
      </c>
      <c r="Q616" s="233">
        <f t="shared" si="57"/>
        <v>44255</v>
      </c>
      <c r="R616" s="7"/>
    </row>
    <row r="617" spans="14:18" x14ac:dyDescent="0.2">
      <c r="N617" s="227">
        <f t="shared" si="55"/>
        <v>27</v>
      </c>
      <c r="O617" s="228">
        <f t="shared" si="54"/>
        <v>1639</v>
      </c>
      <c r="P617" s="233">
        <f t="shared" si="57"/>
        <v>44254</v>
      </c>
      <c r="Q617" s="233">
        <f t="shared" si="57"/>
        <v>44256</v>
      </c>
      <c r="R617" s="7"/>
    </row>
    <row r="618" spans="14:18" x14ac:dyDescent="0.2">
      <c r="N618" s="227">
        <f t="shared" si="55"/>
        <v>28</v>
      </c>
      <c r="O618" s="228">
        <f t="shared" si="54"/>
        <v>1581</v>
      </c>
      <c r="P618" s="233">
        <f t="shared" si="57"/>
        <v>44255</v>
      </c>
      <c r="Q618" s="233">
        <f t="shared" si="57"/>
        <v>44257</v>
      </c>
      <c r="R618" s="7"/>
    </row>
    <row r="619" spans="14:18" x14ac:dyDescent="0.2">
      <c r="N619" s="227">
        <f t="shared" si="55"/>
        <v>1</v>
      </c>
      <c r="O619" s="228">
        <f t="shared" si="54"/>
        <v>44256</v>
      </c>
      <c r="P619" s="233">
        <f t="shared" si="57"/>
        <v>44256</v>
      </c>
      <c r="Q619" s="233">
        <f t="shared" si="57"/>
        <v>44258</v>
      </c>
      <c r="R619" s="7"/>
    </row>
    <row r="620" spans="14:18" x14ac:dyDescent="0.2">
      <c r="N620" s="227">
        <f t="shared" si="55"/>
        <v>2</v>
      </c>
      <c r="O620" s="228">
        <f t="shared" si="54"/>
        <v>22129</v>
      </c>
      <c r="P620" s="233">
        <f t="shared" ref="P620:Q635" si="58">P619+1</f>
        <v>44257</v>
      </c>
      <c r="Q620" s="233">
        <f t="shared" si="58"/>
        <v>44259</v>
      </c>
      <c r="R620" s="7"/>
    </row>
    <row r="621" spans="14:18" x14ac:dyDescent="0.2">
      <c r="N621" s="227">
        <f t="shared" si="55"/>
        <v>3</v>
      </c>
      <c r="O621" s="228">
        <f t="shared" si="54"/>
        <v>14753</v>
      </c>
      <c r="P621" s="233">
        <f t="shared" si="58"/>
        <v>44258</v>
      </c>
      <c r="Q621" s="233">
        <f t="shared" si="58"/>
        <v>44260</v>
      </c>
      <c r="R621" s="7"/>
    </row>
    <row r="622" spans="14:18" x14ac:dyDescent="0.2">
      <c r="N622" s="227">
        <f t="shared" si="55"/>
        <v>4</v>
      </c>
      <c r="O622" s="228">
        <f t="shared" si="54"/>
        <v>11065</v>
      </c>
      <c r="P622" s="233">
        <f t="shared" si="58"/>
        <v>44259</v>
      </c>
      <c r="Q622" s="233">
        <f t="shared" si="58"/>
        <v>44261</v>
      </c>
      <c r="R622" s="7"/>
    </row>
    <row r="623" spans="14:18" x14ac:dyDescent="0.2">
      <c r="N623" s="227">
        <f t="shared" si="55"/>
        <v>5</v>
      </c>
      <c r="O623" s="228">
        <f t="shared" si="54"/>
        <v>8852</v>
      </c>
      <c r="P623" s="233">
        <f t="shared" si="58"/>
        <v>44260</v>
      </c>
      <c r="Q623" s="233">
        <f t="shared" si="58"/>
        <v>44262</v>
      </c>
      <c r="R623" s="7"/>
    </row>
    <row r="624" spans="14:18" x14ac:dyDescent="0.2">
      <c r="N624" s="227">
        <f t="shared" si="55"/>
        <v>6</v>
      </c>
      <c r="O624" s="228">
        <f t="shared" si="54"/>
        <v>7377</v>
      </c>
      <c r="P624" s="233">
        <f t="shared" si="58"/>
        <v>44261</v>
      </c>
      <c r="Q624" s="233">
        <f t="shared" si="58"/>
        <v>44263</v>
      </c>
      <c r="R624" s="7"/>
    </row>
    <row r="625" spans="14:18" x14ac:dyDescent="0.2">
      <c r="N625" s="227">
        <f t="shared" si="55"/>
        <v>7</v>
      </c>
      <c r="O625" s="228">
        <f t="shared" si="54"/>
        <v>6323</v>
      </c>
      <c r="P625" s="233">
        <f t="shared" si="58"/>
        <v>44262</v>
      </c>
      <c r="Q625" s="233">
        <f t="shared" si="58"/>
        <v>44264</v>
      </c>
      <c r="R625" s="7"/>
    </row>
    <row r="626" spans="14:18" x14ac:dyDescent="0.2">
      <c r="N626" s="227">
        <f t="shared" si="55"/>
        <v>8</v>
      </c>
      <c r="O626" s="228">
        <f t="shared" si="54"/>
        <v>5533</v>
      </c>
      <c r="P626" s="233">
        <f t="shared" si="58"/>
        <v>44263</v>
      </c>
      <c r="Q626" s="233">
        <f t="shared" si="58"/>
        <v>44265</v>
      </c>
      <c r="R626" s="7"/>
    </row>
    <row r="627" spans="14:18" x14ac:dyDescent="0.2">
      <c r="N627" s="227">
        <f t="shared" si="55"/>
        <v>9</v>
      </c>
      <c r="O627" s="228">
        <f t="shared" si="54"/>
        <v>4918</v>
      </c>
      <c r="P627" s="233">
        <f t="shared" si="58"/>
        <v>44264</v>
      </c>
      <c r="Q627" s="233">
        <f t="shared" si="58"/>
        <v>44266</v>
      </c>
      <c r="R627" s="7"/>
    </row>
    <row r="628" spans="14:18" x14ac:dyDescent="0.2">
      <c r="N628" s="227">
        <f t="shared" si="55"/>
        <v>10</v>
      </c>
      <c r="O628" s="228">
        <f t="shared" si="54"/>
        <v>4427</v>
      </c>
      <c r="P628" s="233">
        <f t="shared" si="58"/>
        <v>44265</v>
      </c>
      <c r="Q628" s="233">
        <f t="shared" si="58"/>
        <v>44267</v>
      </c>
      <c r="R628" s="7"/>
    </row>
    <row r="629" spans="14:18" x14ac:dyDescent="0.2">
      <c r="N629" s="227">
        <f t="shared" si="55"/>
        <v>11</v>
      </c>
      <c r="O629" s="228">
        <f t="shared" si="54"/>
        <v>4024</v>
      </c>
      <c r="P629" s="233">
        <f t="shared" si="58"/>
        <v>44266</v>
      </c>
      <c r="Q629" s="233">
        <f t="shared" si="58"/>
        <v>44268</v>
      </c>
      <c r="R629" s="7"/>
    </row>
    <row r="630" spans="14:18" x14ac:dyDescent="0.2">
      <c r="N630" s="227">
        <f t="shared" si="55"/>
        <v>12</v>
      </c>
      <c r="O630" s="228">
        <f t="shared" si="54"/>
        <v>3689</v>
      </c>
      <c r="P630" s="233">
        <f t="shared" si="58"/>
        <v>44267</v>
      </c>
      <c r="Q630" s="233">
        <f t="shared" si="58"/>
        <v>44269</v>
      </c>
      <c r="R630" s="7"/>
    </row>
    <row r="631" spans="14:18" x14ac:dyDescent="0.2">
      <c r="N631" s="227">
        <f t="shared" si="55"/>
        <v>13</v>
      </c>
      <c r="O631" s="228">
        <f t="shared" si="54"/>
        <v>3405</v>
      </c>
      <c r="P631" s="233">
        <f t="shared" si="58"/>
        <v>44268</v>
      </c>
      <c r="Q631" s="233">
        <f t="shared" si="58"/>
        <v>44270</v>
      </c>
      <c r="R631" s="7"/>
    </row>
    <row r="632" spans="14:18" x14ac:dyDescent="0.2">
      <c r="N632" s="227">
        <f t="shared" si="55"/>
        <v>14</v>
      </c>
      <c r="O632" s="228">
        <f t="shared" si="54"/>
        <v>3162</v>
      </c>
      <c r="P632" s="233">
        <f t="shared" si="58"/>
        <v>44269</v>
      </c>
      <c r="Q632" s="233">
        <f t="shared" si="58"/>
        <v>44271</v>
      </c>
      <c r="R632" s="7"/>
    </row>
    <row r="633" spans="14:18" x14ac:dyDescent="0.2">
      <c r="N633" s="227">
        <f t="shared" si="55"/>
        <v>15</v>
      </c>
      <c r="O633" s="228">
        <f t="shared" si="54"/>
        <v>2951</v>
      </c>
      <c r="P633" s="233">
        <f t="shared" si="58"/>
        <v>44270</v>
      </c>
      <c r="Q633" s="233">
        <f t="shared" si="58"/>
        <v>44272</v>
      </c>
      <c r="R633" s="7"/>
    </row>
    <row r="634" spans="14:18" x14ac:dyDescent="0.2">
      <c r="N634" s="227">
        <f t="shared" si="55"/>
        <v>16</v>
      </c>
      <c r="O634" s="228">
        <f t="shared" si="54"/>
        <v>2767</v>
      </c>
      <c r="P634" s="233">
        <f t="shared" si="58"/>
        <v>44271</v>
      </c>
      <c r="Q634" s="233">
        <f t="shared" si="58"/>
        <v>44273</v>
      </c>
      <c r="R634" s="7"/>
    </row>
    <row r="635" spans="14:18" x14ac:dyDescent="0.2">
      <c r="N635" s="227">
        <f t="shared" si="55"/>
        <v>17</v>
      </c>
      <c r="O635" s="228">
        <f t="shared" si="54"/>
        <v>2604</v>
      </c>
      <c r="P635" s="233">
        <f t="shared" si="58"/>
        <v>44272</v>
      </c>
      <c r="Q635" s="233">
        <f t="shared" si="58"/>
        <v>44274</v>
      </c>
      <c r="R635" s="7"/>
    </row>
    <row r="636" spans="14:18" x14ac:dyDescent="0.2">
      <c r="N636" s="227">
        <f t="shared" si="55"/>
        <v>18</v>
      </c>
      <c r="O636" s="228">
        <f t="shared" si="54"/>
        <v>2460</v>
      </c>
      <c r="P636" s="233">
        <f t="shared" ref="P636:Q651" si="59">P635+1</f>
        <v>44273</v>
      </c>
      <c r="Q636" s="233">
        <f t="shared" si="59"/>
        <v>44275</v>
      </c>
      <c r="R636" s="7"/>
    </row>
    <row r="637" spans="14:18" x14ac:dyDescent="0.2">
      <c r="N637" s="227">
        <f t="shared" si="55"/>
        <v>19</v>
      </c>
      <c r="O637" s="228">
        <f t="shared" si="54"/>
        <v>2330</v>
      </c>
      <c r="P637" s="233">
        <f t="shared" si="59"/>
        <v>44274</v>
      </c>
      <c r="Q637" s="233">
        <f t="shared" si="59"/>
        <v>44276</v>
      </c>
      <c r="R637" s="7"/>
    </row>
    <row r="638" spans="14:18" x14ac:dyDescent="0.2">
      <c r="N638" s="227">
        <f t="shared" si="55"/>
        <v>20</v>
      </c>
      <c r="O638" s="228">
        <f t="shared" si="54"/>
        <v>2214</v>
      </c>
      <c r="P638" s="233">
        <f t="shared" si="59"/>
        <v>44275</v>
      </c>
      <c r="Q638" s="233">
        <f t="shared" si="59"/>
        <v>44277</v>
      </c>
      <c r="R638" s="7"/>
    </row>
    <row r="639" spans="14:18" x14ac:dyDescent="0.2">
      <c r="N639" s="227">
        <f t="shared" si="55"/>
        <v>21</v>
      </c>
      <c r="O639" s="228">
        <f t="shared" si="54"/>
        <v>2108</v>
      </c>
      <c r="P639" s="233">
        <f t="shared" si="59"/>
        <v>44276</v>
      </c>
      <c r="Q639" s="233">
        <f t="shared" si="59"/>
        <v>44278</v>
      </c>
      <c r="R639" s="7"/>
    </row>
    <row r="640" spans="14:18" x14ac:dyDescent="0.2">
      <c r="N640" s="227">
        <f t="shared" si="55"/>
        <v>22</v>
      </c>
      <c r="O640" s="228">
        <f t="shared" si="54"/>
        <v>2013</v>
      </c>
      <c r="P640" s="233">
        <f t="shared" si="59"/>
        <v>44277</v>
      </c>
      <c r="Q640" s="233">
        <f t="shared" si="59"/>
        <v>44279</v>
      </c>
      <c r="R640" s="7"/>
    </row>
    <row r="641" spans="14:18" x14ac:dyDescent="0.2">
      <c r="N641" s="227">
        <f t="shared" si="55"/>
        <v>23</v>
      </c>
      <c r="O641" s="228">
        <f t="shared" si="54"/>
        <v>1925</v>
      </c>
      <c r="P641" s="233">
        <f t="shared" si="59"/>
        <v>44278</v>
      </c>
      <c r="Q641" s="233">
        <f t="shared" si="59"/>
        <v>44280</v>
      </c>
      <c r="R641" s="7"/>
    </row>
    <row r="642" spans="14:18" x14ac:dyDescent="0.2">
      <c r="N642" s="227">
        <f t="shared" si="55"/>
        <v>24</v>
      </c>
      <c r="O642" s="228">
        <f t="shared" si="54"/>
        <v>1845</v>
      </c>
      <c r="P642" s="233">
        <f t="shared" si="59"/>
        <v>44279</v>
      </c>
      <c r="Q642" s="233">
        <f t="shared" si="59"/>
        <v>44281</v>
      </c>
      <c r="R642" s="7"/>
    </row>
    <row r="643" spans="14:18" x14ac:dyDescent="0.2">
      <c r="N643" s="227">
        <f t="shared" si="55"/>
        <v>25</v>
      </c>
      <c r="O643" s="228">
        <f t="shared" si="54"/>
        <v>1771</v>
      </c>
      <c r="P643" s="233">
        <f t="shared" si="59"/>
        <v>44280</v>
      </c>
      <c r="Q643" s="233">
        <f t="shared" si="59"/>
        <v>44282</v>
      </c>
      <c r="R643" s="7"/>
    </row>
    <row r="644" spans="14:18" x14ac:dyDescent="0.2">
      <c r="N644" s="227">
        <f t="shared" si="55"/>
        <v>26</v>
      </c>
      <c r="O644" s="228">
        <f t="shared" si="54"/>
        <v>1703</v>
      </c>
      <c r="P644" s="233">
        <f t="shared" si="59"/>
        <v>44281</v>
      </c>
      <c r="Q644" s="233">
        <f t="shared" si="59"/>
        <v>44283</v>
      </c>
      <c r="R644" s="7"/>
    </row>
    <row r="645" spans="14:18" x14ac:dyDescent="0.2">
      <c r="N645" s="227">
        <f t="shared" si="55"/>
        <v>27</v>
      </c>
      <c r="O645" s="228">
        <f t="shared" si="54"/>
        <v>1640</v>
      </c>
      <c r="P645" s="233">
        <f t="shared" si="59"/>
        <v>44282</v>
      </c>
      <c r="Q645" s="233">
        <f t="shared" si="59"/>
        <v>44284</v>
      </c>
      <c r="R645" s="7"/>
    </row>
    <row r="646" spans="14:18" x14ac:dyDescent="0.2">
      <c r="N646" s="227">
        <f t="shared" si="55"/>
        <v>28</v>
      </c>
      <c r="O646" s="228">
        <f t="shared" si="54"/>
        <v>1582</v>
      </c>
      <c r="P646" s="233">
        <f t="shared" si="59"/>
        <v>44283</v>
      </c>
      <c r="Q646" s="233">
        <f t="shared" si="59"/>
        <v>44285</v>
      </c>
      <c r="R646" s="7"/>
    </row>
    <row r="647" spans="14:18" x14ac:dyDescent="0.2">
      <c r="N647" s="227">
        <f t="shared" si="55"/>
        <v>29</v>
      </c>
      <c r="O647" s="228">
        <f t="shared" si="54"/>
        <v>1527</v>
      </c>
      <c r="P647" s="233">
        <f t="shared" si="59"/>
        <v>44284</v>
      </c>
      <c r="Q647" s="233">
        <f t="shared" si="59"/>
        <v>44286</v>
      </c>
      <c r="R647" s="7"/>
    </row>
    <row r="648" spans="14:18" x14ac:dyDescent="0.2">
      <c r="N648" s="227">
        <f t="shared" si="55"/>
        <v>30</v>
      </c>
      <c r="O648" s="228">
        <f t="shared" si="54"/>
        <v>1476</v>
      </c>
      <c r="P648" s="233">
        <f t="shared" si="59"/>
        <v>44285</v>
      </c>
      <c r="Q648" s="233">
        <f t="shared" si="59"/>
        <v>44287</v>
      </c>
      <c r="R648" s="7"/>
    </row>
    <row r="649" spans="14:18" x14ac:dyDescent="0.2">
      <c r="N649" s="227">
        <f t="shared" si="55"/>
        <v>31</v>
      </c>
      <c r="O649" s="228">
        <f t="shared" si="54"/>
        <v>1429</v>
      </c>
      <c r="P649" s="233">
        <f t="shared" si="59"/>
        <v>44286</v>
      </c>
      <c r="Q649" s="233">
        <f t="shared" si="59"/>
        <v>44288</v>
      </c>
      <c r="R649" s="7"/>
    </row>
    <row r="650" spans="14:18" x14ac:dyDescent="0.2">
      <c r="N650" s="227">
        <f t="shared" si="55"/>
        <v>1</v>
      </c>
      <c r="O650" s="228">
        <f t="shared" ref="O650:O713" si="60">ROUND(P650/N650,0)</f>
        <v>44287</v>
      </c>
      <c r="P650" s="233">
        <f t="shared" si="59"/>
        <v>44287</v>
      </c>
      <c r="Q650" s="233">
        <f t="shared" si="59"/>
        <v>44289</v>
      </c>
      <c r="R650" s="7"/>
    </row>
    <row r="651" spans="14:18" x14ac:dyDescent="0.2">
      <c r="N651" s="227">
        <f t="shared" ref="N651:N714" si="61">DAY(P651)</f>
        <v>2</v>
      </c>
      <c r="O651" s="228">
        <f t="shared" si="60"/>
        <v>22144</v>
      </c>
      <c r="P651" s="233">
        <f t="shared" si="59"/>
        <v>44288</v>
      </c>
      <c r="Q651" s="233">
        <f t="shared" si="59"/>
        <v>44290</v>
      </c>
      <c r="R651" s="7"/>
    </row>
    <row r="652" spans="14:18" x14ac:dyDescent="0.2">
      <c r="N652" s="227">
        <f t="shared" si="61"/>
        <v>3</v>
      </c>
      <c r="O652" s="228">
        <f t="shared" si="60"/>
        <v>14763</v>
      </c>
      <c r="P652" s="233">
        <f t="shared" ref="P652:Q667" si="62">P651+1</f>
        <v>44289</v>
      </c>
      <c r="Q652" s="233">
        <f t="shared" si="62"/>
        <v>44291</v>
      </c>
      <c r="R652" s="7"/>
    </row>
    <row r="653" spans="14:18" x14ac:dyDescent="0.2">
      <c r="N653" s="227">
        <f t="shared" si="61"/>
        <v>4</v>
      </c>
      <c r="O653" s="228">
        <f t="shared" si="60"/>
        <v>11073</v>
      </c>
      <c r="P653" s="233">
        <f t="shared" si="62"/>
        <v>44290</v>
      </c>
      <c r="Q653" s="233">
        <f t="shared" si="62"/>
        <v>44292</v>
      </c>
      <c r="R653" s="7"/>
    </row>
    <row r="654" spans="14:18" x14ac:dyDescent="0.2">
      <c r="N654" s="227">
        <f t="shared" si="61"/>
        <v>5</v>
      </c>
      <c r="O654" s="228">
        <f t="shared" si="60"/>
        <v>8858</v>
      </c>
      <c r="P654" s="233">
        <f t="shared" si="62"/>
        <v>44291</v>
      </c>
      <c r="Q654" s="233">
        <f t="shared" si="62"/>
        <v>44293</v>
      </c>
      <c r="R654" s="7"/>
    </row>
    <row r="655" spans="14:18" x14ac:dyDescent="0.2">
      <c r="N655" s="227">
        <f t="shared" si="61"/>
        <v>6</v>
      </c>
      <c r="O655" s="228">
        <f t="shared" si="60"/>
        <v>7382</v>
      </c>
      <c r="P655" s="233">
        <f t="shared" si="62"/>
        <v>44292</v>
      </c>
      <c r="Q655" s="233">
        <f t="shared" si="62"/>
        <v>44294</v>
      </c>
      <c r="R655" s="7"/>
    </row>
    <row r="656" spans="14:18" x14ac:dyDescent="0.2">
      <c r="N656" s="227">
        <f t="shared" si="61"/>
        <v>7</v>
      </c>
      <c r="O656" s="228">
        <f t="shared" si="60"/>
        <v>6328</v>
      </c>
      <c r="P656" s="233">
        <f t="shared" si="62"/>
        <v>44293</v>
      </c>
      <c r="Q656" s="233">
        <f t="shared" si="62"/>
        <v>44295</v>
      </c>
      <c r="R656" s="7"/>
    </row>
    <row r="657" spans="14:18" x14ac:dyDescent="0.2">
      <c r="N657" s="227">
        <f t="shared" si="61"/>
        <v>8</v>
      </c>
      <c r="O657" s="228">
        <f t="shared" si="60"/>
        <v>5537</v>
      </c>
      <c r="P657" s="233">
        <f t="shared" si="62"/>
        <v>44294</v>
      </c>
      <c r="Q657" s="233">
        <f t="shared" si="62"/>
        <v>44296</v>
      </c>
      <c r="R657" s="7"/>
    </row>
    <row r="658" spans="14:18" x14ac:dyDescent="0.2">
      <c r="N658" s="227">
        <f t="shared" si="61"/>
        <v>9</v>
      </c>
      <c r="O658" s="228">
        <f t="shared" si="60"/>
        <v>4922</v>
      </c>
      <c r="P658" s="233">
        <f t="shared" si="62"/>
        <v>44295</v>
      </c>
      <c r="Q658" s="233">
        <f t="shared" si="62"/>
        <v>44297</v>
      </c>
      <c r="R658" s="7"/>
    </row>
    <row r="659" spans="14:18" x14ac:dyDescent="0.2">
      <c r="N659" s="227">
        <f t="shared" si="61"/>
        <v>10</v>
      </c>
      <c r="O659" s="228">
        <f t="shared" si="60"/>
        <v>4430</v>
      </c>
      <c r="P659" s="233">
        <f t="shared" si="62"/>
        <v>44296</v>
      </c>
      <c r="Q659" s="233">
        <f t="shared" si="62"/>
        <v>44298</v>
      </c>
      <c r="R659" s="7"/>
    </row>
    <row r="660" spans="14:18" x14ac:dyDescent="0.2">
      <c r="N660" s="227">
        <f t="shared" si="61"/>
        <v>11</v>
      </c>
      <c r="O660" s="228">
        <f t="shared" si="60"/>
        <v>4027</v>
      </c>
      <c r="P660" s="233">
        <f t="shared" si="62"/>
        <v>44297</v>
      </c>
      <c r="Q660" s="233">
        <f t="shared" si="62"/>
        <v>44299</v>
      </c>
      <c r="R660" s="7"/>
    </row>
    <row r="661" spans="14:18" x14ac:dyDescent="0.2">
      <c r="N661" s="227">
        <f t="shared" si="61"/>
        <v>12</v>
      </c>
      <c r="O661" s="228">
        <f t="shared" si="60"/>
        <v>3692</v>
      </c>
      <c r="P661" s="233">
        <f t="shared" si="62"/>
        <v>44298</v>
      </c>
      <c r="Q661" s="233">
        <f t="shared" si="62"/>
        <v>44300</v>
      </c>
      <c r="R661" s="7"/>
    </row>
    <row r="662" spans="14:18" x14ac:dyDescent="0.2">
      <c r="N662" s="227">
        <f t="shared" si="61"/>
        <v>13</v>
      </c>
      <c r="O662" s="228">
        <f t="shared" si="60"/>
        <v>3408</v>
      </c>
      <c r="P662" s="233">
        <f t="shared" si="62"/>
        <v>44299</v>
      </c>
      <c r="Q662" s="233">
        <f t="shared" si="62"/>
        <v>44301</v>
      </c>
      <c r="R662" s="7"/>
    </row>
    <row r="663" spans="14:18" x14ac:dyDescent="0.2">
      <c r="N663" s="227">
        <f t="shared" si="61"/>
        <v>14</v>
      </c>
      <c r="O663" s="228">
        <f t="shared" si="60"/>
        <v>3164</v>
      </c>
      <c r="P663" s="233">
        <f t="shared" si="62"/>
        <v>44300</v>
      </c>
      <c r="Q663" s="233">
        <f t="shared" si="62"/>
        <v>44302</v>
      </c>
      <c r="R663" s="7"/>
    </row>
    <row r="664" spans="14:18" x14ac:dyDescent="0.2">
      <c r="N664" s="227">
        <f t="shared" si="61"/>
        <v>15</v>
      </c>
      <c r="O664" s="228">
        <f t="shared" si="60"/>
        <v>2953</v>
      </c>
      <c r="P664" s="233">
        <f t="shared" si="62"/>
        <v>44301</v>
      </c>
      <c r="Q664" s="233">
        <f t="shared" si="62"/>
        <v>44303</v>
      </c>
      <c r="R664" s="7"/>
    </row>
    <row r="665" spans="14:18" x14ac:dyDescent="0.2">
      <c r="N665" s="227">
        <f t="shared" si="61"/>
        <v>16</v>
      </c>
      <c r="O665" s="228">
        <f t="shared" si="60"/>
        <v>2769</v>
      </c>
      <c r="P665" s="233">
        <f t="shared" si="62"/>
        <v>44302</v>
      </c>
      <c r="Q665" s="233">
        <f t="shared" si="62"/>
        <v>44304</v>
      </c>
      <c r="R665" s="7"/>
    </row>
    <row r="666" spans="14:18" x14ac:dyDescent="0.2">
      <c r="N666" s="227">
        <f t="shared" si="61"/>
        <v>17</v>
      </c>
      <c r="O666" s="228">
        <f t="shared" si="60"/>
        <v>2606</v>
      </c>
      <c r="P666" s="233">
        <f t="shared" si="62"/>
        <v>44303</v>
      </c>
      <c r="Q666" s="233">
        <f t="shared" si="62"/>
        <v>44305</v>
      </c>
      <c r="R666" s="7"/>
    </row>
    <row r="667" spans="14:18" x14ac:dyDescent="0.2">
      <c r="N667" s="227">
        <f t="shared" si="61"/>
        <v>18</v>
      </c>
      <c r="O667" s="228">
        <f t="shared" si="60"/>
        <v>2461</v>
      </c>
      <c r="P667" s="233">
        <f t="shared" si="62"/>
        <v>44304</v>
      </c>
      <c r="Q667" s="233">
        <f t="shared" si="62"/>
        <v>44306</v>
      </c>
      <c r="R667" s="7"/>
    </row>
    <row r="668" spans="14:18" x14ac:dyDescent="0.2">
      <c r="N668" s="227">
        <f t="shared" si="61"/>
        <v>19</v>
      </c>
      <c r="O668" s="228">
        <f t="shared" si="60"/>
        <v>2332</v>
      </c>
      <c r="P668" s="233">
        <f t="shared" ref="P668:Q683" si="63">P667+1</f>
        <v>44305</v>
      </c>
      <c r="Q668" s="233">
        <f t="shared" si="63"/>
        <v>44307</v>
      </c>
      <c r="R668" s="7"/>
    </row>
    <row r="669" spans="14:18" x14ac:dyDescent="0.2">
      <c r="N669" s="227">
        <f t="shared" si="61"/>
        <v>20</v>
      </c>
      <c r="O669" s="228">
        <f t="shared" si="60"/>
        <v>2215</v>
      </c>
      <c r="P669" s="233">
        <f t="shared" si="63"/>
        <v>44306</v>
      </c>
      <c r="Q669" s="233">
        <f t="shared" si="63"/>
        <v>44308</v>
      </c>
      <c r="R669" s="7"/>
    </row>
    <row r="670" spans="14:18" x14ac:dyDescent="0.2">
      <c r="N670" s="227">
        <f t="shared" si="61"/>
        <v>21</v>
      </c>
      <c r="O670" s="228">
        <f t="shared" si="60"/>
        <v>2110</v>
      </c>
      <c r="P670" s="233">
        <f t="shared" si="63"/>
        <v>44307</v>
      </c>
      <c r="Q670" s="233">
        <f t="shared" si="63"/>
        <v>44309</v>
      </c>
      <c r="R670" s="7"/>
    </row>
    <row r="671" spans="14:18" x14ac:dyDescent="0.2">
      <c r="N671" s="227">
        <f t="shared" si="61"/>
        <v>22</v>
      </c>
      <c r="O671" s="228">
        <f t="shared" si="60"/>
        <v>2014</v>
      </c>
      <c r="P671" s="233">
        <f t="shared" si="63"/>
        <v>44308</v>
      </c>
      <c r="Q671" s="233">
        <f t="shared" si="63"/>
        <v>44310</v>
      </c>
      <c r="R671" s="7"/>
    </row>
    <row r="672" spans="14:18" x14ac:dyDescent="0.2">
      <c r="N672" s="227">
        <f t="shared" si="61"/>
        <v>23</v>
      </c>
      <c r="O672" s="228">
        <f t="shared" si="60"/>
        <v>1926</v>
      </c>
      <c r="P672" s="233">
        <f t="shared" si="63"/>
        <v>44309</v>
      </c>
      <c r="Q672" s="233">
        <f t="shared" si="63"/>
        <v>44311</v>
      </c>
      <c r="R672" s="7"/>
    </row>
    <row r="673" spans="14:18" x14ac:dyDescent="0.2">
      <c r="N673" s="227">
        <f t="shared" si="61"/>
        <v>24</v>
      </c>
      <c r="O673" s="228">
        <f t="shared" si="60"/>
        <v>1846</v>
      </c>
      <c r="P673" s="233">
        <f t="shared" si="63"/>
        <v>44310</v>
      </c>
      <c r="Q673" s="233">
        <f t="shared" si="63"/>
        <v>44312</v>
      </c>
      <c r="R673" s="7"/>
    </row>
    <row r="674" spans="14:18" x14ac:dyDescent="0.2">
      <c r="N674" s="227">
        <f t="shared" si="61"/>
        <v>25</v>
      </c>
      <c r="O674" s="228">
        <f t="shared" si="60"/>
        <v>1772</v>
      </c>
      <c r="P674" s="233">
        <f t="shared" si="63"/>
        <v>44311</v>
      </c>
      <c r="Q674" s="233">
        <f t="shared" si="63"/>
        <v>44313</v>
      </c>
      <c r="R674" s="7"/>
    </row>
    <row r="675" spans="14:18" x14ac:dyDescent="0.2">
      <c r="N675" s="227">
        <f t="shared" si="61"/>
        <v>26</v>
      </c>
      <c r="O675" s="228">
        <f t="shared" si="60"/>
        <v>1704</v>
      </c>
      <c r="P675" s="233">
        <f t="shared" si="63"/>
        <v>44312</v>
      </c>
      <c r="Q675" s="233">
        <f t="shared" si="63"/>
        <v>44314</v>
      </c>
      <c r="R675" s="7"/>
    </row>
    <row r="676" spans="14:18" x14ac:dyDescent="0.2">
      <c r="N676" s="227">
        <f t="shared" si="61"/>
        <v>27</v>
      </c>
      <c r="O676" s="228">
        <f t="shared" si="60"/>
        <v>1641</v>
      </c>
      <c r="P676" s="233">
        <f t="shared" si="63"/>
        <v>44313</v>
      </c>
      <c r="Q676" s="233">
        <f t="shared" si="63"/>
        <v>44315</v>
      </c>
      <c r="R676" s="7"/>
    </row>
    <row r="677" spans="14:18" x14ac:dyDescent="0.2">
      <c r="N677" s="227">
        <f t="shared" si="61"/>
        <v>28</v>
      </c>
      <c r="O677" s="228">
        <f t="shared" si="60"/>
        <v>1583</v>
      </c>
      <c r="P677" s="233">
        <f t="shared" si="63"/>
        <v>44314</v>
      </c>
      <c r="Q677" s="233">
        <f t="shared" si="63"/>
        <v>44316</v>
      </c>
      <c r="R677" s="7"/>
    </row>
    <row r="678" spans="14:18" x14ac:dyDescent="0.2">
      <c r="N678" s="227">
        <f t="shared" si="61"/>
        <v>29</v>
      </c>
      <c r="O678" s="228">
        <f t="shared" si="60"/>
        <v>1528</v>
      </c>
      <c r="P678" s="233">
        <f t="shared" si="63"/>
        <v>44315</v>
      </c>
      <c r="Q678" s="233">
        <f t="shared" si="63"/>
        <v>44317</v>
      </c>
      <c r="R678" s="7"/>
    </row>
    <row r="679" spans="14:18" x14ac:dyDescent="0.2">
      <c r="N679" s="227">
        <f t="shared" si="61"/>
        <v>30</v>
      </c>
      <c r="O679" s="228">
        <f t="shared" si="60"/>
        <v>1477</v>
      </c>
      <c r="P679" s="233">
        <f t="shared" si="63"/>
        <v>44316</v>
      </c>
      <c r="Q679" s="233">
        <f t="shared" si="63"/>
        <v>44318</v>
      </c>
      <c r="R679" s="7"/>
    </row>
    <row r="680" spans="14:18" x14ac:dyDescent="0.2">
      <c r="N680" s="227">
        <f t="shared" si="61"/>
        <v>1</v>
      </c>
      <c r="O680" s="228">
        <f t="shared" si="60"/>
        <v>44317</v>
      </c>
      <c r="P680" s="233">
        <f t="shared" si="63"/>
        <v>44317</v>
      </c>
      <c r="Q680" s="233">
        <f t="shared" si="63"/>
        <v>44319</v>
      </c>
      <c r="R680" s="7"/>
    </row>
    <row r="681" spans="14:18" x14ac:dyDescent="0.2">
      <c r="N681" s="227">
        <f t="shared" si="61"/>
        <v>2</v>
      </c>
      <c r="O681" s="228">
        <f t="shared" si="60"/>
        <v>22159</v>
      </c>
      <c r="P681" s="233">
        <f t="shared" si="63"/>
        <v>44318</v>
      </c>
      <c r="Q681" s="233">
        <f t="shared" si="63"/>
        <v>44320</v>
      </c>
      <c r="R681" s="7"/>
    </row>
    <row r="682" spans="14:18" x14ac:dyDescent="0.2">
      <c r="N682" s="227">
        <f t="shared" si="61"/>
        <v>3</v>
      </c>
      <c r="O682" s="228">
        <f t="shared" si="60"/>
        <v>14773</v>
      </c>
      <c r="P682" s="233">
        <f t="shared" si="63"/>
        <v>44319</v>
      </c>
      <c r="Q682" s="233">
        <f t="shared" si="63"/>
        <v>44321</v>
      </c>
      <c r="R682" s="7"/>
    </row>
    <row r="683" spans="14:18" x14ac:dyDescent="0.2">
      <c r="N683" s="227">
        <f t="shared" si="61"/>
        <v>4</v>
      </c>
      <c r="O683" s="228">
        <f t="shared" si="60"/>
        <v>11080</v>
      </c>
      <c r="P683" s="233">
        <f t="shared" si="63"/>
        <v>44320</v>
      </c>
      <c r="Q683" s="233">
        <f t="shared" si="63"/>
        <v>44322</v>
      </c>
      <c r="R683" s="7"/>
    </row>
    <row r="684" spans="14:18" x14ac:dyDescent="0.2">
      <c r="N684" s="227">
        <f t="shared" si="61"/>
        <v>5</v>
      </c>
      <c r="O684" s="228">
        <f t="shared" si="60"/>
        <v>8864</v>
      </c>
      <c r="P684" s="233">
        <f t="shared" ref="P684:Q699" si="64">P683+1</f>
        <v>44321</v>
      </c>
      <c r="Q684" s="233">
        <f t="shared" si="64"/>
        <v>44323</v>
      </c>
      <c r="R684" s="7"/>
    </row>
    <row r="685" spans="14:18" x14ac:dyDescent="0.2">
      <c r="N685" s="227">
        <f t="shared" si="61"/>
        <v>6</v>
      </c>
      <c r="O685" s="228">
        <f t="shared" si="60"/>
        <v>7387</v>
      </c>
      <c r="P685" s="233">
        <f t="shared" si="64"/>
        <v>44322</v>
      </c>
      <c r="Q685" s="233">
        <f t="shared" si="64"/>
        <v>44324</v>
      </c>
      <c r="R685" s="7"/>
    </row>
    <row r="686" spans="14:18" x14ac:dyDescent="0.2">
      <c r="N686" s="227">
        <f t="shared" si="61"/>
        <v>7</v>
      </c>
      <c r="O686" s="228">
        <f t="shared" si="60"/>
        <v>6332</v>
      </c>
      <c r="P686" s="233">
        <f t="shared" si="64"/>
        <v>44323</v>
      </c>
      <c r="Q686" s="233">
        <f t="shared" si="64"/>
        <v>44325</v>
      </c>
      <c r="R686" s="7"/>
    </row>
    <row r="687" spans="14:18" x14ac:dyDescent="0.2">
      <c r="N687" s="227">
        <f t="shared" si="61"/>
        <v>8</v>
      </c>
      <c r="O687" s="228">
        <f t="shared" si="60"/>
        <v>5541</v>
      </c>
      <c r="P687" s="233">
        <f t="shared" si="64"/>
        <v>44324</v>
      </c>
      <c r="Q687" s="233">
        <f t="shared" si="64"/>
        <v>44326</v>
      </c>
      <c r="R687" s="7"/>
    </row>
    <row r="688" spans="14:18" x14ac:dyDescent="0.2">
      <c r="N688" s="227">
        <f t="shared" si="61"/>
        <v>9</v>
      </c>
      <c r="O688" s="228">
        <f t="shared" si="60"/>
        <v>4925</v>
      </c>
      <c r="P688" s="233">
        <f t="shared" si="64"/>
        <v>44325</v>
      </c>
      <c r="Q688" s="233">
        <f t="shared" si="64"/>
        <v>44327</v>
      </c>
      <c r="R688" s="7"/>
    </row>
    <row r="689" spans="14:18" x14ac:dyDescent="0.2">
      <c r="N689" s="227">
        <f t="shared" si="61"/>
        <v>10</v>
      </c>
      <c r="O689" s="228">
        <f t="shared" si="60"/>
        <v>4433</v>
      </c>
      <c r="P689" s="233">
        <f t="shared" si="64"/>
        <v>44326</v>
      </c>
      <c r="Q689" s="233">
        <f t="shared" si="64"/>
        <v>44328</v>
      </c>
      <c r="R689" s="7"/>
    </row>
    <row r="690" spans="14:18" x14ac:dyDescent="0.2">
      <c r="N690" s="227">
        <f t="shared" si="61"/>
        <v>11</v>
      </c>
      <c r="O690" s="228">
        <f t="shared" si="60"/>
        <v>4030</v>
      </c>
      <c r="P690" s="233">
        <f t="shared" si="64"/>
        <v>44327</v>
      </c>
      <c r="Q690" s="233">
        <f t="shared" si="64"/>
        <v>44329</v>
      </c>
      <c r="R690" s="7"/>
    </row>
    <row r="691" spans="14:18" x14ac:dyDescent="0.2">
      <c r="N691" s="227">
        <f t="shared" si="61"/>
        <v>12</v>
      </c>
      <c r="O691" s="228">
        <f t="shared" si="60"/>
        <v>3694</v>
      </c>
      <c r="P691" s="233">
        <f t="shared" si="64"/>
        <v>44328</v>
      </c>
      <c r="Q691" s="233">
        <f t="shared" si="64"/>
        <v>44330</v>
      </c>
      <c r="R691" s="7"/>
    </row>
    <row r="692" spans="14:18" x14ac:dyDescent="0.2">
      <c r="N692" s="227">
        <f t="shared" si="61"/>
        <v>13</v>
      </c>
      <c r="O692" s="228">
        <f t="shared" si="60"/>
        <v>3410</v>
      </c>
      <c r="P692" s="233">
        <f t="shared" si="64"/>
        <v>44329</v>
      </c>
      <c r="Q692" s="233">
        <f t="shared" si="64"/>
        <v>44331</v>
      </c>
      <c r="R692" s="7"/>
    </row>
    <row r="693" spans="14:18" x14ac:dyDescent="0.2">
      <c r="N693" s="227">
        <f t="shared" si="61"/>
        <v>14</v>
      </c>
      <c r="O693" s="228">
        <f t="shared" si="60"/>
        <v>3166</v>
      </c>
      <c r="P693" s="233">
        <f t="shared" si="64"/>
        <v>44330</v>
      </c>
      <c r="Q693" s="233">
        <f t="shared" si="64"/>
        <v>44332</v>
      </c>
      <c r="R693" s="7"/>
    </row>
    <row r="694" spans="14:18" x14ac:dyDescent="0.2">
      <c r="N694" s="227">
        <f t="shared" si="61"/>
        <v>15</v>
      </c>
      <c r="O694" s="228">
        <f t="shared" si="60"/>
        <v>2955</v>
      </c>
      <c r="P694" s="233">
        <f t="shared" si="64"/>
        <v>44331</v>
      </c>
      <c r="Q694" s="233">
        <f t="shared" si="64"/>
        <v>44333</v>
      </c>
      <c r="R694" s="7"/>
    </row>
    <row r="695" spans="14:18" x14ac:dyDescent="0.2">
      <c r="N695" s="227">
        <f t="shared" si="61"/>
        <v>16</v>
      </c>
      <c r="O695" s="228">
        <f t="shared" si="60"/>
        <v>2771</v>
      </c>
      <c r="P695" s="233">
        <f t="shared" si="64"/>
        <v>44332</v>
      </c>
      <c r="Q695" s="233">
        <f t="shared" si="64"/>
        <v>44334</v>
      </c>
      <c r="R695" s="7"/>
    </row>
    <row r="696" spans="14:18" x14ac:dyDescent="0.2">
      <c r="N696" s="227">
        <f t="shared" si="61"/>
        <v>17</v>
      </c>
      <c r="O696" s="228">
        <f t="shared" si="60"/>
        <v>2608</v>
      </c>
      <c r="P696" s="233">
        <f t="shared" si="64"/>
        <v>44333</v>
      </c>
      <c r="Q696" s="233">
        <f t="shared" si="64"/>
        <v>44335</v>
      </c>
      <c r="R696" s="7"/>
    </row>
    <row r="697" spans="14:18" x14ac:dyDescent="0.2">
      <c r="N697" s="227">
        <f t="shared" si="61"/>
        <v>18</v>
      </c>
      <c r="O697" s="228">
        <f t="shared" si="60"/>
        <v>2463</v>
      </c>
      <c r="P697" s="233">
        <f t="shared" si="64"/>
        <v>44334</v>
      </c>
      <c r="Q697" s="233">
        <f t="shared" si="64"/>
        <v>44336</v>
      </c>
      <c r="R697" s="7"/>
    </row>
    <row r="698" spans="14:18" x14ac:dyDescent="0.2">
      <c r="N698" s="227">
        <f t="shared" si="61"/>
        <v>19</v>
      </c>
      <c r="O698" s="228">
        <f t="shared" si="60"/>
        <v>2333</v>
      </c>
      <c r="P698" s="233">
        <f t="shared" si="64"/>
        <v>44335</v>
      </c>
      <c r="Q698" s="233">
        <f t="shared" si="64"/>
        <v>44337</v>
      </c>
      <c r="R698" s="7"/>
    </row>
    <row r="699" spans="14:18" x14ac:dyDescent="0.2">
      <c r="N699" s="227">
        <f t="shared" si="61"/>
        <v>20</v>
      </c>
      <c r="O699" s="228">
        <f t="shared" si="60"/>
        <v>2217</v>
      </c>
      <c r="P699" s="233">
        <f t="shared" si="64"/>
        <v>44336</v>
      </c>
      <c r="Q699" s="233">
        <f t="shared" si="64"/>
        <v>44338</v>
      </c>
      <c r="R699" s="7"/>
    </row>
    <row r="700" spans="14:18" x14ac:dyDescent="0.2">
      <c r="N700" s="227">
        <f t="shared" si="61"/>
        <v>21</v>
      </c>
      <c r="O700" s="228">
        <f t="shared" si="60"/>
        <v>2111</v>
      </c>
      <c r="P700" s="233">
        <f t="shared" ref="P700:Q715" si="65">P699+1</f>
        <v>44337</v>
      </c>
      <c r="Q700" s="233">
        <f t="shared" si="65"/>
        <v>44339</v>
      </c>
      <c r="R700" s="7"/>
    </row>
    <row r="701" spans="14:18" x14ac:dyDescent="0.2">
      <c r="N701" s="227">
        <f t="shared" si="61"/>
        <v>22</v>
      </c>
      <c r="O701" s="228">
        <f t="shared" si="60"/>
        <v>2015</v>
      </c>
      <c r="P701" s="233">
        <f t="shared" si="65"/>
        <v>44338</v>
      </c>
      <c r="Q701" s="233">
        <f t="shared" si="65"/>
        <v>44340</v>
      </c>
      <c r="R701" s="7"/>
    </row>
    <row r="702" spans="14:18" x14ac:dyDescent="0.2">
      <c r="N702" s="227">
        <f t="shared" si="61"/>
        <v>23</v>
      </c>
      <c r="O702" s="228">
        <f t="shared" si="60"/>
        <v>1928</v>
      </c>
      <c r="P702" s="233">
        <f t="shared" si="65"/>
        <v>44339</v>
      </c>
      <c r="Q702" s="233">
        <f t="shared" si="65"/>
        <v>44341</v>
      </c>
      <c r="R702" s="7"/>
    </row>
    <row r="703" spans="14:18" x14ac:dyDescent="0.2">
      <c r="N703" s="227">
        <f t="shared" si="61"/>
        <v>24</v>
      </c>
      <c r="O703" s="228">
        <f t="shared" si="60"/>
        <v>1848</v>
      </c>
      <c r="P703" s="233">
        <f t="shared" si="65"/>
        <v>44340</v>
      </c>
      <c r="Q703" s="233">
        <f t="shared" si="65"/>
        <v>44342</v>
      </c>
      <c r="R703" s="7"/>
    </row>
    <row r="704" spans="14:18" x14ac:dyDescent="0.2">
      <c r="N704" s="227">
        <f t="shared" si="61"/>
        <v>25</v>
      </c>
      <c r="O704" s="228">
        <f t="shared" si="60"/>
        <v>1774</v>
      </c>
      <c r="P704" s="233">
        <f t="shared" si="65"/>
        <v>44341</v>
      </c>
      <c r="Q704" s="233">
        <f t="shared" si="65"/>
        <v>44343</v>
      </c>
      <c r="R704" s="7"/>
    </row>
    <row r="705" spans="14:18" x14ac:dyDescent="0.2">
      <c r="N705" s="227">
        <f t="shared" si="61"/>
        <v>26</v>
      </c>
      <c r="O705" s="228">
        <f t="shared" si="60"/>
        <v>1705</v>
      </c>
      <c r="P705" s="233">
        <f t="shared" si="65"/>
        <v>44342</v>
      </c>
      <c r="Q705" s="233">
        <f t="shared" si="65"/>
        <v>44344</v>
      </c>
      <c r="R705" s="7"/>
    </row>
    <row r="706" spans="14:18" x14ac:dyDescent="0.2">
      <c r="N706" s="227">
        <f t="shared" si="61"/>
        <v>27</v>
      </c>
      <c r="O706" s="228">
        <f t="shared" si="60"/>
        <v>1642</v>
      </c>
      <c r="P706" s="233">
        <f t="shared" si="65"/>
        <v>44343</v>
      </c>
      <c r="Q706" s="233">
        <f t="shared" si="65"/>
        <v>44345</v>
      </c>
      <c r="R706" s="7"/>
    </row>
    <row r="707" spans="14:18" x14ac:dyDescent="0.2">
      <c r="N707" s="227">
        <f t="shared" si="61"/>
        <v>28</v>
      </c>
      <c r="O707" s="228">
        <f t="shared" si="60"/>
        <v>1584</v>
      </c>
      <c r="P707" s="233">
        <f t="shared" si="65"/>
        <v>44344</v>
      </c>
      <c r="Q707" s="233">
        <f t="shared" si="65"/>
        <v>44346</v>
      </c>
      <c r="R707" s="7"/>
    </row>
    <row r="708" spans="14:18" x14ac:dyDescent="0.2">
      <c r="N708" s="227">
        <f t="shared" si="61"/>
        <v>29</v>
      </c>
      <c r="O708" s="228">
        <f t="shared" si="60"/>
        <v>1529</v>
      </c>
      <c r="P708" s="233">
        <f t="shared" si="65"/>
        <v>44345</v>
      </c>
      <c r="Q708" s="233">
        <f t="shared" si="65"/>
        <v>44347</v>
      </c>
      <c r="R708" s="7"/>
    </row>
    <row r="709" spans="14:18" x14ac:dyDescent="0.2">
      <c r="N709" s="227">
        <f t="shared" si="61"/>
        <v>30</v>
      </c>
      <c r="O709" s="228">
        <f t="shared" si="60"/>
        <v>1478</v>
      </c>
      <c r="P709" s="233">
        <f t="shared" si="65"/>
        <v>44346</v>
      </c>
      <c r="Q709" s="233">
        <f t="shared" si="65"/>
        <v>44348</v>
      </c>
      <c r="R709" s="7"/>
    </row>
    <row r="710" spans="14:18" x14ac:dyDescent="0.2">
      <c r="N710" s="227">
        <f t="shared" si="61"/>
        <v>31</v>
      </c>
      <c r="O710" s="228">
        <f t="shared" si="60"/>
        <v>1431</v>
      </c>
      <c r="P710" s="233">
        <f t="shared" si="65"/>
        <v>44347</v>
      </c>
      <c r="Q710" s="233">
        <f t="shared" si="65"/>
        <v>44349</v>
      </c>
      <c r="R710" s="7"/>
    </row>
    <row r="711" spans="14:18" x14ac:dyDescent="0.2">
      <c r="N711" s="227">
        <f t="shared" si="61"/>
        <v>1</v>
      </c>
      <c r="O711" s="228">
        <f t="shared" si="60"/>
        <v>44348</v>
      </c>
      <c r="P711" s="233">
        <f t="shared" si="65"/>
        <v>44348</v>
      </c>
      <c r="Q711" s="233">
        <f t="shared" si="65"/>
        <v>44350</v>
      </c>
      <c r="R711" s="7"/>
    </row>
    <row r="712" spans="14:18" x14ac:dyDescent="0.2">
      <c r="N712" s="227">
        <f t="shared" si="61"/>
        <v>2</v>
      </c>
      <c r="O712" s="228">
        <f t="shared" si="60"/>
        <v>22175</v>
      </c>
      <c r="P712" s="233">
        <f t="shared" si="65"/>
        <v>44349</v>
      </c>
      <c r="Q712" s="233">
        <f t="shared" si="65"/>
        <v>44351</v>
      </c>
      <c r="R712" s="7"/>
    </row>
    <row r="713" spans="14:18" x14ac:dyDescent="0.2">
      <c r="N713" s="227">
        <f t="shared" si="61"/>
        <v>3</v>
      </c>
      <c r="O713" s="228">
        <f t="shared" si="60"/>
        <v>14783</v>
      </c>
      <c r="P713" s="233">
        <f t="shared" si="65"/>
        <v>44350</v>
      </c>
      <c r="Q713" s="233">
        <f t="shared" si="65"/>
        <v>44352</v>
      </c>
      <c r="R713" s="7"/>
    </row>
    <row r="714" spans="14:18" x14ac:dyDescent="0.2">
      <c r="N714" s="227">
        <f t="shared" si="61"/>
        <v>4</v>
      </c>
      <c r="O714" s="228">
        <f t="shared" ref="O714:O777" si="66">ROUND(P714/N714,0)</f>
        <v>11088</v>
      </c>
      <c r="P714" s="233">
        <f t="shared" si="65"/>
        <v>44351</v>
      </c>
      <c r="Q714" s="233">
        <f t="shared" si="65"/>
        <v>44353</v>
      </c>
      <c r="R714" s="7"/>
    </row>
    <row r="715" spans="14:18" x14ac:dyDescent="0.2">
      <c r="N715" s="227">
        <f t="shared" ref="N715:N778" si="67">DAY(P715)</f>
        <v>5</v>
      </c>
      <c r="O715" s="228">
        <f t="shared" si="66"/>
        <v>8870</v>
      </c>
      <c r="P715" s="233">
        <f t="shared" si="65"/>
        <v>44352</v>
      </c>
      <c r="Q715" s="233">
        <f t="shared" si="65"/>
        <v>44354</v>
      </c>
      <c r="R715" s="7"/>
    </row>
    <row r="716" spans="14:18" x14ac:dyDescent="0.2">
      <c r="N716" s="227">
        <f t="shared" si="67"/>
        <v>6</v>
      </c>
      <c r="O716" s="228">
        <f t="shared" si="66"/>
        <v>7392</v>
      </c>
      <c r="P716" s="233">
        <f t="shared" ref="P716:Q731" si="68">P715+1</f>
        <v>44353</v>
      </c>
      <c r="Q716" s="233">
        <f t="shared" si="68"/>
        <v>44355</v>
      </c>
      <c r="R716" s="7"/>
    </row>
    <row r="717" spans="14:18" x14ac:dyDescent="0.2">
      <c r="N717" s="227">
        <f t="shared" si="67"/>
        <v>7</v>
      </c>
      <c r="O717" s="228">
        <f t="shared" si="66"/>
        <v>6336</v>
      </c>
      <c r="P717" s="233">
        <f t="shared" si="68"/>
        <v>44354</v>
      </c>
      <c r="Q717" s="233">
        <f t="shared" si="68"/>
        <v>44356</v>
      </c>
      <c r="R717" s="7"/>
    </row>
    <row r="718" spans="14:18" x14ac:dyDescent="0.2">
      <c r="N718" s="227">
        <f t="shared" si="67"/>
        <v>8</v>
      </c>
      <c r="O718" s="228">
        <f t="shared" si="66"/>
        <v>5544</v>
      </c>
      <c r="P718" s="233">
        <f t="shared" si="68"/>
        <v>44355</v>
      </c>
      <c r="Q718" s="233">
        <f t="shared" si="68"/>
        <v>44357</v>
      </c>
      <c r="R718" s="7"/>
    </row>
    <row r="719" spans="14:18" x14ac:dyDescent="0.2">
      <c r="N719" s="227">
        <f t="shared" si="67"/>
        <v>9</v>
      </c>
      <c r="O719" s="228">
        <f t="shared" si="66"/>
        <v>4928</v>
      </c>
      <c r="P719" s="233">
        <f t="shared" si="68"/>
        <v>44356</v>
      </c>
      <c r="Q719" s="233">
        <f t="shared" si="68"/>
        <v>44358</v>
      </c>
      <c r="R719" s="7"/>
    </row>
    <row r="720" spans="14:18" x14ac:dyDescent="0.2">
      <c r="N720" s="227">
        <f t="shared" si="67"/>
        <v>10</v>
      </c>
      <c r="O720" s="228">
        <f t="shared" si="66"/>
        <v>4436</v>
      </c>
      <c r="P720" s="233">
        <f t="shared" si="68"/>
        <v>44357</v>
      </c>
      <c r="Q720" s="233">
        <f t="shared" si="68"/>
        <v>44359</v>
      </c>
      <c r="R720" s="7"/>
    </row>
    <row r="721" spans="14:18" x14ac:dyDescent="0.2">
      <c r="N721" s="227">
        <f t="shared" si="67"/>
        <v>11</v>
      </c>
      <c r="O721" s="228">
        <f t="shared" si="66"/>
        <v>4033</v>
      </c>
      <c r="P721" s="233">
        <f t="shared" si="68"/>
        <v>44358</v>
      </c>
      <c r="Q721" s="233">
        <f t="shared" si="68"/>
        <v>44360</v>
      </c>
      <c r="R721" s="7"/>
    </row>
    <row r="722" spans="14:18" x14ac:dyDescent="0.2">
      <c r="N722" s="227">
        <f t="shared" si="67"/>
        <v>12</v>
      </c>
      <c r="O722" s="228">
        <f t="shared" si="66"/>
        <v>3697</v>
      </c>
      <c r="P722" s="233">
        <f t="shared" si="68"/>
        <v>44359</v>
      </c>
      <c r="Q722" s="233">
        <f t="shared" si="68"/>
        <v>44361</v>
      </c>
      <c r="R722" s="7"/>
    </row>
    <row r="723" spans="14:18" x14ac:dyDescent="0.2">
      <c r="N723" s="227">
        <f t="shared" si="67"/>
        <v>13</v>
      </c>
      <c r="O723" s="228">
        <f t="shared" si="66"/>
        <v>3412</v>
      </c>
      <c r="P723" s="233">
        <f t="shared" si="68"/>
        <v>44360</v>
      </c>
      <c r="Q723" s="233">
        <f t="shared" si="68"/>
        <v>44362</v>
      </c>
      <c r="R723" s="7"/>
    </row>
    <row r="724" spans="14:18" x14ac:dyDescent="0.2">
      <c r="N724" s="227">
        <f t="shared" si="67"/>
        <v>14</v>
      </c>
      <c r="O724" s="228">
        <f t="shared" si="66"/>
        <v>3169</v>
      </c>
      <c r="P724" s="233">
        <f t="shared" si="68"/>
        <v>44361</v>
      </c>
      <c r="Q724" s="233">
        <f t="shared" si="68"/>
        <v>44363</v>
      </c>
      <c r="R724" s="7"/>
    </row>
    <row r="725" spans="14:18" x14ac:dyDescent="0.2">
      <c r="N725" s="227">
        <f t="shared" si="67"/>
        <v>15</v>
      </c>
      <c r="O725" s="228">
        <f t="shared" si="66"/>
        <v>2957</v>
      </c>
      <c r="P725" s="233">
        <f t="shared" si="68"/>
        <v>44362</v>
      </c>
      <c r="Q725" s="233">
        <f t="shared" si="68"/>
        <v>44364</v>
      </c>
      <c r="R725" s="7"/>
    </row>
    <row r="726" spans="14:18" x14ac:dyDescent="0.2">
      <c r="N726" s="227">
        <f t="shared" si="67"/>
        <v>16</v>
      </c>
      <c r="O726" s="228">
        <f t="shared" si="66"/>
        <v>2773</v>
      </c>
      <c r="P726" s="233">
        <f t="shared" si="68"/>
        <v>44363</v>
      </c>
      <c r="Q726" s="233">
        <f t="shared" si="68"/>
        <v>44365</v>
      </c>
      <c r="R726" s="7"/>
    </row>
    <row r="727" spans="14:18" x14ac:dyDescent="0.2">
      <c r="N727" s="227">
        <f t="shared" si="67"/>
        <v>17</v>
      </c>
      <c r="O727" s="228">
        <f t="shared" si="66"/>
        <v>2610</v>
      </c>
      <c r="P727" s="233">
        <f t="shared" si="68"/>
        <v>44364</v>
      </c>
      <c r="Q727" s="233">
        <f t="shared" si="68"/>
        <v>44366</v>
      </c>
      <c r="R727" s="7"/>
    </row>
    <row r="728" spans="14:18" x14ac:dyDescent="0.2">
      <c r="N728" s="227">
        <f t="shared" si="67"/>
        <v>18</v>
      </c>
      <c r="O728" s="228">
        <f t="shared" si="66"/>
        <v>2465</v>
      </c>
      <c r="P728" s="233">
        <f t="shared" si="68"/>
        <v>44365</v>
      </c>
      <c r="Q728" s="233">
        <f t="shared" si="68"/>
        <v>44367</v>
      </c>
      <c r="R728" s="7"/>
    </row>
    <row r="729" spans="14:18" x14ac:dyDescent="0.2">
      <c r="N729" s="227">
        <f t="shared" si="67"/>
        <v>19</v>
      </c>
      <c r="O729" s="228">
        <f t="shared" si="66"/>
        <v>2335</v>
      </c>
      <c r="P729" s="233">
        <f t="shared" si="68"/>
        <v>44366</v>
      </c>
      <c r="Q729" s="233">
        <f t="shared" si="68"/>
        <v>44368</v>
      </c>
      <c r="R729" s="7"/>
    </row>
    <row r="730" spans="14:18" x14ac:dyDescent="0.2">
      <c r="N730" s="227">
        <f t="shared" si="67"/>
        <v>20</v>
      </c>
      <c r="O730" s="228">
        <f t="shared" si="66"/>
        <v>2218</v>
      </c>
      <c r="P730" s="233">
        <f t="shared" si="68"/>
        <v>44367</v>
      </c>
      <c r="Q730" s="233">
        <f t="shared" si="68"/>
        <v>44369</v>
      </c>
      <c r="R730" s="7"/>
    </row>
    <row r="731" spans="14:18" x14ac:dyDescent="0.2">
      <c r="N731" s="227">
        <f t="shared" si="67"/>
        <v>21</v>
      </c>
      <c r="O731" s="228">
        <f t="shared" si="66"/>
        <v>2113</v>
      </c>
      <c r="P731" s="233">
        <f t="shared" si="68"/>
        <v>44368</v>
      </c>
      <c r="Q731" s="233">
        <f t="shared" si="68"/>
        <v>44370</v>
      </c>
      <c r="R731" s="7"/>
    </row>
    <row r="732" spans="14:18" x14ac:dyDescent="0.2">
      <c r="N732" s="227">
        <f t="shared" si="67"/>
        <v>22</v>
      </c>
      <c r="O732" s="228">
        <f t="shared" si="66"/>
        <v>2017</v>
      </c>
      <c r="P732" s="233">
        <f t="shared" ref="P732:Q747" si="69">P731+1</f>
        <v>44369</v>
      </c>
      <c r="Q732" s="233">
        <f t="shared" si="69"/>
        <v>44371</v>
      </c>
      <c r="R732" s="7"/>
    </row>
    <row r="733" spans="14:18" x14ac:dyDescent="0.2">
      <c r="N733" s="227">
        <f t="shared" si="67"/>
        <v>23</v>
      </c>
      <c r="O733" s="228">
        <f t="shared" si="66"/>
        <v>1929</v>
      </c>
      <c r="P733" s="233">
        <f t="shared" si="69"/>
        <v>44370</v>
      </c>
      <c r="Q733" s="233">
        <f t="shared" si="69"/>
        <v>44372</v>
      </c>
      <c r="R733" s="7"/>
    </row>
    <row r="734" spans="14:18" x14ac:dyDescent="0.2">
      <c r="N734" s="227">
        <f t="shared" si="67"/>
        <v>24</v>
      </c>
      <c r="O734" s="228">
        <f t="shared" si="66"/>
        <v>1849</v>
      </c>
      <c r="P734" s="233">
        <f t="shared" si="69"/>
        <v>44371</v>
      </c>
      <c r="Q734" s="233">
        <f t="shared" si="69"/>
        <v>44373</v>
      </c>
      <c r="R734" s="7"/>
    </row>
    <row r="735" spans="14:18" x14ac:dyDescent="0.2">
      <c r="N735" s="227">
        <f t="shared" si="67"/>
        <v>25</v>
      </c>
      <c r="O735" s="228">
        <f t="shared" si="66"/>
        <v>1775</v>
      </c>
      <c r="P735" s="233">
        <f t="shared" si="69"/>
        <v>44372</v>
      </c>
      <c r="Q735" s="233">
        <f t="shared" si="69"/>
        <v>44374</v>
      </c>
      <c r="R735" s="7"/>
    </row>
    <row r="736" spans="14:18" x14ac:dyDescent="0.2">
      <c r="N736" s="227">
        <f t="shared" si="67"/>
        <v>26</v>
      </c>
      <c r="O736" s="228">
        <f t="shared" si="66"/>
        <v>1707</v>
      </c>
      <c r="P736" s="233">
        <f t="shared" si="69"/>
        <v>44373</v>
      </c>
      <c r="Q736" s="233">
        <f t="shared" si="69"/>
        <v>44375</v>
      </c>
      <c r="R736" s="7"/>
    </row>
    <row r="737" spans="14:18" x14ac:dyDescent="0.2">
      <c r="N737" s="227">
        <f t="shared" si="67"/>
        <v>27</v>
      </c>
      <c r="O737" s="228">
        <f t="shared" si="66"/>
        <v>1643</v>
      </c>
      <c r="P737" s="233">
        <f t="shared" si="69"/>
        <v>44374</v>
      </c>
      <c r="Q737" s="233">
        <f t="shared" si="69"/>
        <v>44376</v>
      </c>
      <c r="R737" s="7"/>
    </row>
    <row r="738" spans="14:18" x14ac:dyDescent="0.2">
      <c r="N738" s="227">
        <f t="shared" si="67"/>
        <v>28</v>
      </c>
      <c r="O738" s="228">
        <f t="shared" si="66"/>
        <v>1585</v>
      </c>
      <c r="P738" s="233">
        <f t="shared" si="69"/>
        <v>44375</v>
      </c>
      <c r="Q738" s="233">
        <f t="shared" si="69"/>
        <v>44377</v>
      </c>
      <c r="R738" s="7"/>
    </row>
    <row r="739" spans="14:18" x14ac:dyDescent="0.2">
      <c r="N739" s="227">
        <f t="shared" si="67"/>
        <v>29</v>
      </c>
      <c r="O739" s="228">
        <f t="shared" si="66"/>
        <v>1530</v>
      </c>
      <c r="P739" s="233">
        <f t="shared" si="69"/>
        <v>44376</v>
      </c>
      <c r="Q739" s="233">
        <f t="shared" si="69"/>
        <v>44378</v>
      </c>
      <c r="R739" s="7"/>
    </row>
    <row r="740" spans="14:18" x14ac:dyDescent="0.2">
      <c r="N740" s="227">
        <f t="shared" si="67"/>
        <v>30</v>
      </c>
      <c r="O740" s="228">
        <f t="shared" si="66"/>
        <v>1479</v>
      </c>
      <c r="P740" s="233">
        <f t="shared" si="69"/>
        <v>44377</v>
      </c>
      <c r="Q740" s="233">
        <f t="shared" si="69"/>
        <v>44379</v>
      </c>
      <c r="R740" s="7"/>
    </row>
    <row r="741" spans="14:18" x14ac:dyDescent="0.2">
      <c r="N741" s="227">
        <f t="shared" si="67"/>
        <v>1</v>
      </c>
      <c r="O741" s="228">
        <f t="shared" si="66"/>
        <v>44378</v>
      </c>
      <c r="P741" s="233">
        <f t="shared" si="69"/>
        <v>44378</v>
      </c>
      <c r="Q741" s="233">
        <f t="shared" si="69"/>
        <v>44380</v>
      </c>
      <c r="R741" s="7"/>
    </row>
    <row r="742" spans="14:18" x14ac:dyDescent="0.2">
      <c r="N742" s="227">
        <f t="shared" si="67"/>
        <v>2</v>
      </c>
      <c r="O742" s="228">
        <f t="shared" si="66"/>
        <v>22190</v>
      </c>
      <c r="P742" s="233">
        <f t="shared" si="69"/>
        <v>44379</v>
      </c>
      <c r="Q742" s="233">
        <f t="shared" si="69"/>
        <v>44381</v>
      </c>
      <c r="R742" s="7"/>
    </row>
    <row r="743" spans="14:18" x14ac:dyDescent="0.2">
      <c r="N743" s="227">
        <f t="shared" si="67"/>
        <v>3</v>
      </c>
      <c r="O743" s="228">
        <f t="shared" si="66"/>
        <v>14793</v>
      </c>
      <c r="P743" s="233">
        <f t="shared" si="69"/>
        <v>44380</v>
      </c>
      <c r="Q743" s="233">
        <f t="shared" si="69"/>
        <v>44382</v>
      </c>
      <c r="R743" s="7"/>
    </row>
    <row r="744" spans="14:18" x14ac:dyDescent="0.2">
      <c r="N744" s="227">
        <f t="shared" si="67"/>
        <v>4</v>
      </c>
      <c r="O744" s="228">
        <f t="shared" si="66"/>
        <v>11095</v>
      </c>
      <c r="P744" s="233">
        <f t="shared" si="69"/>
        <v>44381</v>
      </c>
      <c r="Q744" s="233">
        <f t="shared" si="69"/>
        <v>44383</v>
      </c>
      <c r="R744" s="7"/>
    </row>
    <row r="745" spans="14:18" x14ac:dyDescent="0.2">
      <c r="N745" s="227">
        <f t="shared" si="67"/>
        <v>5</v>
      </c>
      <c r="O745" s="228">
        <f t="shared" si="66"/>
        <v>8876</v>
      </c>
      <c r="P745" s="233">
        <f t="shared" si="69"/>
        <v>44382</v>
      </c>
      <c r="Q745" s="233">
        <f t="shared" si="69"/>
        <v>44384</v>
      </c>
      <c r="R745" s="7"/>
    </row>
    <row r="746" spans="14:18" x14ac:dyDescent="0.2">
      <c r="N746" s="227">
        <f t="shared" si="67"/>
        <v>6</v>
      </c>
      <c r="O746" s="228">
        <f t="shared" si="66"/>
        <v>7397</v>
      </c>
      <c r="P746" s="233">
        <f t="shared" si="69"/>
        <v>44383</v>
      </c>
      <c r="Q746" s="233">
        <f t="shared" si="69"/>
        <v>44385</v>
      </c>
      <c r="R746" s="7"/>
    </row>
    <row r="747" spans="14:18" x14ac:dyDescent="0.2">
      <c r="N747" s="227">
        <f t="shared" si="67"/>
        <v>7</v>
      </c>
      <c r="O747" s="228">
        <f t="shared" si="66"/>
        <v>6341</v>
      </c>
      <c r="P747" s="233">
        <f t="shared" si="69"/>
        <v>44384</v>
      </c>
      <c r="Q747" s="233">
        <f t="shared" si="69"/>
        <v>44386</v>
      </c>
      <c r="R747" s="7"/>
    </row>
    <row r="748" spans="14:18" x14ac:dyDescent="0.2">
      <c r="N748" s="227">
        <f t="shared" si="67"/>
        <v>8</v>
      </c>
      <c r="O748" s="228">
        <f t="shared" si="66"/>
        <v>5548</v>
      </c>
      <c r="P748" s="233">
        <f t="shared" ref="P748:Q763" si="70">P747+1</f>
        <v>44385</v>
      </c>
      <c r="Q748" s="233">
        <f t="shared" si="70"/>
        <v>44387</v>
      </c>
      <c r="R748" s="7"/>
    </row>
    <row r="749" spans="14:18" x14ac:dyDescent="0.2">
      <c r="N749" s="227">
        <f t="shared" si="67"/>
        <v>9</v>
      </c>
      <c r="O749" s="228">
        <f t="shared" si="66"/>
        <v>4932</v>
      </c>
      <c r="P749" s="233">
        <f t="shared" si="70"/>
        <v>44386</v>
      </c>
      <c r="Q749" s="233">
        <f t="shared" si="70"/>
        <v>44388</v>
      </c>
      <c r="R749" s="7"/>
    </row>
    <row r="750" spans="14:18" x14ac:dyDescent="0.2">
      <c r="N750" s="227">
        <f t="shared" si="67"/>
        <v>10</v>
      </c>
      <c r="O750" s="228">
        <f t="shared" si="66"/>
        <v>4439</v>
      </c>
      <c r="P750" s="233">
        <f t="shared" si="70"/>
        <v>44387</v>
      </c>
      <c r="Q750" s="233">
        <f t="shared" si="70"/>
        <v>44389</v>
      </c>
      <c r="R750" s="7"/>
    </row>
    <row r="751" spans="14:18" x14ac:dyDescent="0.2">
      <c r="N751" s="227">
        <f t="shared" si="67"/>
        <v>11</v>
      </c>
      <c r="O751" s="228">
        <f t="shared" si="66"/>
        <v>4035</v>
      </c>
      <c r="P751" s="233">
        <f t="shared" si="70"/>
        <v>44388</v>
      </c>
      <c r="Q751" s="233">
        <f t="shared" si="70"/>
        <v>44390</v>
      </c>
      <c r="R751" s="7"/>
    </row>
    <row r="752" spans="14:18" x14ac:dyDescent="0.2">
      <c r="N752" s="227">
        <f t="shared" si="67"/>
        <v>12</v>
      </c>
      <c r="O752" s="228">
        <f t="shared" si="66"/>
        <v>3699</v>
      </c>
      <c r="P752" s="233">
        <f t="shared" si="70"/>
        <v>44389</v>
      </c>
      <c r="Q752" s="233">
        <f t="shared" si="70"/>
        <v>44391</v>
      </c>
      <c r="R752" s="7"/>
    </row>
    <row r="753" spans="14:18" x14ac:dyDescent="0.2">
      <c r="N753" s="227">
        <f t="shared" si="67"/>
        <v>13</v>
      </c>
      <c r="O753" s="228">
        <f t="shared" si="66"/>
        <v>3415</v>
      </c>
      <c r="P753" s="233">
        <f t="shared" si="70"/>
        <v>44390</v>
      </c>
      <c r="Q753" s="233">
        <f t="shared" si="70"/>
        <v>44392</v>
      </c>
      <c r="R753" s="7"/>
    </row>
    <row r="754" spans="14:18" x14ac:dyDescent="0.2">
      <c r="N754" s="227">
        <f t="shared" si="67"/>
        <v>14</v>
      </c>
      <c r="O754" s="228">
        <f t="shared" si="66"/>
        <v>3171</v>
      </c>
      <c r="P754" s="233">
        <f t="shared" si="70"/>
        <v>44391</v>
      </c>
      <c r="Q754" s="233">
        <f t="shared" si="70"/>
        <v>44393</v>
      </c>
      <c r="R754" s="7"/>
    </row>
    <row r="755" spans="14:18" x14ac:dyDescent="0.2">
      <c r="N755" s="227">
        <f t="shared" si="67"/>
        <v>15</v>
      </c>
      <c r="O755" s="228">
        <f t="shared" si="66"/>
        <v>2959</v>
      </c>
      <c r="P755" s="233">
        <f t="shared" si="70"/>
        <v>44392</v>
      </c>
      <c r="Q755" s="233">
        <f t="shared" si="70"/>
        <v>44394</v>
      </c>
      <c r="R755" s="7"/>
    </row>
    <row r="756" spans="14:18" x14ac:dyDescent="0.2">
      <c r="N756" s="227">
        <f t="shared" si="67"/>
        <v>16</v>
      </c>
      <c r="O756" s="228">
        <f t="shared" si="66"/>
        <v>2775</v>
      </c>
      <c r="P756" s="233">
        <f t="shared" si="70"/>
        <v>44393</v>
      </c>
      <c r="Q756" s="233">
        <f t="shared" si="70"/>
        <v>44395</v>
      </c>
      <c r="R756" s="7"/>
    </row>
    <row r="757" spans="14:18" x14ac:dyDescent="0.2">
      <c r="N757" s="227">
        <f t="shared" si="67"/>
        <v>17</v>
      </c>
      <c r="O757" s="228">
        <f t="shared" si="66"/>
        <v>2611</v>
      </c>
      <c r="P757" s="233">
        <f t="shared" si="70"/>
        <v>44394</v>
      </c>
      <c r="Q757" s="233">
        <f t="shared" si="70"/>
        <v>44396</v>
      </c>
      <c r="R757" s="7"/>
    </row>
    <row r="758" spans="14:18" x14ac:dyDescent="0.2">
      <c r="N758" s="227">
        <f t="shared" si="67"/>
        <v>18</v>
      </c>
      <c r="O758" s="228">
        <f t="shared" si="66"/>
        <v>2466</v>
      </c>
      <c r="P758" s="233">
        <f t="shared" si="70"/>
        <v>44395</v>
      </c>
      <c r="Q758" s="233">
        <f t="shared" si="70"/>
        <v>44397</v>
      </c>
      <c r="R758" s="7"/>
    </row>
    <row r="759" spans="14:18" x14ac:dyDescent="0.2">
      <c r="N759" s="227">
        <f t="shared" si="67"/>
        <v>19</v>
      </c>
      <c r="O759" s="228">
        <f t="shared" si="66"/>
        <v>2337</v>
      </c>
      <c r="P759" s="233">
        <f t="shared" si="70"/>
        <v>44396</v>
      </c>
      <c r="Q759" s="233">
        <f t="shared" si="70"/>
        <v>44398</v>
      </c>
      <c r="R759" s="7"/>
    </row>
    <row r="760" spans="14:18" x14ac:dyDescent="0.2">
      <c r="N760" s="227">
        <f t="shared" si="67"/>
        <v>20</v>
      </c>
      <c r="O760" s="228">
        <f t="shared" si="66"/>
        <v>2220</v>
      </c>
      <c r="P760" s="233">
        <f t="shared" si="70"/>
        <v>44397</v>
      </c>
      <c r="Q760" s="233">
        <f t="shared" si="70"/>
        <v>44399</v>
      </c>
      <c r="R760" s="7"/>
    </row>
    <row r="761" spans="14:18" x14ac:dyDescent="0.2">
      <c r="N761" s="227">
        <f t="shared" si="67"/>
        <v>21</v>
      </c>
      <c r="O761" s="228">
        <f t="shared" si="66"/>
        <v>2114</v>
      </c>
      <c r="P761" s="233">
        <f t="shared" si="70"/>
        <v>44398</v>
      </c>
      <c r="Q761" s="233">
        <f t="shared" si="70"/>
        <v>44400</v>
      </c>
      <c r="R761" s="7"/>
    </row>
    <row r="762" spans="14:18" x14ac:dyDescent="0.2">
      <c r="N762" s="227">
        <f t="shared" si="67"/>
        <v>22</v>
      </c>
      <c r="O762" s="228">
        <f t="shared" si="66"/>
        <v>2018</v>
      </c>
      <c r="P762" s="233">
        <f t="shared" si="70"/>
        <v>44399</v>
      </c>
      <c r="Q762" s="233">
        <f t="shared" si="70"/>
        <v>44401</v>
      </c>
      <c r="R762" s="7"/>
    </row>
    <row r="763" spans="14:18" x14ac:dyDescent="0.2">
      <c r="N763" s="227">
        <f t="shared" si="67"/>
        <v>23</v>
      </c>
      <c r="O763" s="228">
        <f t="shared" si="66"/>
        <v>1930</v>
      </c>
      <c r="P763" s="233">
        <f t="shared" si="70"/>
        <v>44400</v>
      </c>
      <c r="Q763" s="233">
        <f t="shared" si="70"/>
        <v>44402</v>
      </c>
      <c r="R763" s="7"/>
    </row>
    <row r="764" spans="14:18" x14ac:dyDescent="0.2">
      <c r="N764" s="227">
        <f t="shared" si="67"/>
        <v>24</v>
      </c>
      <c r="O764" s="228">
        <f t="shared" si="66"/>
        <v>1850</v>
      </c>
      <c r="P764" s="233">
        <f t="shared" ref="P764:Q779" si="71">P763+1</f>
        <v>44401</v>
      </c>
      <c r="Q764" s="233">
        <f t="shared" si="71"/>
        <v>44403</v>
      </c>
      <c r="R764" s="7"/>
    </row>
    <row r="765" spans="14:18" x14ac:dyDescent="0.2">
      <c r="N765" s="227">
        <f t="shared" si="67"/>
        <v>25</v>
      </c>
      <c r="O765" s="228">
        <f t="shared" si="66"/>
        <v>1776</v>
      </c>
      <c r="P765" s="233">
        <f t="shared" si="71"/>
        <v>44402</v>
      </c>
      <c r="Q765" s="233">
        <f t="shared" si="71"/>
        <v>44404</v>
      </c>
      <c r="R765" s="7"/>
    </row>
    <row r="766" spans="14:18" x14ac:dyDescent="0.2">
      <c r="N766" s="227">
        <f t="shared" si="67"/>
        <v>26</v>
      </c>
      <c r="O766" s="228">
        <f t="shared" si="66"/>
        <v>1708</v>
      </c>
      <c r="P766" s="233">
        <f t="shared" si="71"/>
        <v>44403</v>
      </c>
      <c r="Q766" s="233">
        <f t="shared" si="71"/>
        <v>44405</v>
      </c>
      <c r="R766" s="7"/>
    </row>
    <row r="767" spans="14:18" x14ac:dyDescent="0.2">
      <c r="N767" s="227">
        <f t="shared" si="67"/>
        <v>27</v>
      </c>
      <c r="O767" s="228">
        <f t="shared" si="66"/>
        <v>1645</v>
      </c>
      <c r="P767" s="233">
        <f t="shared" si="71"/>
        <v>44404</v>
      </c>
      <c r="Q767" s="233">
        <f t="shared" si="71"/>
        <v>44406</v>
      </c>
      <c r="R767" s="7"/>
    </row>
    <row r="768" spans="14:18" x14ac:dyDescent="0.2">
      <c r="N768" s="227">
        <f t="shared" si="67"/>
        <v>28</v>
      </c>
      <c r="O768" s="228">
        <f t="shared" si="66"/>
        <v>1586</v>
      </c>
      <c r="P768" s="233">
        <f t="shared" si="71"/>
        <v>44405</v>
      </c>
      <c r="Q768" s="233">
        <f t="shared" si="71"/>
        <v>44407</v>
      </c>
      <c r="R768" s="7"/>
    </row>
    <row r="769" spans="14:18" x14ac:dyDescent="0.2">
      <c r="N769" s="227">
        <f t="shared" si="67"/>
        <v>29</v>
      </c>
      <c r="O769" s="228">
        <f t="shared" si="66"/>
        <v>1531</v>
      </c>
      <c r="P769" s="233">
        <f t="shared" si="71"/>
        <v>44406</v>
      </c>
      <c r="Q769" s="233">
        <f t="shared" si="71"/>
        <v>44408</v>
      </c>
      <c r="R769" s="7"/>
    </row>
    <row r="770" spans="14:18" x14ac:dyDescent="0.2">
      <c r="N770" s="227">
        <f t="shared" si="67"/>
        <v>30</v>
      </c>
      <c r="O770" s="228">
        <f t="shared" si="66"/>
        <v>1480</v>
      </c>
      <c r="P770" s="233">
        <f t="shared" si="71"/>
        <v>44407</v>
      </c>
      <c r="Q770" s="233">
        <f t="shared" si="71"/>
        <v>44409</v>
      </c>
      <c r="R770" s="7"/>
    </row>
    <row r="771" spans="14:18" x14ac:dyDescent="0.2">
      <c r="N771" s="227">
        <f t="shared" si="67"/>
        <v>31</v>
      </c>
      <c r="O771" s="228">
        <f t="shared" si="66"/>
        <v>1433</v>
      </c>
      <c r="P771" s="233">
        <f t="shared" si="71"/>
        <v>44408</v>
      </c>
      <c r="Q771" s="233">
        <f t="shared" si="71"/>
        <v>44410</v>
      </c>
      <c r="R771" s="7"/>
    </row>
    <row r="772" spans="14:18" x14ac:dyDescent="0.2">
      <c r="N772" s="227">
        <f t="shared" si="67"/>
        <v>1</v>
      </c>
      <c r="O772" s="228">
        <f t="shared" si="66"/>
        <v>44409</v>
      </c>
      <c r="P772" s="233">
        <f t="shared" si="71"/>
        <v>44409</v>
      </c>
      <c r="Q772" s="233">
        <f t="shared" si="71"/>
        <v>44411</v>
      </c>
      <c r="R772" s="7"/>
    </row>
    <row r="773" spans="14:18" x14ac:dyDescent="0.2">
      <c r="N773" s="227">
        <f t="shared" si="67"/>
        <v>2</v>
      </c>
      <c r="O773" s="228">
        <f t="shared" si="66"/>
        <v>22205</v>
      </c>
      <c r="P773" s="233">
        <f t="shared" si="71"/>
        <v>44410</v>
      </c>
      <c r="Q773" s="233">
        <f t="shared" si="71"/>
        <v>44412</v>
      </c>
      <c r="R773" s="7"/>
    </row>
    <row r="774" spans="14:18" x14ac:dyDescent="0.2">
      <c r="N774" s="227">
        <f t="shared" si="67"/>
        <v>3</v>
      </c>
      <c r="O774" s="228">
        <f t="shared" si="66"/>
        <v>14804</v>
      </c>
      <c r="P774" s="233">
        <f t="shared" si="71"/>
        <v>44411</v>
      </c>
      <c r="Q774" s="233">
        <f t="shared" si="71"/>
        <v>44413</v>
      </c>
      <c r="R774" s="7"/>
    </row>
    <row r="775" spans="14:18" x14ac:dyDescent="0.2">
      <c r="N775" s="227">
        <f t="shared" si="67"/>
        <v>4</v>
      </c>
      <c r="O775" s="228">
        <f t="shared" si="66"/>
        <v>11103</v>
      </c>
      <c r="P775" s="233">
        <f t="shared" si="71"/>
        <v>44412</v>
      </c>
      <c r="Q775" s="233">
        <f t="shared" si="71"/>
        <v>44414</v>
      </c>
      <c r="R775" s="7"/>
    </row>
    <row r="776" spans="14:18" x14ac:dyDescent="0.2">
      <c r="N776" s="227">
        <f t="shared" si="67"/>
        <v>5</v>
      </c>
      <c r="O776" s="228">
        <f t="shared" si="66"/>
        <v>8883</v>
      </c>
      <c r="P776" s="233">
        <f t="shared" si="71"/>
        <v>44413</v>
      </c>
      <c r="Q776" s="233">
        <f t="shared" si="71"/>
        <v>44415</v>
      </c>
      <c r="R776" s="7"/>
    </row>
    <row r="777" spans="14:18" x14ac:dyDescent="0.2">
      <c r="N777" s="227">
        <f t="shared" si="67"/>
        <v>6</v>
      </c>
      <c r="O777" s="228">
        <f t="shared" si="66"/>
        <v>7402</v>
      </c>
      <c r="P777" s="233">
        <f t="shared" si="71"/>
        <v>44414</v>
      </c>
      <c r="Q777" s="233">
        <f t="shared" si="71"/>
        <v>44416</v>
      </c>
      <c r="R777" s="7"/>
    </row>
    <row r="778" spans="14:18" x14ac:dyDescent="0.2">
      <c r="N778" s="227">
        <f t="shared" si="67"/>
        <v>7</v>
      </c>
      <c r="O778" s="228">
        <f t="shared" ref="O778:O841" si="72">ROUND(P778/N778,0)</f>
        <v>6345</v>
      </c>
      <c r="P778" s="233">
        <f t="shared" si="71"/>
        <v>44415</v>
      </c>
      <c r="Q778" s="233">
        <f t="shared" si="71"/>
        <v>44417</v>
      </c>
      <c r="R778" s="7"/>
    </row>
    <row r="779" spans="14:18" x14ac:dyDescent="0.2">
      <c r="N779" s="227">
        <f t="shared" ref="N779:N842" si="73">DAY(P779)</f>
        <v>8</v>
      </c>
      <c r="O779" s="228">
        <f t="shared" si="72"/>
        <v>5552</v>
      </c>
      <c r="P779" s="233">
        <f t="shared" si="71"/>
        <v>44416</v>
      </c>
      <c r="Q779" s="233">
        <f t="shared" si="71"/>
        <v>44418</v>
      </c>
      <c r="R779" s="7"/>
    </row>
    <row r="780" spans="14:18" x14ac:dyDescent="0.2">
      <c r="N780" s="227">
        <f t="shared" si="73"/>
        <v>9</v>
      </c>
      <c r="O780" s="228">
        <f t="shared" si="72"/>
        <v>4935</v>
      </c>
      <c r="P780" s="233">
        <f t="shared" ref="P780:Q795" si="74">P779+1</f>
        <v>44417</v>
      </c>
      <c r="Q780" s="233">
        <f t="shared" si="74"/>
        <v>44419</v>
      </c>
      <c r="R780" s="7"/>
    </row>
    <row r="781" spans="14:18" x14ac:dyDescent="0.2">
      <c r="N781" s="227">
        <f t="shared" si="73"/>
        <v>10</v>
      </c>
      <c r="O781" s="228">
        <f t="shared" si="72"/>
        <v>4442</v>
      </c>
      <c r="P781" s="233">
        <f t="shared" si="74"/>
        <v>44418</v>
      </c>
      <c r="Q781" s="233">
        <f t="shared" si="74"/>
        <v>44420</v>
      </c>
      <c r="R781" s="7"/>
    </row>
    <row r="782" spans="14:18" x14ac:dyDescent="0.2">
      <c r="N782" s="227">
        <f t="shared" si="73"/>
        <v>11</v>
      </c>
      <c r="O782" s="228">
        <f t="shared" si="72"/>
        <v>4038</v>
      </c>
      <c r="P782" s="233">
        <f t="shared" si="74"/>
        <v>44419</v>
      </c>
      <c r="Q782" s="233">
        <f t="shared" si="74"/>
        <v>44421</v>
      </c>
      <c r="R782" s="7"/>
    </row>
    <row r="783" spans="14:18" x14ac:dyDescent="0.2">
      <c r="N783" s="227">
        <f t="shared" si="73"/>
        <v>12</v>
      </c>
      <c r="O783" s="228">
        <f t="shared" si="72"/>
        <v>3702</v>
      </c>
      <c r="P783" s="233">
        <f t="shared" si="74"/>
        <v>44420</v>
      </c>
      <c r="Q783" s="233">
        <f t="shared" si="74"/>
        <v>44422</v>
      </c>
      <c r="R783" s="7"/>
    </row>
    <row r="784" spans="14:18" x14ac:dyDescent="0.2">
      <c r="N784" s="227">
        <f t="shared" si="73"/>
        <v>13</v>
      </c>
      <c r="O784" s="228">
        <f t="shared" si="72"/>
        <v>3417</v>
      </c>
      <c r="P784" s="233">
        <f t="shared" si="74"/>
        <v>44421</v>
      </c>
      <c r="Q784" s="233">
        <f t="shared" si="74"/>
        <v>44423</v>
      </c>
      <c r="R784" s="7"/>
    </row>
    <row r="785" spans="14:18" x14ac:dyDescent="0.2">
      <c r="N785" s="227">
        <f t="shared" si="73"/>
        <v>14</v>
      </c>
      <c r="O785" s="228">
        <f t="shared" si="72"/>
        <v>3173</v>
      </c>
      <c r="P785" s="233">
        <f t="shared" si="74"/>
        <v>44422</v>
      </c>
      <c r="Q785" s="233">
        <f t="shared" si="74"/>
        <v>44424</v>
      </c>
      <c r="R785" s="7"/>
    </row>
    <row r="786" spans="14:18" x14ac:dyDescent="0.2">
      <c r="N786" s="227">
        <f t="shared" si="73"/>
        <v>15</v>
      </c>
      <c r="O786" s="228">
        <f t="shared" si="72"/>
        <v>2962</v>
      </c>
      <c r="P786" s="233">
        <f t="shared" si="74"/>
        <v>44423</v>
      </c>
      <c r="Q786" s="233">
        <f t="shared" si="74"/>
        <v>44425</v>
      </c>
      <c r="R786" s="7"/>
    </row>
    <row r="787" spans="14:18" x14ac:dyDescent="0.2">
      <c r="N787" s="227">
        <f t="shared" si="73"/>
        <v>16</v>
      </c>
      <c r="O787" s="228">
        <f t="shared" si="72"/>
        <v>2777</v>
      </c>
      <c r="P787" s="233">
        <f t="shared" si="74"/>
        <v>44424</v>
      </c>
      <c r="Q787" s="233">
        <f t="shared" si="74"/>
        <v>44426</v>
      </c>
      <c r="R787" s="7"/>
    </row>
    <row r="788" spans="14:18" x14ac:dyDescent="0.2">
      <c r="N788" s="227">
        <f t="shared" si="73"/>
        <v>17</v>
      </c>
      <c r="O788" s="228">
        <f t="shared" si="72"/>
        <v>2613</v>
      </c>
      <c r="P788" s="233">
        <f t="shared" si="74"/>
        <v>44425</v>
      </c>
      <c r="Q788" s="233">
        <f t="shared" si="74"/>
        <v>44427</v>
      </c>
      <c r="R788" s="7"/>
    </row>
    <row r="789" spans="14:18" x14ac:dyDescent="0.2">
      <c r="N789" s="227">
        <f t="shared" si="73"/>
        <v>18</v>
      </c>
      <c r="O789" s="228">
        <f t="shared" si="72"/>
        <v>2468</v>
      </c>
      <c r="P789" s="233">
        <f t="shared" si="74"/>
        <v>44426</v>
      </c>
      <c r="Q789" s="233">
        <f t="shared" si="74"/>
        <v>44428</v>
      </c>
      <c r="R789" s="7"/>
    </row>
    <row r="790" spans="14:18" x14ac:dyDescent="0.2">
      <c r="N790" s="227">
        <f t="shared" si="73"/>
        <v>19</v>
      </c>
      <c r="O790" s="228">
        <f t="shared" si="72"/>
        <v>2338</v>
      </c>
      <c r="P790" s="233">
        <f t="shared" si="74"/>
        <v>44427</v>
      </c>
      <c r="Q790" s="233">
        <f t="shared" si="74"/>
        <v>44429</v>
      </c>
      <c r="R790" s="7"/>
    </row>
    <row r="791" spans="14:18" x14ac:dyDescent="0.2">
      <c r="N791" s="227">
        <f t="shared" si="73"/>
        <v>20</v>
      </c>
      <c r="O791" s="228">
        <f t="shared" si="72"/>
        <v>2221</v>
      </c>
      <c r="P791" s="233">
        <f t="shared" si="74"/>
        <v>44428</v>
      </c>
      <c r="Q791" s="233">
        <f t="shared" si="74"/>
        <v>44430</v>
      </c>
      <c r="R791" s="7"/>
    </row>
    <row r="792" spans="14:18" x14ac:dyDescent="0.2">
      <c r="N792" s="227">
        <f t="shared" si="73"/>
        <v>21</v>
      </c>
      <c r="O792" s="228">
        <f t="shared" si="72"/>
        <v>2116</v>
      </c>
      <c r="P792" s="233">
        <f t="shared" si="74"/>
        <v>44429</v>
      </c>
      <c r="Q792" s="233">
        <f t="shared" si="74"/>
        <v>44431</v>
      </c>
      <c r="R792" s="7"/>
    </row>
    <row r="793" spans="14:18" x14ac:dyDescent="0.2">
      <c r="N793" s="227">
        <f t="shared" si="73"/>
        <v>22</v>
      </c>
      <c r="O793" s="228">
        <f t="shared" si="72"/>
        <v>2020</v>
      </c>
      <c r="P793" s="233">
        <f t="shared" si="74"/>
        <v>44430</v>
      </c>
      <c r="Q793" s="233">
        <f t="shared" si="74"/>
        <v>44432</v>
      </c>
      <c r="R793" s="7"/>
    </row>
    <row r="794" spans="14:18" x14ac:dyDescent="0.2">
      <c r="N794" s="227">
        <f t="shared" si="73"/>
        <v>23</v>
      </c>
      <c r="O794" s="228">
        <f t="shared" si="72"/>
        <v>1932</v>
      </c>
      <c r="P794" s="233">
        <f t="shared" si="74"/>
        <v>44431</v>
      </c>
      <c r="Q794" s="233">
        <f t="shared" si="74"/>
        <v>44433</v>
      </c>
      <c r="R794" s="7"/>
    </row>
    <row r="795" spans="14:18" x14ac:dyDescent="0.2">
      <c r="N795" s="227">
        <f t="shared" si="73"/>
        <v>24</v>
      </c>
      <c r="O795" s="228">
        <f t="shared" si="72"/>
        <v>1851</v>
      </c>
      <c r="P795" s="233">
        <f t="shared" si="74"/>
        <v>44432</v>
      </c>
      <c r="Q795" s="233">
        <f t="shared" si="74"/>
        <v>44434</v>
      </c>
      <c r="R795" s="7"/>
    </row>
    <row r="796" spans="14:18" x14ac:dyDescent="0.2">
      <c r="N796" s="227">
        <f t="shared" si="73"/>
        <v>25</v>
      </c>
      <c r="O796" s="228">
        <f t="shared" si="72"/>
        <v>1777</v>
      </c>
      <c r="P796" s="233">
        <f t="shared" ref="P796:Q811" si="75">P795+1</f>
        <v>44433</v>
      </c>
      <c r="Q796" s="233">
        <f t="shared" si="75"/>
        <v>44435</v>
      </c>
      <c r="R796" s="7"/>
    </row>
    <row r="797" spans="14:18" x14ac:dyDescent="0.2">
      <c r="N797" s="227">
        <f t="shared" si="73"/>
        <v>26</v>
      </c>
      <c r="O797" s="228">
        <f t="shared" si="72"/>
        <v>1709</v>
      </c>
      <c r="P797" s="233">
        <f t="shared" si="75"/>
        <v>44434</v>
      </c>
      <c r="Q797" s="233">
        <f t="shared" si="75"/>
        <v>44436</v>
      </c>
      <c r="R797" s="7"/>
    </row>
    <row r="798" spans="14:18" x14ac:dyDescent="0.2">
      <c r="N798" s="227">
        <f t="shared" si="73"/>
        <v>27</v>
      </c>
      <c r="O798" s="228">
        <f t="shared" si="72"/>
        <v>1646</v>
      </c>
      <c r="P798" s="233">
        <f t="shared" si="75"/>
        <v>44435</v>
      </c>
      <c r="Q798" s="233">
        <f t="shared" si="75"/>
        <v>44437</v>
      </c>
      <c r="R798" s="7"/>
    </row>
    <row r="799" spans="14:18" x14ac:dyDescent="0.2">
      <c r="N799" s="227">
        <f t="shared" si="73"/>
        <v>28</v>
      </c>
      <c r="O799" s="228">
        <f t="shared" si="72"/>
        <v>1587</v>
      </c>
      <c r="P799" s="233">
        <f t="shared" si="75"/>
        <v>44436</v>
      </c>
      <c r="Q799" s="233">
        <f t="shared" si="75"/>
        <v>44438</v>
      </c>
      <c r="R799" s="7"/>
    </row>
    <row r="800" spans="14:18" x14ac:dyDescent="0.2">
      <c r="N800" s="227">
        <f t="shared" si="73"/>
        <v>29</v>
      </c>
      <c r="O800" s="228">
        <f t="shared" si="72"/>
        <v>1532</v>
      </c>
      <c r="P800" s="233">
        <f t="shared" si="75"/>
        <v>44437</v>
      </c>
      <c r="Q800" s="233">
        <f t="shared" si="75"/>
        <v>44439</v>
      </c>
      <c r="R800" s="7"/>
    </row>
    <row r="801" spans="14:18" x14ac:dyDescent="0.2">
      <c r="N801" s="227">
        <f t="shared" si="73"/>
        <v>30</v>
      </c>
      <c r="O801" s="228">
        <f t="shared" si="72"/>
        <v>1481</v>
      </c>
      <c r="P801" s="233">
        <f t="shared" si="75"/>
        <v>44438</v>
      </c>
      <c r="Q801" s="233">
        <f t="shared" si="75"/>
        <v>44440</v>
      </c>
      <c r="R801" s="7"/>
    </row>
    <row r="802" spans="14:18" x14ac:dyDescent="0.2">
      <c r="N802" s="227">
        <f t="shared" si="73"/>
        <v>31</v>
      </c>
      <c r="O802" s="228">
        <f t="shared" si="72"/>
        <v>1434</v>
      </c>
      <c r="P802" s="233">
        <f t="shared" si="75"/>
        <v>44439</v>
      </c>
      <c r="Q802" s="233">
        <f t="shared" si="75"/>
        <v>44441</v>
      </c>
      <c r="R802" s="7"/>
    </row>
    <row r="803" spans="14:18" x14ac:dyDescent="0.2">
      <c r="N803" s="227">
        <f t="shared" si="73"/>
        <v>1</v>
      </c>
      <c r="O803" s="228">
        <f t="shared" si="72"/>
        <v>44440</v>
      </c>
      <c r="P803" s="233">
        <f t="shared" si="75"/>
        <v>44440</v>
      </c>
      <c r="Q803" s="233">
        <f t="shared" si="75"/>
        <v>44442</v>
      </c>
      <c r="R803" s="7"/>
    </row>
    <row r="804" spans="14:18" x14ac:dyDescent="0.2">
      <c r="N804" s="227">
        <f t="shared" si="73"/>
        <v>2</v>
      </c>
      <c r="O804" s="228">
        <f t="shared" si="72"/>
        <v>22221</v>
      </c>
      <c r="P804" s="233">
        <f t="shared" si="75"/>
        <v>44441</v>
      </c>
      <c r="Q804" s="233">
        <f t="shared" si="75"/>
        <v>44443</v>
      </c>
      <c r="R804" s="7"/>
    </row>
    <row r="805" spans="14:18" x14ac:dyDescent="0.2">
      <c r="N805" s="227">
        <f t="shared" si="73"/>
        <v>3</v>
      </c>
      <c r="O805" s="228">
        <f t="shared" si="72"/>
        <v>14814</v>
      </c>
      <c r="P805" s="233">
        <f t="shared" si="75"/>
        <v>44442</v>
      </c>
      <c r="Q805" s="233">
        <f t="shared" si="75"/>
        <v>44444</v>
      </c>
      <c r="R805" s="7"/>
    </row>
    <row r="806" spans="14:18" x14ac:dyDescent="0.2">
      <c r="N806" s="227">
        <f t="shared" si="73"/>
        <v>4</v>
      </c>
      <c r="O806" s="228">
        <f t="shared" si="72"/>
        <v>11111</v>
      </c>
      <c r="P806" s="233">
        <f t="shared" si="75"/>
        <v>44443</v>
      </c>
      <c r="Q806" s="233">
        <f t="shared" si="75"/>
        <v>44445</v>
      </c>
      <c r="R806" s="7"/>
    </row>
    <row r="807" spans="14:18" x14ac:dyDescent="0.2">
      <c r="N807" s="227">
        <f t="shared" si="73"/>
        <v>5</v>
      </c>
      <c r="O807" s="228">
        <f t="shared" si="72"/>
        <v>8889</v>
      </c>
      <c r="P807" s="233">
        <f t="shared" si="75"/>
        <v>44444</v>
      </c>
      <c r="Q807" s="233">
        <f t="shared" si="75"/>
        <v>44446</v>
      </c>
      <c r="R807" s="7"/>
    </row>
    <row r="808" spans="14:18" x14ac:dyDescent="0.2">
      <c r="N808" s="227">
        <f t="shared" si="73"/>
        <v>6</v>
      </c>
      <c r="O808" s="228">
        <f t="shared" si="72"/>
        <v>7408</v>
      </c>
      <c r="P808" s="233">
        <f t="shared" si="75"/>
        <v>44445</v>
      </c>
      <c r="Q808" s="233">
        <f t="shared" si="75"/>
        <v>44447</v>
      </c>
      <c r="R808" s="7"/>
    </row>
    <row r="809" spans="14:18" x14ac:dyDescent="0.2">
      <c r="N809" s="227">
        <f t="shared" si="73"/>
        <v>7</v>
      </c>
      <c r="O809" s="228">
        <f t="shared" si="72"/>
        <v>6349</v>
      </c>
      <c r="P809" s="233">
        <f t="shared" si="75"/>
        <v>44446</v>
      </c>
      <c r="Q809" s="233">
        <f t="shared" si="75"/>
        <v>44448</v>
      </c>
      <c r="R809" s="7"/>
    </row>
    <row r="810" spans="14:18" x14ac:dyDescent="0.2">
      <c r="N810" s="227">
        <f t="shared" si="73"/>
        <v>8</v>
      </c>
      <c r="O810" s="228">
        <f t="shared" si="72"/>
        <v>5556</v>
      </c>
      <c r="P810" s="233">
        <f t="shared" si="75"/>
        <v>44447</v>
      </c>
      <c r="Q810" s="233">
        <f t="shared" si="75"/>
        <v>44449</v>
      </c>
      <c r="R810" s="7"/>
    </row>
    <row r="811" spans="14:18" x14ac:dyDescent="0.2">
      <c r="N811" s="227">
        <f t="shared" si="73"/>
        <v>9</v>
      </c>
      <c r="O811" s="228">
        <f t="shared" si="72"/>
        <v>4939</v>
      </c>
      <c r="P811" s="233">
        <f t="shared" si="75"/>
        <v>44448</v>
      </c>
      <c r="Q811" s="233">
        <f t="shared" si="75"/>
        <v>44450</v>
      </c>
      <c r="R811" s="7"/>
    </row>
    <row r="812" spans="14:18" x14ac:dyDescent="0.2">
      <c r="N812" s="227">
        <f t="shared" si="73"/>
        <v>10</v>
      </c>
      <c r="O812" s="228">
        <f t="shared" si="72"/>
        <v>4445</v>
      </c>
      <c r="P812" s="233">
        <f t="shared" ref="P812:Q827" si="76">P811+1</f>
        <v>44449</v>
      </c>
      <c r="Q812" s="233">
        <f t="shared" si="76"/>
        <v>44451</v>
      </c>
      <c r="R812" s="7"/>
    </row>
    <row r="813" spans="14:18" x14ac:dyDescent="0.2">
      <c r="N813" s="227">
        <f t="shared" si="73"/>
        <v>11</v>
      </c>
      <c r="O813" s="228">
        <f t="shared" si="72"/>
        <v>4041</v>
      </c>
      <c r="P813" s="233">
        <f t="shared" si="76"/>
        <v>44450</v>
      </c>
      <c r="Q813" s="233">
        <f t="shared" si="76"/>
        <v>44452</v>
      </c>
      <c r="R813" s="7"/>
    </row>
    <row r="814" spans="14:18" x14ac:dyDescent="0.2">
      <c r="N814" s="227">
        <f t="shared" si="73"/>
        <v>12</v>
      </c>
      <c r="O814" s="228">
        <f t="shared" si="72"/>
        <v>3704</v>
      </c>
      <c r="P814" s="233">
        <f t="shared" si="76"/>
        <v>44451</v>
      </c>
      <c r="Q814" s="233">
        <f t="shared" si="76"/>
        <v>44453</v>
      </c>
      <c r="R814" s="7"/>
    </row>
    <row r="815" spans="14:18" x14ac:dyDescent="0.2">
      <c r="N815" s="227">
        <f t="shared" si="73"/>
        <v>13</v>
      </c>
      <c r="O815" s="228">
        <f t="shared" si="72"/>
        <v>3419</v>
      </c>
      <c r="P815" s="233">
        <f t="shared" si="76"/>
        <v>44452</v>
      </c>
      <c r="Q815" s="233">
        <f t="shared" si="76"/>
        <v>44454</v>
      </c>
      <c r="R815" s="7"/>
    </row>
    <row r="816" spans="14:18" x14ac:dyDescent="0.2">
      <c r="N816" s="227">
        <f t="shared" si="73"/>
        <v>14</v>
      </c>
      <c r="O816" s="228">
        <f t="shared" si="72"/>
        <v>3175</v>
      </c>
      <c r="P816" s="233">
        <f t="shared" si="76"/>
        <v>44453</v>
      </c>
      <c r="Q816" s="233">
        <f t="shared" si="76"/>
        <v>44455</v>
      </c>
      <c r="R816" s="7"/>
    </row>
    <row r="817" spans="14:18" x14ac:dyDescent="0.2">
      <c r="N817" s="227">
        <f t="shared" si="73"/>
        <v>15</v>
      </c>
      <c r="O817" s="228">
        <f t="shared" si="72"/>
        <v>2964</v>
      </c>
      <c r="P817" s="233">
        <f t="shared" si="76"/>
        <v>44454</v>
      </c>
      <c r="Q817" s="233">
        <f t="shared" si="76"/>
        <v>44456</v>
      </c>
      <c r="R817" s="7"/>
    </row>
    <row r="818" spans="14:18" x14ac:dyDescent="0.2">
      <c r="N818" s="227">
        <f t="shared" si="73"/>
        <v>16</v>
      </c>
      <c r="O818" s="228">
        <f t="shared" si="72"/>
        <v>2778</v>
      </c>
      <c r="P818" s="233">
        <f t="shared" si="76"/>
        <v>44455</v>
      </c>
      <c r="Q818" s="233">
        <f t="shared" si="76"/>
        <v>44457</v>
      </c>
      <c r="R818" s="7"/>
    </row>
    <row r="819" spans="14:18" x14ac:dyDescent="0.2">
      <c r="N819" s="227">
        <f t="shared" si="73"/>
        <v>17</v>
      </c>
      <c r="O819" s="228">
        <f t="shared" si="72"/>
        <v>2615</v>
      </c>
      <c r="P819" s="233">
        <f t="shared" si="76"/>
        <v>44456</v>
      </c>
      <c r="Q819" s="233">
        <f t="shared" si="76"/>
        <v>44458</v>
      </c>
      <c r="R819" s="7"/>
    </row>
    <row r="820" spans="14:18" x14ac:dyDescent="0.2">
      <c r="N820" s="227">
        <f t="shared" si="73"/>
        <v>18</v>
      </c>
      <c r="O820" s="228">
        <f t="shared" si="72"/>
        <v>2470</v>
      </c>
      <c r="P820" s="233">
        <f t="shared" si="76"/>
        <v>44457</v>
      </c>
      <c r="Q820" s="233">
        <f t="shared" si="76"/>
        <v>44459</v>
      </c>
      <c r="R820" s="7"/>
    </row>
    <row r="821" spans="14:18" x14ac:dyDescent="0.2">
      <c r="N821" s="227">
        <f t="shared" si="73"/>
        <v>19</v>
      </c>
      <c r="O821" s="228">
        <f t="shared" si="72"/>
        <v>2340</v>
      </c>
      <c r="P821" s="233">
        <f t="shared" si="76"/>
        <v>44458</v>
      </c>
      <c r="Q821" s="233">
        <f t="shared" si="76"/>
        <v>44460</v>
      </c>
      <c r="R821" s="7"/>
    </row>
    <row r="822" spans="14:18" x14ac:dyDescent="0.2">
      <c r="N822" s="227">
        <f t="shared" si="73"/>
        <v>20</v>
      </c>
      <c r="O822" s="228">
        <f t="shared" si="72"/>
        <v>2223</v>
      </c>
      <c r="P822" s="233">
        <f t="shared" si="76"/>
        <v>44459</v>
      </c>
      <c r="Q822" s="233">
        <f t="shared" si="76"/>
        <v>44461</v>
      </c>
      <c r="R822" s="7"/>
    </row>
    <row r="823" spans="14:18" x14ac:dyDescent="0.2">
      <c r="N823" s="227">
        <f t="shared" si="73"/>
        <v>21</v>
      </c>
      <c r="O823" s="228">
        <f t="shared" si="72"/>
        <v>2117</v>
      </c>
      <c r="P823" s="233">
        <f t="shared" si="76"/>
        <v>44460</v>
      </c>
      <c r="Q823" s="233">
        <f t="shared" si="76"/>
        <v>44462</v>
      </c>
      <c r="R823" s="7"/>
    </row>
    <row r="824" spans="14:18" x14ac:dyDescent="0.2">
      <c r="N824" s="227">
        <f t="shared" si="73"/>
        <v>22</v>
      </c>
      <c r="O824" s="228">
        <f t="shared" si="72"/>
        <v>2021</v>
      </c>
      <c r="P824" s="233">
        <f t="shared" si="76"/>
        <v>44461</v>
      </c>
      <c r="Q824" s="233">
        <f t="shared" si="76"/>
        <v>44463</v>
      </c>
      <c r="R824" s="7"/>
    </row>
    <row r="825" spans="14:18" x14ac:dyDescent="0.2">
      <c r="N825" s="227">
        <f t="shared" si="73"/>
        <v>23</v>
      </c>
      <c r="O825" s="228">
        <f t="shared" si="72"/>
        <v>1933</v>
      </c>
      <c r="P825" s="233">
        <f t="shared" si="76"/>
        <v>44462</v>
      </c>
      <c r="Q825" s="233">
        <f t="shared" si="76"/>
        <v>44464</v>
      </c>
      <c r="R825" s="7"/>
    </row>
    <row r="826" spans="14:18" x14ac:dyDescent="0.2">
      <c r="N826" s="227">
        <f t="shared" si="73"/>
        <v>24</v>
      </c>
      <c r="O826" s="228">
        <f t="shared" si="72"/>
        <v>1853</v>
      </c>
      <c r="P826" s="233">
        <f t="shared" si="76"/>
        <v>44463</v>
      </c>
      <c r="Q826" s="233">
        <f t="shared" si="76"/>
        <v>44465</v>
      </c>
      <c r="R826" s="7"/>
    </row>
    <row r="827" spans="14:18" x14ac:dyDescent="0.2">
      <c r="N827" s="227">
        <f t="shared" si="73"/>
        <v>25</v>
      </c>
      <c r="O827" s="228">
        <f t="shared" si="72"/>
        <v>1779</v>
      </c>
      <c r="P827" s="233">
        <f t="shared" si="76"/>
        <v>44464</v>
      </c>
      <c r="Q827" s="233">
        <f t="shared" si="76"/>
        <v>44466</v>
      </c>
      <c r="R827" s="7"/>
    </row>
    <row r="828" spans="14:18" x14ac:dyDescent="0.2">
      <c r="N828" s="227">
        <f t="shared" si="73"/>
        <v>26</v>
      </c>
      <c r="O828" s="228">
        <f t="shared" si="72"/>
        <v>1710</v>
      </c>
      <c r="P828" s="233">
        <f t="shared" ref="P828:Q843" si="77">P827+1</f>
        <v>44465</v>
      </c>
      <c r="Q828" s="233">
        <f t="shared" si="77"/>
        <v>44467</v>
      </c>
      <c r="R828" s="7"/>
    </row>
    <row r="829" spans="14:18" x14ac:dyDescent="0.2">
      <c r="N829" s="227">
        <f t="shared" si="73"/>
        <v>27</v>
      </c>
      <c r="O829" s="228">
        <f t="shared" si="72"/>
        <v>1647</v>
      </c>
      <c r="P829" s="233">
        <f t="shared" si="77"/>
        <v>44466</v>
      </c>
      <c r="Q829" s="233">
        <f t="shared" si="77"/>
        <v>44468</v>
      </c>
      <c r="R829" s="7"/>
    </row>
    <row r="830" spans="14:18" x14ac:dyDescent="0.2">
      <c r="N830" s="227">
        <f t="shared" si="73"/>
        <v>28</v>
      </c>
      <c r="O830" s="228">
        <f t="shared" si="72"/>
        <v>1588</v>
      </c>
      <c r="P830" s="233">
        <f t="shared" si="77"/>
        <v>44467</v>
      </c>
      <c r="Q830" s="233">
        <f t="shared" si="77"/>
        <v>44469</v>
      </c>
      <c r="R830" s="7"/>
    </row>
    <row r="831" spans="14:18" x14ac:dyDescent="0.2">
      <c r="N831" s="227">
        <f t="shared" si="73"/>
        <v>29</v>
      </c>
      <c r="O831" s="228">
        <f t="shared" si="72"/>
        <v>1533</v>
      </c>
      <c r="P831" s="233">
        <f t="shared" si="77"/>
        <v>44468</v>
      </c>
      <c r="Q831" s="233">
        <f t="shared" si="77"/>
        <v>44470</v>
      </c>
      <c r="R831" s="7"/>
    </row>
    <row r="832" spans="14:18" x14ac:dyDescent="0.2">
      <c r="N832" s="227">
        <f t="shared" si="73"/>
        <v>30</v>
      </c>
      <c r="O832" s="228">
        <f t="shared" si="72"/>
        <v>1482</v>
      </c>
      <c r="P832" s="233">
        <f t="shared" si="77"/>
        <v>44469</v>
      </c>
      <c r="Q832" s="233">
        <f t="shared" si="77"/>
        <v>44471</v>
      </c>
      <c r="R832" s="7"/>
    </row>
    <row r="833" spans="14:18" x14ac:dyDescent="0.2">
      <c r="N833" s="227">
        <f t="shared" si="73"/>
        <v>1</v>
      </c>
      <c r="O833" s="228">
        <f t="shared" si="72"/>
        <v>44470</v>
      </c>
      <c r="P833" s="233">
        <f t="shared" si="77"/>
        <v>44470</v>
      </c>
      <c r="Q833" s="233">
        <f t="shared" si="77"/>
        <v>44472</v>
      </c>
      <c r="R833" s="7"/>
    </row>
    <row r="834" spans="14:18" x14ac:dyDescent="0.2">
      <c r="N834" s="227">
        <f t="shared" si="73"/>
        <v>2</v>
      </c>
      <c r="O834" s="228">
        <f t="shared" si="72"/>
        <v>22236</v>
      </c>
      <c r="P834" s="233">
        <f t="shared" si="77"/>
        <v>44471</v>
      </c>
      <c r="Q834" s="233">
        <f t="shared" si="77"/>
        <v>44473</v>
      </c>
      <c r="R834" s="7"/>
    </row>
    <row r="835" spans="14:18" x14ac:dyDescent="0.2">
      <c r="N835" s="227">
        <f t="shared" si="73"/>
        <v>3</v>
      </c>
      <c r="O835" s="228">
        <f t="shared" si="72"/>
        <v>14824</v>
      </c>
      <c r="P835" s="233">
        <f t="shared" si="77"/>
        <v>44472</v>
      </c>
      <c r="Q835" s="233">
        <f t="shared" si="77"/>
        <v>44474</v>
      </c>
      <c r="R835" s="7"/>
    </row>
    <row r="836" spans="14:18" x14ac:dyDescent="0.2">
      <c r="N836" s="227">
        <f t="shared" si="73"/>
        <v>4</v>
      </c>
      <c r="O836" s="228">
        <f t="shared" si="72"/>
        <v>11118</v>
      </c>
      <c r="P836" s="233">
        <f t="shared" si="77"/>
        <v>44473</v>
      </c>
      <c r="Q836" s="233">
        <f t="shared" si="77"/>
        <v>44475</v>
      </c>
      <c r="R836" s="7"/>
    </row>
    <row r="837" spans="14:18" x14ac:dyDescent="0.2">
      <c r="N837" s="227">
        <f t="shared" si="73"/>
        <v>5</v>
      </c>
      <c r="O837" s="228">
        <f t="shared" si="72"/>
        <v>8895</v>
      </c>
      <c r="P837" s="233">
        <f t="shared" si="77"/>
        <v>44474</v>
      </c>
      <c r="Q837" s="233">
        <f t="shared" si="77"/>
        <v>44476</v>
      </c>
      <c r="R837" s="7"/>
    </row>
    <row r="838" spans="14:18" x14ac:dyDescent="0.2">
      <c r="N838" s="227">
        <f t="shared" si="73"/>
        <v>6</v>
      </c>
      <c r="O838" s="228">
        <f t="shared" si="72"/>
        <v>7413</v>
      </c>
      <c r="P838" s="233">
        <f t="shared" si="77"/>
        <v>44475</v>
      </c>
      <c r="Q838" s="233">
        <f t="shared" si="77"/>
        <v>44477</v>
      </c>
      <c r="R838" s="7"/>
    </row>
    <row r="839" spans="14:18" x14ac:dyDescent="0.2">
      <c r="N839" s="227">
        <f t="shared" si="73"/>
        <v>7</v>
      </c>
      <c r="O839" s="228">
        <f t="shared" si="72"/>
        <v>6354</v>
      </c>
      <c r="P839" s="233">
        <f t="shared" si="77"/>
        <v>44476</v>
      </c>
      <c r="Q839" s="233">
        <f t="shared" si="77"/>
        <v>44478</v>
      </c>
      <c r="R839" s="7"/>
    </row>
    <row r="840" spans="14:18" x14ac:dyDescent="0.2">
      <c r="N840" s="227">
        <f t="shared" si="73"/>
        <v>8</v>
      </c>
      <c r="O840" s="228">
        <f t="shared" si="72"/>
        <v>5560</v>
      </c>
      <c r="P840" s="233">
        <f t="shared" si="77"/>
        <v>44477</v>
      </c>
      <c r="Q840" s="233">
        <f t="shared" si="77"/>
        <v>44479</v>
      </c>
      <c r="R840" s="7"/>
    </row>
    <row r="841" spans="14:18" x14ac:dyDescent="0.2">
      <c r="N841" s="227">
        <f t="shared" si="73"/>
        <v>9</v>
      </c>
      <c r="O841" s="228">
        <f t="shared" si="72"/>
        <v>4942</v>
      </c>
      <c r="P841" s="233">
        <f t="shared" si="77"/>
        <v>44478</v>
      </c>
      <c r="Q841" s="233">
        <f t="shared" si="77"/>
        <v>44480</v>
      </c>
      <c r="R841" s="7"/>
    </row>
    <row r="842" spans="14:18" x14ac:dyDescent="0.2">
      <c r="N842" s="227">
        <f t="shared" si="73"/>
        <v>10</v>
      </c>
      <c r="O842" s="228">
        <f t="shared" ref="O842:O905" si="78">ROUND(P842/N842,0)</f>
        <v>4448</v>
      </c>
      <c r="P842" s="233">
        <f t="shared" si="77"/>
        <v>44479</v>
      </c>
      <c r="Q842" s="233">
        <f t="shared" si="77"/>
        <v>44481</v>
      </c>
      <c r="R842" s="7"/>
    </row>
    <row r="843" spans="14:18" x14ac:dyDescent="0.2">
      <c r="N843" s="227">
        <f t="shared" ref="N843:N906" si="79">DAY(P843)</f>
        <v>11</v>
      </c>
      <c r="O843" s="228">
        <f t="shared" si="78"/>
        <v>4044</v>
      </c>
      <c r="P843" s="233">
        <f t="shared" si="77"/>
        <v>44480</v>
      </c>
      <c r="Q843" s="233">
        <f t="shared" si="77"/>
        <v>44482</v>
      </c>
      <c r="R843" s="7"/>
    </row>
    <row r="844" spans="14:18" x14ac:dyDescent="0.2">
      <c r="N844" s="227">
        <f t="shared" si="79"/>
        <v>12</v>
      </c>
      <c r="O844" s="228">
        <f t="shared" si="78"/>
        <v>3707</v>
      </c>
      <c r="P844" s="233">
        <f t="shared" ref="P844:Q859" si="80">P843+1</f>
        <v>44481</v>
      </c>
      <c r="Q844" s="233">
        <f t="shared" si="80"/>
        <v>44483</v>
      </c>
      <c r="R844" s="7"/>
    </row>
    <row r="845" spans="14:18" x14ac:dyDescent="0.2">
      <c r="N845" s="227">
        <f t="shared" si="79"/>
        <v>13</v>
      </c>
      <c r="O845" s="228">
        <f t="shared" si="78"/>
        <v>3422</v>
      </c>
      <c r="P845" s="233">
        <f t="shared" si="80"/>
        <v>44482</v>
      </c>
      <c r="Q845" s="233">
        <f t="shared" si="80"/>
        <v>44484</v>
      </c>
      <c r="R845" s="7"/>
    </row>
    <row r="846" spans="14:18" x14ac:dyDescent="0.2">
      <c r="N846" s="227">
        <f t="shared" si="79"/>
        <v>14</v>
      </c>
      <c r="O846" s="228">
        <f t="shared" si="78"/>
        <v>3177</v>
      </c>
      <c r="P846" s="233">
        <f t="shared" si="80"/>
        <v>44483</v>
      </c>
      <c r="Q846" s="233">
        <f t="shared" si="80"/>
        <v>44485</v>
      </c>
      <c r="R846" s="7"/>
    </row>
    <row r="847" spans="14:18" x14ac:dyDescent="0.2">
      <c r="N847" s="227">
        <f t="shared" si="79"/>
        <v>15</v>
      </c>
      <c r="O847" s="228">
        <f t="shared" si="78"/>
        <v>2966</v>
      </c>
      <c r="P847" s="233">
        <f t="shared" si="80"/>
        <v>44484</v>
      </c>
      <c r="Q847" s="233">
        <f t="shared" si="80"/>
        <v>44486</v>
      </c>
      <c r="R847" s="7"/>
    </row>
    <row r="848" spans="14:18" x14ac:dyDescent="0.2">
      <c r="N848" s="227">
        <f t="shared" si="79"/>
        <v>16</v>
      </c>
      <c r="O848" s="228">
        <f t="shared" si="78"/>
        <v>2780</v>
      </c>
      <c r="P848" s="233">
        <f t="shared" si="80"/>
        <v>44485</v>
      </c>
      <c r="Q848" s="233">
        <f t="shared" si="80"/>
        <v>44487</v>
      </c>
      <c r="R848" s="7"/>
    </row>
    <row r="849" spans="14:18" x14ac:dyDescent="0.2">
      <c r="N849" s="227">
        <f t="shared" si="79"/>
        <v>17</v>
      </c>
      <c r="O849" s="228">
        <f t="shared" si="78"/>
        <v>2617</v>
      </c>
      <c r="P849" s="233">
        <f t="shared" si="80"/>
        <v>44486</v>
      </c>
      <c r="Q849" s="233">
        <f t="shared" si="80"/>
        <v>44488</v>
      </c>
      <c r="R849" s="7"/>
    </row>
    <row r="850" spans="14:18" x14ac:dyDescent="0.2">
      <c r="N850" s="227">
        <f t="shared" si="79"/>
        <v>18</v>
      </c>
      <c r="O850" s="228">
        <f t="shared" si="78"/>
        <v>2472</v>
      </c>
      <c r="P850" s="233">
        <f t="shared" si="80"/>
        <v>44487</v>
      </c>
      <c r="Q850" s="233">
        <f t="shared" si="80"/>
        <v>44489</v>
      </c>
      <c r="R850" s="7"/>
    </row>
    <row r="851" spans="14:18" x14ac:dyDescent="0.2">
      <c r="N851" s="227">
        <f t="shared" si="79"/>
        <v>19</v>
      </c>
      <c r="O851" s="228">
        <f t="shared" si="78"/>
        <v>2341</v>
      </c>
      <c r="P851" s="233">
        <f t="shared" si="80"/>
        <v>44488</v>
      </c>
      <c r="Q851" s="233">
        <f t="shared" si="80"/>
        <v>44490</v>
      </c>
      <c r="R851" s="7"/>
    </row>
    <row r="852" spans="14:18" x14ac:dyDescent="0.2">
      <c r="N852" s="227">
        <f t="shared" si="79"/>
        <v>20</v>
      </c>
      <c r="O852" s="228">
        <f t="shared" si="78"/>
        <v>2224</v>
      </c>
      <c r="P852" s="233">
        <f t="shared" si="80"/>
        <v>44489</v>
      </c>
      <c r="Q852" s="233">
        <f t="shared" si="80"/>
        <v>44491</v>
      </c>
      <c r="R852" s="7"/>
    </row>
    <row r="853" spans="14:18" x14ac:dyDescent="0.2">
      <c r="N853" s="227">
        <f t="shared" si="79"/>
        <v>21</v>
      </c>
      <c r="O853" s="228">
        <f t="shared" si="78"/>
        <v>2119</v>
      </c>
      <c r="P853" s="233">
        <f t="shared" si="80"/>
        <v>44490</v>
      </c>
      <c r="Q853" s="233">
        <f t="shared" si="80"/>
        <v>44492</v>
      </c>
      <c r="R853" s="7"/>
    </row>
    <row r="854" spans="14:18" x14ac:dyDescent="0.2">
      <c r="N854" s="227">
        <f t="shared" si="79"/>
        <v>22</v>
      </c>
      <c r="O854" s="228">
        <f t="shared" si="78"/>
        <v>2022</v>
      </c>
      <c r="P854" s="233">
        <f t="shared" si="80"/>
        <v>44491</v>
      </c>
      <c r="Q854" s="233">
        <f t="shared" si="80"/>
        <v>44493</v>
      </c>
      <c r="R854" s="7"/>
    </row>
    <row r="855" spans="14:18" x14ac:dyDescent="0.2">
      <c r="N855" s="227">
        <f t="shared" si="79"/>
        <v>23</v>
      </c>
      <c r="O855" s="228">
        <f t="shared" si="78"/>
        <v>1934</v>
      </c>
      <c r="P855" s="233">
        <f t="shared" si="80"/>
        <v>44492</v>
      </c>
      <c r="Q855" s="233">
        <f t="shared" si="80"/>
        <v>44494</v>
      </c>
      <c r="R855" s="7"/>
    </row>
    <row r="856" spans="14:18" x14ac:dyDescent="0.2">
      <c r="N856" s="227">
        <f t="shared" si="79"/>
        <v>24</v>
      </c>
      <c r="O856" s="228">
        <f t="shared" si="78"/>
        <v>1854</v>
      </c>
      <c r="P856" s="233">
        <f t="shared" si="80"/>
        <v>44493</v>
      </c>
      <c r="Q856" s="233">
        <f t="shared" si="80"/>
        <v>44495</v>
      </c>
      <c r="R856" s="7"/>
    </row>
    <row r="857" spans="14:18" x14ac:dyDescent="0.2">
      <c r="N857" s="227">
        <f t="shared" si="79"/>
        <v>25</v>
      </c>
      <c r="O857" s="228">
        <f t="shared" si="78"/>
        <v>1780</v>
      </c>
      <c r="P857" s="233">
        <f t="shared" si="80"/>
        <v>44494</v>
      </c>
      <c r="Q857" s="233">
        <f t="shared" si="80"/>
        <v>44496</v>
      </c>
      <c r="R857" s="7"/>
    </row>
    <row r="858" spans="14:18" x14ac:dyDescent="0.2">
      <c r="N858" s="227">
        <f t="shared" si="79"/>
        <v>26</v>
      </c>
      <c r="O858" s="228">
        <f t="shared" si="78"/>
        <v>1711</v>
      </c>
      <c r="P858" s="233">
        <f t="shared" si="80"/>
        <v>44495</v>
      </c>
      <c r="Q858" s="233">
        <f t="shared" si="80"/>
        <v>44497</v>
      </c>
      <c r="R858" s="7"/>
    </row>
    <row r="859" spans="14:18" x14ac:dyDescent="0.2">
      <c r="N859" s="227">
        <f t="shared" si="79"/>
        <v>27</v>
      </c>
      <c r="O859" s="228">
        <f t="shared" si="78"/>
        <v>1648</v>
      </c>
      <c r="P859" s="233">
        <f t="shared" si="80"/>
        <v>44496</v>
      </c>
      <c r="Q859" s="233">
        <f t="shared" si="80"/>
        <v>44498</v>
      </c>
      <c r="R859" s="7"/>
    </row>
    <row r="860" spans="14:18" x14ac:dyDescent="0.2">
      <c r="N860" s="227">
        <f t="shared" si="79"/>
        <v>28</v>
      </c>
      <c r="O860" s="228">
        <f t="shared" si="78"/>
        <v>1589</v>
      </c>
      <c r="P860" s="233">
        <f t="shared" ref="P860:Q875" si="81">P859+1</f>
        <v>44497</v>
      </c>
      <c r="Q860" s="233">
        <f t="shared" si="81"/>
        <v>44499</v>
      </c>
      <c r="R860" s="7"/>
    </row>
    <row r="861" spans="14:18" x14ac:dyDescent="0.2">
      <c r="N861" s="227">
        <f t="shared" si="79"/>
        <v>29</v>
      </c>
      <c r="O861" s="228">
        <f t="shared" si="78"/>
        <v>1534</v>
      </c>
      <c r="P861" s="233">
        <f t="shared" si="81"/>
        <v>44498</v>
      </c>
      <c r="Q861" s="233">
        <f t="shared" si="81"/>
        <v>44500</v>
      </c>
      <c r="R861" s="7"/>
    </row>
    <row r="862" spans="14:18" x14ac:dyDescent="0.2">
      <c r="N862" s="227">
        <f t="shared" si="79"/>
        <v>30</v>
      </c>
      <c r="O862" s="228">
        <f t="shared" si="78"/>
        <v>1483</v>
      </c>
      <c r="P862" s="233">
        <f t="shared" si="81"/>
        <v>44499</v>
      </c>
      <c r="Q862" s="233">
        <f t="shared" si="81"/>
        <v>44501</v>
      </c>
      <c r="R862" s="7"/>
    </row>
    <row r="863" spans="14:18" x14ac:dyDescent="0.2">
      <c r="N863" s="227">
        <f t="shared" si="79"/>
        <v>31</v>
      </c>
      <c r="O863" s="228">
        <f t="shared" si="78"/>
        <v>1435</v>
      </c>
      <c r="P863" s="233">
        <f t="shared" si="81"/>
        <v>44500</v>
      </c>
      <c r="Q863" s="233">
        <f t="shared" si="81"/>
        <v>44502</v>
      </c>
      <c r="R863" s="7"/>
    </row>
    <row r="864" spans="14:18" x14ac:dyDescent="0.2">
      <c r="N864" s="227">
        <f t="shared" si="79"/>
        <v>1</v>
      </c>
      <c r="O864" s="228">
        <f t="shared" si="78"/>
        <v>44501</v>
      </c>
      <c r="P864" s="233">
        <f t="shared" si="81"/>
        <v>44501</v>
      </c>
      <c r="Q864" s="233">
        <f t="shared" si="81"/>
        <v>44503</v>
      </c>
      <c r="R864" s="7"/>
    </row>
    <row r="865" spans="14:18" x14ac:dyDescent="0.2">
      <c r="N865" s="227">
        <f t="shared" si="79"/>
        <v>2</v>
      </c>
      <c r="O865" s="228">
        <f t="shared" si="78"/>
        <v>22251</v>
      </c>
      <c r="P865" s="233">
        <f t="shared" si="81"/>
        <v>44502</v>
      </c>
      <c r="Q865" s="233">
        <f t="shared" si="81"/>
        <v>44504</v>
      </c>
      <c r="R865" s="7"/>
    </row>
    <row r="866" spans="14:18" x14ac:dyDescent="0.2">
      <c r="N866" s="227">
        <f t="shared" si="79"/>
        <v>3</v>
      </c>
      <c r="O866" s="228">
        <f t="shared" si="78"/>
        <v>14834</v>
      </c>
      <c r="P866" s="233">
        <f t="shared" si="81"/>
        <v>44503</v>
      </c>
      <c r="Q866" s="233">
        <f t="shared" si="81"/>
        <v>44505</v>
      </c>
      <c r="R866" s="7"/>
    </row>
    <row r="867" spans="14:18" x14ac:dyDescent="0.2">
      <c r="N867" s="227">
        <f t="shared" si="79"/>
        <v>4</v>
      </c>
      <c r="O867" s="228">
        <f t="shared" si="78"/>
        <v>11126</v>
      </c>
      <c r="P867" s="233">
        <f t="shared" si="81"/>
        <v>44504</v>
      </c>
      <c r="Q867" s="233">
        <f t="shared" si="81"/>
        <v>44506</v>
      </c>
      <c r="R867" s="7"/>
    </row>
    <row r="868" spans="14:18" x14ac:dyDescent="0.2">
      <c r="N868" s="227">
        <f t="shared" si="79"/>
        <v>5</v>
      </c>
      <c r="O868" s="228">
        <f t="shared" si="78"/>
        <v>8901</v>
      </c>
      <c r="P868" s="233">
        <f t="shared" si="81"/>
        <v>44505</v>
      </c>
      <c r="Q868" s="233">
        <f t="shared" si="81"/>
        <v>44507</v>
      </c>
      <c r="R868" s="7"/>
    </row>
    <row r="869" spans="14:18" x14ac:dyDescent="0.2">
      <c r="N869" s="227">
        <f t="shared" si="79"/>
        <v>6</v>
      </c>
      <c r="O869" s="228">
        <f t="shared" si="78"/>
        <v>7418</v>
      </c>
      <c r="P869" s="233">
        <f t="shared" si="81"/>
        <v>44506</v>
      </c>
      <c r="Q869" s="233">
        <f t="shared" si="81"/>
        <v>44508</v>
      </c>
      <c r="R869" s="7"/>
    </row>
    <row r="870" spans="14:18" x14ac:dyDescent="0.2">
      <c r="N870" s="227">
        <f t="shared" si="79"/>
        <v>7</v>
      </c>
      <c r="O870" s="228">
        <f t="shared" si="78"/>
        <v>6358</v>
      </c>
      <c r="P870" s="233">
        <f t="shared" si="81"/>
        <v>44507</v>
      </c>
      <c r="Q870" s="233">
        <f t="shared" si="81"/>
        <v>44509</v>
      </c>
      <c r="R870" s="7"/>
    </row>
    <row r="871" spans="14:18" x14ac:dyDescent="0.2">
      <c r="N871" s="227">
        <f t="shared" si="79"/>
        <v>8</v>
      </c>
      <c r="O871" s="228">
        <f t="shared" si="78"/>
        <v>5564</v>
      </c>
      <c r="P871" s="233">
        <f t="shared" si="81"/>
        <v>44508</v>
      </c>
      <c r="Q871" s="233">
        <f t="shared" si="81"/>
        <v>44510</v>
      </c>
      <c r="R871" s="7"/>
    </row>
    <row r="872" spans="14:18" x14ac:dyDescent="0.2">
      <c r="N872" s="227">
        <f t="shared" si="79"/>
        <v>9</v>
      </c>
      <c r="O872" s="228">
        <f t="shared" si="78"/>
        <v>4945</v>
      </c>
      <c r="P872" s="233">
        <f t="shared" si="81"/>
        <v>44509</v>
      </c>
      <c r="Q872" s="233">
        <f t="shared" si="81"/>
        <v>44511</v>
      </c>
      <c r="R872" s="7"/>
    </row>
    <row r="873" spans="14:18" x14ac:dyDescent="0.2">
      <c r="N873" s="227">
        <f t="shared" si="79"/>
        <v>10</v>
      </c>
      <c r="O873" s="228">
        <f t="shared" si="78"/>
        <v>4451</v>
      </c>
      <c r="P873" s="233">
        <f t="shared" si="81"/>
        <v>44510</v>
      </c>
      <c r="Q873" s="233">
        <f t="shared" si="81"/>
        <v>44512</v>
      </c>
      <c r="R873" s="7"/>
    </row>
    <row r="874" spans="14:18" x14ac:dyDescent="0.2">
      <c r="N874" s="227">
        <f t="shared" si="79"/>
        <v>11</v>
      </c>
      <c r="O874" s="228">
        <f t="shared" si="78"/>
        <v>4046</v>
      </c>
      <c r="P874" s="233">
        <f t="shared" si="81"/>
        <v>44511</v>
      </c>
      <c r="Q874" s="233">
        <f t="shared" si="81"/>
        <v>44513</v>
      </c>
      <c r="R874" s="7"/>
    </row>
    <row r="875" spans="14:18" x14ac:dyDescent="0.2">
      <c r="N875" s="227">
        <f t="shared" si="79"/>
        <v>12</v>
      </c>
      <c r="O875" s="228">
        <f t="shared" si="78"/>
        <v>3709</v>
      </c>
      <c r="P875" s="233">
        <f t="shared" si="81"/>
        <v>44512</v>
      </c>
      <c r="Q875" s="233">
        <f t="shared" si="81"/>
        <v>44514</v>
      </c>
      <c r="R875" s="7"/>
    </row>
    <row r="876" spans="14:18" x14ac:dyDescent="0.2">
      <c r="N876" s="227">
        <f t="shared" si="79"/>
        <v>13</v>
      </c>
      <c r="O876" s="228">
        <f t="shared" si="78"/>
        <v>3424</v>
      </c>
      <c r="P876" s="233">
        <f t="shared" ref="P876:Q891" si="82">P875+1</f>
        <v>44513</v>
      </c>
      <c r="Q876" s="233">
        <f t="shared" si="82"/>
        <v>44515</v>
      </c>
      <c r="R876" s="7"/>
    </row>
    <row r="877" spans="14:18" x14ac:dyDescent="0.2">
      <c r="N877" s="227">
        <f t="shared" si="79"/>
        <v>14</v>
      </c>
      <c r="O877" s="228">
        <f t="shared" si="78"/>
        <v>3180</v>
      </c>
      <c r="P877" s="233">
        <f t="shared" si="82"/>
        <v>44514</v>
      </c>
      <c r="Q877" s="233">
        <f t="shared" si="82"/>
        <v>44516</v>
      </c>
      <c r="R877" s="7"/>
    </row>
    <row r="878" spans="14:18" x14ac:dyDescent="0.2">
      <c r="N878" s="227">
        <f t="shared" si="79"/>
        <v>15</v>
      </c>
      <c r="O878" s="228">
        <f t="shared" si="78"/>
        <v>2968</v>
      </c>
      <c r="P878" s="233">
        <f t="shared" si="82"/>
        <v>44515</v>
      </c>
      <c r="Q878" s="233">
        <f t="shared" si="82"/>
        <v>44517</v>
      </c>
      <c r="R878" s="7"/>
    </row>
    <row r="879" spans="14:18" x14ac:dyDescent="0.2">
      <c r="N879" s="227">
        <f t="shared" si="79"/>
        <v>16</v>
      </c>
      <c r="O879" s="228">
        <f t="shared" si="78"/>
        <v>2782</v>
      </c>
      <c r="P879" s="233">
        <f t="shared" si="82"/>
        <v>44516</v>
      </c>
      <c r="Q879" s="233">
        <f t="shared" si="82"/>
        <v>44518</v>
      </c>
      <c r="R879" s="7"/>
    </row>
    <row r="880" spans="14:18" x14ac:dyDescent="0.2">
      <c r="N880" s="227">
        <f t="shared" si="79"/>
        <v>17</v>
      </c>
      <c r="O880" s="228">
        <f t="shared" si="78"/>
        <v>2619</v>
      </c>
      <c r="P880" s="233">
        <f t="shared" si="82"/>
        <v>44517</v>
      </c>
      <c r="Q880" s="233">
        <f t="shared" si="82"/>
        <v>44519</v>
      </c>
      <c r="R880" s="7"/>
    </row>
    <row r="881" spans="14:18" x14ac:dyDescent="0.2">
      <c r="N881" s="227">
        <f t="shared" si="79"/>
        <v>18</v>
      </c>
      <c r="O881" s="228">
        <f t="shared" si="78"/>
        <v>2473</v>
      </c>
      <c r="P881" s="233">
        <f t="shared" si="82"/>
        <v>44518</v>
      </c>
      <c r="Q881" s="233">
        <f t="shared" si="82"/>
        <v>44520</v>
      </c>
      <c r="R881" s="7"/>
    </row>
    <row r="882" spans="14:18" x14ac:dyDescent="0.2">
      <c r="N882" s="227">
        <f t="shared" si="79"/>
        <v>19</v>
      </c>
      <c r="O882" s="228">
        <f t="shared" si="78"/>
        <v>2343</v>
      </c>
      <c r="P882" s="233">
        <f t="shared" si="82"/>
        <v>44519</v>
      </c>
      <c r="Q882" s="233">
        <f t="shared" si="82"/>
        <v>44521</v>
      </c>
      <c r="R882" s="7"/>
    </row>
    <row r="883" spans="14:18" x14ac:dyDescent="0.2">
      <c r="N883" s="227">
        <f t="shared" si="79"/>
        <v>20</v>
      </c>
      <c r="O883" s="228">
        <f t="shared" si="78"/>
        <v>2226</v>
      </c>
      <c r="P883" s="233">
        <f t="shared" si="82"/>
        <v>44520</v>
      </c>
      <c r="Q883" s="233">
        <f t="shared" si="82"/>
        <v>44522</v>
      </c>
      <c r="R883" s="7"/>
    </row>
    <row r="884" spans="14:18" x14ac:dyDescent="0.2">
      <c r="N884" s="227">
        <f t="shared" si="79"/>
        <v>21</v>
      </c>
      <c r="O884" s="228">
        <f t="shared" si="78"/>
        <v>2120</v>
      </c>
      <c r="P884" s="233">
        <f t="shared" si="82"/>
        <v>44521</v>
      </c>
      <c r="Q884" s="233">
        <f t="shared" si="82"/>
        <v>44523</v>
      </c>
      <c r="R884" s="7"/>
    </row>
    <row r="885" spans="14:18" x14ac:dyDescent="0.2">
      <c r="N885" s="227">
        <f t="shared" si="79"/>
        <v>22</v>
      </c>
      <c r="O885" s="228">
        <f t="shared" si="78"/>
        <v>2024</v>
      </c>
      <c r="P885" s="233">
        <f t="shared" si="82"/>
        <v>44522</v>
      </c>
      <c r="Q885" s="233">
        <f t="shared" si="82"/>
        <v>44524</v>
      </c>
      <c r="R885" s="7"/>
    </row>
    <row r="886" spans="14:18" x14ac:dyDescent="0.2">
      <c r="N886" s="227">
        <f t="shared" si="79"/>
        <v>23</v>
      </c>
      <c r="O886" s="228">
        <f t="shared" si="78"/>
        <v>1936</v>
      </c>
      <c r="P886" s="233">
        <f t="shared" si="82"/>
        <v>44523</v>
      </c>
      <c r="Q886" s="233">
        <f t="shared" si="82"/>
        <v>44525</v>
      </c>
      <c r="R886" s="7"/>
    </row>
    <row r="887" spans="14:18" x14ac:dyDescent="0.2">
      <c r="N887" s="227">
        <f t="shared" si="79"/>
        <v>24</v>
      </c>
      <c r="O887" s="228">
        <f t="shared" si="78"/>
        <v>1855</v>
      </c>
      <c r="P887" s="233">
        <f t="shared" si="82"/>
        <v>44524</v>
      </c>
      <c r="Q887" s="233">
        <f t="shared" si="82"/>
        <v>44526</v>
      </c>
      <c r="R887" s="7"/>
    </row>
    <row r="888" spans="14:18" x14ac:dyDescent="0.2">
      <c r="N888" s="227">
        <f t="shared" si="79"/>
        <v>25</v>
      </c>
      <c r="O888" s="228">
        <f t="shared" si="78"/>
        <v>1781</v>
      </c>
      <c r="P888" s="233">
        <f t="shared" si="82"/>
        <v>44525</v>
      </c>
      <c r="Q888" s="233">
        <f t="shared" si="82"/>
        <v>44527</v>
      </c>
      <c r="R888" s="7"/>
    </row>
    <row r="889" spans="14:18" x14ac:dyDescent="0.2">
      <c r="N889" s="227">
        <f t="shared" si="79"/>
        <v>26</v>
      </c>
      <c r="O889" s="228">
        <f t="shared" si="78"/>
        <v>1713</v>
      </c>
      <c r="P889" s="233">
        <f t="shared" si="82"/>
        <v>44526</v>
      </c>
      <c r="Q889" s="233">
        <f t="shared" si="82"/>
        <v>44528</v>
      </c>
      <c r="R889" s="7"/>
    </row>
    <row r="890" spans="14:18" x14ac:dyDescent="0.2">
      <c r="N890" s="227">
        <f t="shared" si="79"/>
        <v>27</v>
      </c>
      <c r="O890" s="228">
        <f t="shared" si="78"/>
        <v>1649</v>
      </c>
      <c r="P890" s="233">
        <f t="shared" si="82"/>
        <v>44527</v>
      </c>
      <c r="Q890" s="233">
        <f t="shared" si="82"/>
        <v>44529</v>
      </c>
      <c r="R890" s="7"/>
    </row>
    <row r="891" spans="14:18" x14ac:dyDescent="0.2">
      <c r="N891" s="227">
        <f t="shared" si="79"/>
        <v>28</v>
      </c>
      <c r="O891" s="228">
        <f t="shared" si="78"/>
        <v>1590</v>
      </c>
      <c r="P891" s="233">
        <f t="shared" si="82"/>
        <v>44528</v>
      </c>
      <c r="Q891" s="233">
        <f t="shared" si="82"/>
        <v>44530</v>
      </c>
      <c r="R891" s="7"/>
    </row>
    <row r="892" spans="14:18" x14ac:dyDescent="0.2">
      <c r="N892" s="227">
        <f t="shared" si="79"/>
        <v>29</v>
      </c>
      <c r="O892" s="228">
        <f t="shared" si="78"/>
        <v>1535</v>
      </c>
      <c r="P892" s="233">
        <f t="shared" ref="P892:Q907" si="83">P891+1</f>
        <v>44529</v>
      </c>
      <c r="Q892" s="233">
        <f t="shared" si="83"/>
        <v>44531</v>
      </c>
      <c r="R892" s="7"/>
    </row>
    <row r="893" spans="14:18" x14ac:dyDescent="0.2">
      <c r="N893" s="227">
        <f t="shared" si="79"/>
        <v>30</v>
      </c>
      <c r="O893" s="228">
        <f t="shared" si="78"/>
        <v>1484</v>
      </c>
      <c r="P893" s="233">
        <f t="shared" si="83"/>
        <v>44530</v>
      </c>
      <c r="Q893" s="233">
        <f t="shared" si="83"/>
        <v>44532</v>
      </c>
      <c r="R893" s="7"/>
    </row>
    <row r="894" spans="14:18" x14ac:dyDescent="0.2">
      <c r="N894" s="227">
        <f t="shared" si="79"/>
        <v>1</v>
      </c>
      <c r="O894" s="228">
        <f t="shared" si="78"/>
        <v>44531</v>
      </c>
      <c r="P894" s="233">
        <f t="shared" si="83"/>
        <v>44531</v>
      </c>
      <c r="Q894" s="233">
        <f t="shared" si="83"/>
        <v>44533</v>
      </c>
      <c r="R894" s="7"/>
    </row>
    <row r="895" spans="14:18" x14ac:dyDescent="0.2">
      <c r="N895" s="227">
        <f t="shared" si="79"/>
        <v>2</v>
      </c>
      <c r="O895" s="228">
        <f t="shared" si="78"/>
        <v>22266</v>
      </c>
      <c r="P895" s="233">
        <f t="shared" si="83"/>
        <v>44532</v>
      </c>
      <c r="Q895" s="233">
        <f t="shared" si="83"/>
        <v>44534</v>
      </c>
      <c r="R895" s="7"/>
    </row>
    <row r="896" spans="14:18" x14ac:dyDescent="0.2">
      <c r="N896" s="227">
        <f t="shared" si="79"/>
        <v>3</v>
      </c>
      <c r="O896" s="228">
        <f t="shared" si="78"/>
        <v>14844</v>
      </c>
      <c r="P896" s="233">
        <f t="shared" si="83"/>
        <v>44533</v>
      </c>
      <c r="Q896" s="233">
        <f t="shared" si="83"/>
        <v>44535</v>
      </c>
      <c r="R896" s="7"/>
    </row>
    <row r="897" spans="14:18" x14ac:dyDescent="0.2">
      <c r="N897" s="227">
        <f t="shared" si="79"/>
        <v>4</v>
      </c>
      <c r="O897" s="228">
        <f t="shared" si="78"/>
        <v>11134</v>
      </c>
      <c r="P897" s="233">
        <f t="shared" si="83"/>
        <v>44534</v>
      </c>
      <c r="Q897" s="233">
        <f t="shared" si="83"/>
        <v>44536</v>
      </c>
      <c r="R897" s="7"/>
    </row>
    <row r="898" spans="14:18" x14ac:dyDescent="0.2">
      <c r="N898" s="227">
        <f t="shared" si="79"/>
        <v>5</v>
      </c>
      <c r="O898" s="228">
        <f t="shared" si="78"/>
        <v>8907</v>
      </c>
      <c r="P898" s="233">
        <f t="shared" si="83"/>
        <v>44535</v>
      </c>
      <c r="Q898" s="233">
        <f t="shared" si="83"/>
        <v>44537</v>
      </c>
      <c r="R898" s="7"/>
    </row>
    <row r="899" spans="14:18" x14ac:dyDescent="0.2">
      <c r="N899" s="227">
        <f t="shared" si="79"/>
        <v>6</v>
      </c>
      <c r="O899" s="228">
        <f t="shared" si="78"/>
        <v>7423</v>
      </c>
      <c r="P899" s="233">
        <f t="shared" si="83"/>
        <v>44536</v>
      </c>
      <c r="Q899" s="233">
        <f t="shared" si="83"/>
        <v>44538</v>
      </c>
      <c r="R899" s="7"/>
    </row>
    <row r="900" spans="14:18" x14ac:dyDescent="0.2">
      <c r="N900" s="227">
        <f t="shared" si="79"/>
        <v>7</v>
      </c>
      <c r="O900" s="228">
        <f t="shared" si="78"/>
        <v>6362</v>
      </c>
      <c r="P900" s="233">
        <f t="shared" si="83"/>
        <v>44537</v>
      </c>
      <c r="Q900" s="233">
        <f t="shared" si="83"/>
        <v>44539</v>
      </c>
      <c r="R900" s="7"/>
    </row>
    <row r="901" spans="14:18" x14ac:dyDescent="0.2">
      <c r="N901" s="227">
        <f t="shared" si="79"/>
        <v>8</v>
      </c>
      <c r="O901" s="228">
        <f t="shared" si="78"/>
        <v>5567</v>
      </c>
      <c r="P901" s="233">
        <f t="shared" si="83"/>
        <v>44538</v>
      </c>
      <c r="Q901" s="233">
        <f t="shared" si="83"/>
        <v>44540</v>
      </c>
      <c r="R901" s="7"/>
    </row>
    <row r="902" spans="14:18" x14ac:dyDescent="0.2">
      <c r="N902" s="227">
        <f t="shared" si="79"/>
        <v>9</v>
      </c>
      <c r="O902" s="228">
        <f t="shared" si="78"/>
        <v>4949</v>
      </c>
      <c r="P902" s="233">
        <f t="shared" si="83"/>
        <v>44539</v>
      </c>
      <c r="Q902" s="233">
        <f t="shared" si="83"/>
        <v>44541</v>
      </c>
      <c r="R902" s="7"/>
    </row>
    <row r="903" spans="14:18" x14ac:dyDescent="0.2">
      <c r="N903" s="227">
        <f t="shared" si="79"/>
        <v>10</v>
      </c>
      <c r="O903" s="228">
        <f t="shared" si="78"/>
        <v>4454</v>
      </c>
      <c r="P903" s="233">
        <f t="shared" si="83"/>
        <v>44540</v>
      </c>
      <c r="Q903" s="233">
        <f t="shared" si="83"/>
        <v>44542</v>
      </c>
      <c r="R903" s="7"/>
    </row>
    <row r="904" spans="14:18" x14ac:dyDescent="0.2">
      <c r="N904" s="227">
        <f t="shared" si="79"/>
        <v>11</v>
      </c>
      <c r="O904" s="228">
        <f t="shared" si="78"/>
        <v>4049</v>
      </c>
      <c r="P904" s="233">
        <f t="shared" si="83"/>
        <v>44541</v>
      </c>
      <c r="Q904" s="233">
        <f t="shared" si="83"/>
        <v>44543</v>
      </c>
      <c r="R904" s="7"/>
    </row>
    <row r="905" spans="14:18" x14ac:dyDescent="0.2">
      <c r="N905" s="227">
        <f t="shared" si="79"/>
        <v>12</v>
      </c>
      <c r="O905" s="228">
        <f t="shared" si="78"/>
        <v>3712</v>
      </c>
      <c r="P905" s="233">
        <f t="shared" si="83"/>
        <v>44542</v>
      </c>
      <c r="Q905" s="233">
        <f t="shared" si="83"/>
        <v>44544</v>
      </c>
      <c r="R905" s="7"/>
    </row>
    <row r="906" spans="14:18" x14ac:dyDescent="0.2">
      <c r="N906" s="227">
        <f t="shared" si="79"/>
        <v>13</v>
      </c>
      <c r="O906" s="228">
        <f t="shared" ref="O906:O969" si="84">ROUND(P906/N906,0)</f>
        <v>3426</v>
      </c>
      <c r="P906" s="233">
        <f t="shared" si="83"/>
        <v>44543</v>
      </c>
      <c r="Q906" s="233">
        <f t="shared" si="83"/>
        <v>44545</v>
      </c>
      <c r="R906" s="7"/>
    </row>
    <row r="907" spans="14:18" x14ac:dyDescent="0.2">
      <c r="N907" s="227">
        <f t="shared" ref="N907:N970" si="85">DAY(P907)</f>
        <v>14</v>
      </c>
      <c r="O907" s="228">
        <f t="shared" si="84"/>
        <v>3182</v>
      </c>
      <c r="P907" s="233">
        <f t="shared" si="83"/>
        <v>44544</v>
      </c>
      <c r="Q907" s="233">
        <f t="shared" si="83"/>
        <v>44546</v>
      </c>
      <c r="R907" s="7"/>
    </row>
    <row r="908" spans="14:18" x14ac:dyDescent="0.2">
      <c r="N908" s="227">
        <f t="shared" si="85"/>
        <v>15</v>
      </c>
      <c r="O908" s="228">
        <f t="shared" si="84"/>
        <v>2970</v>
      </c>
      <c r="P908" s="233">
        <f t="shared" ref="P908:Q923" si="86">P907+1</f>
        <v>44545</v>
      </c>
      <c r="Q908" s="233">
        <f t="shared" si="86"/>
        <v>44547</v>
      </c>
      <c r="R908" s="7"/>
    </row>
    <row r="909" spans="14:18" x14ac:dyDescent="0.2">
      <c r="N909" s="227">
        <f t="shared" si="85"/>
        <v>16</v>
      </c>
      <c r="O909" s="228">
        <f t="shared" si="84"/>
        <v>2784</v>
      </c>
      <c r="P909" s="233">
        <f t="shared" si="86"/>
        <v>44546</v>
      </c>
      <c r="Q909" s="233">
        <f t="shared" si="86"/>
        <v>44548</v>
      </c>
      <c r="R909" s="7"/>
    </row>
    <row r="910" spans="14:18" x14ac:dyDescent="0.2">
      <c r="N910" s="227">
        <f t="shared" si="85"/>
        <v>17</v>
      </c>
      <c r="O910" s="228">
        <f t="shared" si="84"/>
        <v>2620</v>
      </c>
      <c r="P910" s="233">
        <f t="shared" si="86"/>
        <v>44547</v>
      </c>
      <c r="Q910" s="233">
        <f t="shared" si="86"/>
        <v>44549</v>
      </c>
      <c r="R910" s="7"/>
    </row>
    <row r="911" spans="14:18" x14ac:dyDescent="0.2">
      <c r="N911" s="227">
        <f t="shared" si="85"/>
        <v>18</v>
      </c>
      <c r="O911" s="228">
        <f t="shared" si="84"/>
        <v>2475</v>
      </c>
      <c r="P911" s="233">
        <f t="shared" si="86"/>
        <v>44548</v>
      </c>
      <c r="Q911" s="233">
        <f t="shared" si="86"/>
        <v>44550</v>
      </c>
      <c r="R911" s="7"/>
    </row>
    <row r="912" spans="14:18" x14ac:dyDescent="0.2">
      <c r="N912" s="227">
        <f t="shared" si="85"/>
        <v>19</v>
      </c>
      <c r="O912" s="228">
        <f t="shared" si="84"/>
        <v>2345</v>
      </c>
      <c r="P912" s="233">
        <f t="shared" si="86"/>
        <v>44549</v>
      </c>
      <c r="Q912" s="233">
        <f t="shared" si="86"/>
        <v>44551</v>
      </c>
      <c r="R912" s="7"/>
    </row>
    <row r="913" spans="14:18" x14ac:dyDescent="0.2">
      <c r="N913" s="227">
        <f t="shared" si="85"/>
        <v>20</v>
      </c>
      <c r="O913" s="228">
        <f t="shared" si="84"/>
        <v>2228</v>
      </c>
      <c r="P913" s="233">
        <f t="shared" si="86"/>
        <v>44550</v>
      </c>
      <c r="Q913" s="233">
        <f t="shared" si="86"/>
        <v>44552</v>
      </c>
      <c r="R913" s="7"/>
    </row>
    <row r="914" spans="14:18" x14ac:dyDescent="0.2">
      <c r="N914" s="227">
        <f t="shared" si="85"/>
        <v>21</v>
      </c>
      <c r="O914" s="228">
        <f t="shared" si="84"/>
        <v>2121</v>
      </c>
      <c r="P914" s="233">
        <f t="shared" si="86"/>
        <v>44551</v>
      </c>
      <c r="Q914" s="233">
        <f t="shared" si="86"/>
        <v>44553</v>
      </c>
      <c r="R914" s="7"/>
    </row>
    <row r="915" spans="14:18" x14ac:dyDescent="0.2">
      <c r="N915" s="227">
        <f t="shared" si="85"/>
        <v>22</v>
      </c>
      <c r="O915" s="228">
        <f t="shared" si="84"/>
        <v>2025</v>
      </c>
      <c r="P915" s="233">
        <f t="shared" si="86"/>
        <v>44552</v>
      </c>
      <c r="Q915" s="233">
        <f t="shared" si="86"/>
        <v>44554</v>
      </c>
      <c r="R915" s="7"/>
    </row>
    <row r="916" spans="14:18" x14ac:dyDescent="0.2">
      <c r="N916" s="227">
        <f t="shared" si="85"/>
        <v>23</v>
      </c>
      <c r="O916" s="228">
        <f t="shared" si="84"/>
        <v>1937</v>
      </c>
      <c r="P916" s="233">
        <f t="shared" si="86"/>
        <v>44553</v>
      </c>
      <c r="Q916" s="233">
        <f t="shared" si="86"/>
        <v>44555</v>
      </c>
      <c r="R916" s="7"/>
    </row>
    <row r="917" spans="14:18" x14ac:dyDescent="0.2">
      <c r="N917" s="227">
        <f t="shared" si="85"/>
        <v>24</v>
      </c>
      <c r="O917" s="228">
        <f t="shared" si="84"/>
        <v>1856</v>
      </c>
      <c r="P917" s="233">
        <f t="shared" si="86"/>
        <v>44554</v>
      </c>
      <c r="Q917" s="233">
        <f t="shared" si="86"/>
        <v>44556</v>
      </c>
      <c r="R917" s="7"/>
    </row>
    <row r="918" spans="14:18" x14ac:dyDescent="0.2">
      <c r="N918" s="227">
        <f t="shared" si="85"/>
        <v>25</v>
      </c>
      <c r="O918" s="228">
        <f t="shared" si="84"/>
        <v>1782</v>
      </c>
      <c r="P918" s="233">
        <f t="shared" si="86"/>
        <v>44555</v>
      </c>
      <c r="Q918" s="233">
        <f t="shared" si="86"/>
        <v>44557</v>
      </c>
      <c r="R918" s="7"/>
    </row>
    <row r="919" spans="14:18" x14ac:dyDescent="0.2">
      <c r="N919" s="227">
        <f t="shared" si="85"/>
        <v>26</v>
      </c>
      <c r="O919" s="228">
        <f t="shared" si="84"/>
        <v>1714</v>
      </c>
      <c r="P919" s="233">
        <f t="shared" si="86"/>
        <v>44556</v>
      </c>
      <c r="Q919" s="233">
        <f t="shared" si="86"/>
        <v>44558</v>
      </c>
      <c r="R919" s="7"/>
    </row>
    <row r="920" spans="14:18" x14ac:dyDescent="0.2">
      <c r="N920" s="227">
        <f t="shared" si="85"/>
        <v>27</v>
      </c>
      <c r="O920" s="228">
        <f t="shared" si="84"/>
        <v>1650</v>
      </c>
      <c r="P920" s="233">
        <f t="shared" si="86"/>
        <v>44557</v>
      </c>
      <c r="Q920" s="233">
        <f t="shared" si="86"/>
        <v>44559</v>
      </c>
      <c r="R920" s="7"/>
    </row>
    <row r="921" spans="14:18" x14ac:dyDescent="0.2">
      <c r="N921" s="227">
        <f t="shared" si="85"/>
        <v>28</v>
      </c>
      <c r="O921" s="228">
        <f t="shared" si="84"/>
        <v>1591</v>
      </c>
      <c r="P921" s="233">
        <f t="shared" si="86"/>
        <v>44558</v>
      </c>
      <c r="Q921" s="233">
        <f t="shared" si="86"/>
        <v>44560</v>
      </c>
      <c r="R921" s="7"/>
    </row>
    <row r="922" spans="14:18" x14ac:dyDescent="0.2">
      <c r="N922" s="227">
        <f t="shared" si="85"/>
        <v>29</v>
      </c>
      <c r="O922" s="228">
        <f t="shared" si="84"/>
        <v>1537</v>
      </c>
      <c r="P922" s="233">
        <f t="shared" si="86"/>
        <v>44559</v>
      </c>
      <c r="Q922" s="233">
        <f t="shared" si="86"/>
        <v>44561</v>
      </c>
      <c r="R922" s="7"/>
    </row>
    <row r="923" spans="14:18" x14ac:dyDescent="0.2">
      <c r="N923" s="227">
        <f t="shared" si="85"/>
        <v>30</v>
      </c>
      <c r="O923" s="228">
        <f t="shared" si="84"/>
        <v>1485</v>
      </c>
      <c r="P923" s="233">
        <f t="shared" si="86"/>
        <v>44560</v>
      </c>
      <c r="Q923" s="233">
        <f t="shared" si="86"/>
        <v>44562</v>
      </c>
      <c r="R923" s="7"/>
    </row>
    <row r="924" spans="14:18" x14ac:dyDescent="0.2">
      <c r="N924" s="227">
        <f t="shared" si="85"/>
        <v>31</v>
      </c>
      <c r="O924" s="228">
        <f t="shared" si="84"/>
        <v>1437</v>
      </c>
      <c r="P924" s="233">
        <f t="shared" ref="P924:Q939" si="87">P923+1</f>
        <v>44561</v>
      </c>
      <c r="Q924" s="233">
        <f t="shared" si="87"/>
        <v>44563</v>
      </c>
      <c r="R924" s="7"/>
    </row>
    <row r="925" spans="14:18" x14ac:dyDescent="0.2">
      <c r="N925" s="227">
        <f t="shared" si="85"/>
        <v>1</v>
      </c>
      <c r="O925" s="228">
        <f t="shared" si="84"/>
        <v>44562</v>
      </c>
      <c r="P925" s="233">
        <f t="shared" si="87"/>
        <v>44562</v>
      </c>
      <c r="Q925" s="233">
        <f t="shared" si="87"/>
        <v>44564</v>
      </c>
      <c r="R925" s="7"/>
    </row>
    <row r="926" spans="14:18" x14ac:dyDescent="0.2">
      <c r="N926" s="227">
        <f t="shared" si="85"/>
        <v>2</v>
      </c>
      <c r="O926" s="228">
        <f t="shared" si="84"/>
        <v>22282</v>
      </c>
      <c r="P926" s="233">
        <f t="shared" si="87"/>
        <v>44563</v>
      </c>
      <c r="Q926" s="233">
        <f t="shared" si="87"/>
        <v>44565</v>
      </c>
      <c r="R926" s="7"/>
    </row>
    <row r="927" spans="14:18" x14ac:dyDescent="0.2">
      <c r="N927" s="227">
        <f t="shared" si="85"/>
        <v>3</v>
      </c>
      <c r="O927" s="228">
        <f t="shared" si="84"/>
        <v>14855</v>
      </c>
      <c r="P927" s="233">
        <f t="shared" si="87"/>
        <v>44564</v>
      </c>
      <c r="Q927" s="233">
        <f t="shared" si="87"/>
        <v>44566</v>
      </c>
      <c r="R927" s="7"/>
    </row>
    <row r="928" spans="14:18" x14ac:dyDescent="0.2">
      <c r="N928" s="227">
        <f t="shared" si="85"/>
        <v>4</v>
      </c>
      <c r="O928" s="228">
        <f t="shared" si="84"/>
        <v>11141</v>
      </c>
      <c r="P928" s="233">
        <f t="shared" si="87"/>
        <v>44565</v>
      </c>
      <c r="Q928" s="233">
        <f t="shared" si="87"/>
        <v>44567</v>
      </c>
      <c r="R928" s="7"/>
    </row>
    <row r="929" spans="14:18" x14ac:dyDescent="0.2">
      <c r="N929" s="227">
        <f t="shared" si="85"/>
        <v>5</v>
      </c>
      <c r="O929" s="228">
        <f t="shared" si="84"/>
        <v>8913</v>
      </c>
      <c r="P929" s="233">
        <f t="shared" si="87"/>
        <v>44566</v>
      </c>
      <c r="Q929" s="233">
        <f t="shared" si="87"/>
        <v>44568</v>
      </c>
      <c r="R929" s="7"/>
    </row>
    <row r="930" spans="14:18" x14ac:dyDescent="0.2">
      <c r="N930" s="227">
        <f t="shared" si="85"/>
        <v>6</v>
      </c>
      <c r="O930" s="228">
        <f t="shared" si="84"/>
        <v>7428</v>
      </c>
      <c r="P930" s="233">
        <f t="shared" si="87"/>
        <v>44567</v>
      </c>
      <c r="Q930" s="233">
        <f t="shared" si="87"/>
        <v>44569</v>
      </c>
      <c r="R930" s="7"/>
    </row>
    <row r="931" spans="14:18" x14ac:dyDescent="0.2">
      <c r="N931" s="227">
        <f t="shared" si="85"/>
        <v>7</v>
      </c>
      <c r="O931" s="228">
        <f t="shared" si="84"/>
        <v>6367</v>
      </c>
      <c r="P931" s="233">
        <f t="shared" si="87"/>
        <v>44568</v>
      </c>
      <c r="Q931" s="233">
        <f t="shared" si="87"/>
        <v>44570</v>
      </c>
      <c r="R931" s="7"/>
    </row>
    <row r="932" spans="14:18" x14ac:dyDescent="0.2">
      <c r="N932" s="227">
        <f t="shared" si="85"/>
        <v>8</v>
      </c>
      <c r="O932" s="228">
        <f t="shared" si="84"/>
        <v>5571</v>
      </c>
      <c r="P932" s="233">
        <f t="shared" si="87"/>
        <v>44569</v>
      </c>
      <c r="Q932" s="233">
        <f t="shared" si="87"/>
        <v>44571</v>
      </c>
      <c r="R932" s="7"/>
    </row>
    <row r="933" spans="14:18" x14ac:dyDescent="0.2">
      <c r="N933" s="227">
        <f t="shared" si="85"/>
        <v>9</v>
      </c>
      <c r="O933" s="228">
        <f t="shared" si="84"/>
        <v>4952</v>
      </c>
      <c r="P933" s="233">
        <f t="shared" si="87"/>
        <v>44570</v>
      </c>
      <c r="Q933" s="233">
        <f t="shared" si="87"/>
        <v>44572</v>
      </c>
      <c r="R933" s="7"/>
    </row>
    <row r="934" spans="14:18" x14ac:dyDescent="0.2">
      <c r="N934" s="227">
        <f t="shared" si="85"/>
        <v>10</v>
      </c>
      <c r="O934" s="228">
        <f t="shared" si="84"/>
        <v>4457</v>
      </c>
      <c r="P934" s="233">
        <f t="shared" si="87"/>
        <v>44571</v>
      </c>
      <c r="Q934" s="233">
        <f t="shared" si="87"/>
        <v>44573</v>
      </c>
      <c r="R934" s="7"/>
    </row>
    <row r="935" spans="14:18" x14ac:dyDescent="0.2">
      <c r="N935" s="227">
        <f t="shared" si="85"/>
        <v>11</v>
      </c>
      <c r="O935" s="228">
        <f t="shared" si="84"/>
        <v>4052</v>
      </c>
      <c r="P935" s="233">
        <f t="shared" si="87"/>
        <v>44572</v>
      </c>
      <c r="Q935" s="233">
        <f t="shared" si="87"/>
        <v>44574</v>
      </c>
      <c r="R935" s="7"/>
    </row>
    <row r="936" spans="14:18" x14ac:dyDescent="0.2">
      <c r="N936" s="227">
        <f t="shared" si="85"/>
        <v>12</v>
      </c>
      <c r="O936" s="228">
        <f t="shared" si="84"/>
        <v>3714</v>
      </c>
      <c r="P936" s="233">
        <f t="shared" si="87"/>
        <v>44573</v>
      </c>
      <c r="Q936" s="233">
        <f t="shared" si="87"/>
        <v>44575</v>
      </c>
      <c r="R936" s="7"/>
    </row>
    <row r="937" spans="14:18" x14ac:dyDescent="0.2">
      <c r="N937" s="227">
        <f t="shared" si="85"/>
        <v>13</v>
      </c>
      <c r="O937" s="228">
        <f t="shared" si="84"/>
        <v>3429</v>
      </c>
      <c r="P937" s="233">
        <f t="shared" si="87"/>
        <v>44574</v>
      </c>
      <c r="Q937" s="233">
        <f t="shared" si="87"/>
        <v>44576</v>
      </c>
      <c r="R937" s="7"/>
    </row>
    <row r="938" spans="14:18" x14ac:dyDescent="0.2">
      <c r="N938" s="227">
        <f t="shared" si="85"/>
        <v>14</v>
      </c>
      <c r="O938" s="228">
        <f t="shared" si="84"/>
        <v>3184</v>
      </c>
      <c r="P938" s="233">
        <f t="shared" si="87"/>
        <v>44575</v>
      </c>
      <c r="Q938" s="233">
        <f t="shared" si="87"/>
        <v>44577</v>
      </c>
      <c r="R938" s="7"/>
    </row>
    <row r="939" spans="14:18" x14ac:dyDescent="0.2">
      <c r="N939" s="227">
        <f t="shared" si="85"/>
        <v>15</v>
      </c>
      <c r="O939" s="228">
        <f t="shared" si="84"/>
        <v>2972</v>
      </c>
      <c r="P939" s="233">
        <f t="shared" si="87"/>
        <v>44576</v>
      </c>
      <c r="Q939" s="233">
        <f t="shared" si="87"/>
        <v>44578</v>
      </c>
      <c r="R939" s="7"/>
    </row>
    <row r="940" spans="14:18" x14ac:dyDescent="0.2">
      <c r="N940" s="227">
        <f t="shared" si="85"/>
        <v>16</v>
      </c>
      <c r="O940" s="228">
        <f t="shared" si="84"/>
        <v>2786</v>
      </c>
      <c r="P940" s="233">
        <f t="shared" ref="P940:Q955" si="88">P939+1</f>
        <v>44577</v>
      </c>
      <c r="Q940" s="233">
        <f t="shared" si="88"/>
        <v>44579</v>
      </c>
      <c r="R940" s="7"/>
    </row>
    <row r="941" spans="14:18" x14ac:dyDescent="0.2">
      <c r="N941" s="227">
        <f t="shared" si="85"/>
        <v>17</v>
      </c>
      <c r="O941" s="228">
        <f t="shared" si="84"/>
        <v>2622</v>
      </c>
      <c r="P941" s="233">
        <f t="shared" si="88"/>
        <v>44578</v>
      </c>
      <c r="Q941" s="233">
        <f t="shared" si="88"/>
        <v>44580</v>
      </c>
      <c r="R941" s="7"/>
    </row>
    <row r="942" spans="14:18" x14ac:dyDescent="0.2">
      <c r="N942" s="227">
        <f t="shared" si="85"/>
        <v>18</v>
      </c>
      <c r="O942" s="228">
        <f t="shared" si="84"/>
        <v>2477</v>
      </c>
      <c r="P942" s="233">
        <f t="shared" si="88"/>
        <v>44579</v>
      </c>
      <c r="Q942" s="233">
        <f t="shared" si="88"/>
        <v>44581</v>
      </c>
      <c r="R942" s="7"/>
    </row>
    <row r="943" spans="14:18" x14ac:dyDescent="0.2">
      <c r="N943" s="227">
        <f t="shared" si="85"/>
        <v>19</v>
      </c>
      <c r="O943" s="228">
        <f t="shared" si="84"/>
        <v>2346</v>
      </c>
      <c r="P943" s="233">
        <f t="shared" si="88"/>
        <v>44580</v>
      </c>
      <c r="Q943" s="233">
        <f t="shared" si="88"/>
        <v>44582</v>
      </c>
      <c r="R943" s="7"/>
    </row>
    <row r="944" spans="14:18" x14ac:dyDescent="0.2">
      <c r="N944" s="227">
        <f t="shared" si="85"/>
        <v>20</v>
      </c>
      <c r="O944" s="228">
        <f t="shared" si="84"/>
        <v>2229</v>
      </c>
      <c r="P944" s="233">
        <f t="shared" si="88"/>
        <v>44581</v>
      </c>
      <c r="Q944" s="233">
        <f t="shared" si="88"/>
        <v>44583</v>
      </c>
      <c r="R944" s="7"/>
    </row>
    <row r="945" spans="14:18" x14ac:dyDescent="0.2">
      <c r="N945" s="227">
        <f t="shared" si="85"/>
        <v>21</v>
      </c>
      <c r="O945" s="228">
        <f t="shared" si="84"/>
        <v>2123</v>
      </c>
      <c r="P945" s="233">
        <f t="shared" si="88"/>
        <v>44582</v>
      </c>
      <c r="Q945" s="233">
        <f t="shared" si="88"/>
        <v>44584</v>
      </c>
      <c r="R945" s="7"/>
    </row>
    <row r="946" spans="14:18" x14ac:dyDescent="0.2">
      <c r="N946" s="227">
        <f t="shared" si="85"/>
        <v>22</v>
      </c>
      <c r="O946" s="228">
        <f t="shared" si="84"/>
        <v>2027</v>
      </c>
      <c r="P946" s="233">
        <f t="shared" si="88"/>
        <v>44583</v>
      </c>
      <c r="Q946" s="233">
        <f t="shared" si="88"/>
        <v>44585</v>
      </c>
      <c r="R946" s="7"/>
    </row>
    <row r="947" spans="14:18" x14ac:dyDescent="0.2">
      <c r="N947" s="227">
        <f t="shared" si="85"/>
        <v>23</v>
      </c>
      <c r="O947" s="228">
        <f t="shared" si="84"/>
        <v>1938</v>
      </c>
      <c r="P947" s="233">
        <f t="shared" si="88"/>
        <v>44584</v>
      </c>
      <c r="Q947" s="233">
        <f t="shared" si="88"/>
        <v>44586</v>
      </c>
      <c r="R947" s="7"/>
    </row>
    <row r="948" spans="14:18" x14ac:dyDescent="0.2">
      <c r="N948" s="227">
        <f t="shared" si="85"/>
        <v>24</v>
      </c>
      <c r="O948" s="228">
        <f t="shared" si="84"/>
        <v>1858</v>
      </c>
      <c r="P948" s="233">
        <f t="shared" si="88"/>
        <v>44585</v>
      </c>
      <c r="Q948" s="233">
        <f t="shared" si="88"/>
        <v>44587</v>
      </c>
      <c r="R948" s="7"/>
    </row>
    <row r="949" spans="14:18" x14ac:dyDescent="0.2">
      <c r="N949" s="227">
        <f t="shared" si="85"/>
        <v>25</v>
      </c>
      <c r="O949" s="228">
        <f t="shared" si="84"/>
        <v>1783</v>
      </c>
      <c r="P949" s="233">
        <f t="shared" si="88"/>
        <v>44586</v>
      </c>
      <c r="Q949" s="233">
        <f t="shared" si="88"/>
        <v>44588</v>
      </c>
      <c r="R949" s="7"/>
    </row>
    <row r="950" spans="14:18" x14ac:dyDescent="0.2">
      <c r="N950" s="227">
        <f t="shared" si="85"/>
        <v>26</v>
      </c>
      <c r="O950" s="228">
        <f t="shared" si="84"/>
        <v>1715</v>
      </c>
      <c r="P950" s="233">
        <f t="shared" si="88"/>
        <v>44587</v>
      </c>
      <c r="Q950" s="233">
        <f t="shared" si="88"/>
        <v>44589</v>
      </c>
      <c r="R950" s="7"/>
    </row>
    <row r="951" spans="14:18" x14ac:dyDescent="0.2">
      <c r="N951" s="227">
        <f t="shared" si="85"/>
        <v>27</v>
      </c>
      <c r="O951" s="228">
        <f t="shared" si="84"/>
        <v>1651</v>
      </c>
      <c r="P951" s="233">
        <f t="shared" si="88"/>
        <v>44588</v>
      </c>
      <c r="Q951" s="233">
        <f t="shared" si="88"/>
        <v>44590</v>
      </c>
      <c r="R951" s="7"/>
    </row>
    <row r="952" spans="14:18" x14ac:dyDescent="0.2">
      <c r="N952" s="227">
        <f t="shared" si="85"/>
        <v>28</v>
      </c>
      <c r="O952" s="228">
        <f t="shared" si="84"/>
        <v>1592</v>
      </c>
      <c r="P952" s="233">
        <f t="shared" si="88"/>
        <v>44589</v>
      </c>
      <c r="Q952" s="233">
        <f t="shared" si="88"/>
        <v>44591</v>
      </c>
      <c r="R952" s="7"/>
    </row>
    <row r="953" spans="14:18" x14ac:dyDescent="0.2">
      <c r="N953" s="227">
        <f t="shared" si="85"/>
        <v>29</v>
      </c>
      <c r="O953" s="228">
        <f t="shared" si="84"/>
        <v>1538</v>
      </c>
      <c r="P953" s="233">
        <f t="shared" si="88"/>
        <v>44590</v>
      </c>
      <c r="Q953" s="233">
        <f t="shared" si="88"/>
        <v>44592</v>
      </c>
      <c r="R953" s="7"/>
    </row>
    <row r="954" spans="14:18" x14ac:dyDescent="0.2">
      <c r="N954" s="227">
        <f t="shared" si="85"/>
        <v>30</v>
      </c>
      <c r="O954" s="228">
        <f t="shared" si="84"/>
        <v>1486</v>
      </c>
      <c r="P954" s="233">
        <f t="shared" si="88"/>
        <v>44591</v>
      </c>
      <c r="Q954" s="233">
        <f t="shared" si="88"/>
        <v>44593</v>
      </c>
      <c r="R954" s="7"/>
    </row>
    <row r="955" spans="14:18" x14ac:dyDescent="0.2">
      <c r="N955" s="227">
        <f t="shared" si="85"/>
        <v>31</v>
      </c>
      <c r="O955" s="228">
        <f t="shared" si="84"/>
        <v>1438</v>
      </c>
      <c r="P955" s="233">
        <f t="shared" si="88"/>
        <v>44592</v>
      </c>
      <c r="Q955" s="233">
        <f t="shared" si="88"/>
        <v>44594</v>
      </c>
      <c r="R955" s="7"/>
    </row>
    <row r="956" spans="14:18" x14ac:dyDescent="0.2">
      <c r="N956" s="227">
        <f t="shared" si="85"/>
        <v>1</v>
      </c>
      <c r="O956" s="228">
        <f t="shared" si="84"/>
        <v>44593</v>
      </c>
      <c r="P956" s="233">
        <f t="shared" ref="P956:Q971" si="89">P955+1</f>
        <v>44593</v>
      </c>
      <c r="Q956" s="233">
        <f t="shared" si="89"/>
        <v>44595</v>
      </c>
      <c r="R956" s="7"/>
    </row>
    <row r="957" spans="14:18" x14ac:dyDescent="0.2">
      <c r="N957" s="227">
        <f t="shared" si="85"/>
        <v>2</v>
      </c>
      <c r="O957" s="228">
        <f t="shared" si="84"/>
        <v>22297</v>
      </c>
      <c r="P957" s="233">
        <f t="shared" si="89"/>
        <v>44594</v>
      </c>
      <c r="Q957" s="233">
        <f t="shared" si="89"/>
        <v>44596</v>
      </c>
      <c r="R957" s="7"/>
    </row>
    <row r="958" spans="14:18" x14ac:dyDescent="0.2">
      <c r="N958" s="227">
        <f t="shared" si="85"/>
        <v>3</v>
      </c>
      <c r="O958" s="228">
        <f t="shared" si="84"/>
        <v>14865</v>
      </c>
      <c r="P958" s="233">
        <f t="shared" si="89"/>
        <v>44595</v>
      </c>
      <c r="Q958" s="233">
        <f t="shared" si="89"/>
        <v>44597</v>
      </c>
      <c r="R958" s="7"/>
    </row>
    <row r="959" spans="14:18" x14ac:dyDescent="0.2">
      <c r="N959" s="227">
        <f t="shared" si="85"/>
        <v>4</v>
      </c>
      <c r="O959" s="228">
        <f t="shared" si="84"/>
        <v>11149</v>
      </c>
      <c r="P959" s="233">
        <f t="shared" si="89"/>
        <v>44596</v>
      </c>
      <c r="Q959" s="233">
        <f t="shared" si="89"/>
        <v>44598</v>
      </c>
      <c r="R959" s="7"/>
    </row>
    <row r="960" spans="14:18" x14ac:dyDescent="0.2">
      <c r="N960" s="227">
        <f t="shared" si="85"/>
        <v>5</v>
      </c>
      <c r="O960" s="228">
        <f t="shared" si="84"/>
        <v>8919</v>
      </c>
      <c r="P960" s="233">
        <f t="shared" si="89"/>
        <v>44597</v>
      </c>
      <c r="Q960" s="233">
        <f t="shared" si="89"/>
        <v>44599</v>
      </c>
      <c r="R960" s="7"/>
    </row>
    <row r="961" spans="14:18" x14ac:dyDescent="0.2">
      <c r="N961" s="227">
        <f t="shared" si="85"/>
        <v>6</v>
      </c>
      <c r="O961" s="228">
        <f t="shared" si="84"/>
        <v>7433</v>
      </c>
      <c r="P961" s="233">
        <f t="shared" si="89"/>
        <v>44598</v>
      </c>
      <c r="Q961" s="233">
        <f t="shared" si="89"/>
        <v>44600</v>
      </c>
      <c r="R961" s="7"/>
    </row>
    <row r="962" spans="14:18" x14ac:dyDescent="0.2">
      <c r="N962" s="227">
        <f t="shared" si="85"/>
        <v>7</v>
      </c>
      <c r="O962" s="228">
        <f t="shared" si="84"/>
        <v>6371</v>
      </c>
      <c r="P962" s="233">
        <f t="shared" si="89"/>
        <v>44599</v>
      </c>
      <c r="Q962" s="233">
        <f t="shared" si="89"/>
        <v>44601</v>
      </c>
      <c r="R962" s="7"/>
    </row>
    <row r="963" spans="14:18" x14ac:dyDescent="0.2">
      <c r="N963" s="227">
        <f t="shared" si="85"/>
        <v>8</v>
      </c>
      <c r="O963" s="228">
        <f t="shared" si="84"/>
        <v>5575</v>
      </c>
      <c r="P963" s="233">
        <f t="shared" si="89"/>
        <v>44600</v>
      </c>
      <c r="Q963" s="233">
        <f t="shared" si="89"/>
        <v>44602</v>
      </c>
      <c r="R963" s="7"/>
    </row>
    <row r="964" spans="14:18" x14ac:dyDescent="0.2">
      <c r="N964" s="227">
        <f t="shared" si="85"/>
        <v>9</v>
      </c>
      <c r="O964" s="228">
        <f t="shared" si="84"/>
        <v>4956</v>
      </c>
      <c r="P964" s="233">
        <f t="shared" si="89"/>
        <v>44601</v>
      </c>
      <c r="Q964" s="233">
        <f t="shared" si="89"/>
        <v>44603</v>
      </c>
      <c r="R964" s="7"/>
    </row>
    <row r="965" spans="14:18" x14ac:dyDescent="0.2">
      <c r="N965" s="227">
        <f t="shared" si="85"/>
        <v>10</v>
      </c>
      <c r="O965" s="228">
        <f t="shared" si="84"/>
        <v>4460</v>
      </c>
      <c r="P965" s="233">
        <f t="shared" si="89"/>
        <v>44602</v>
      </c>
      <c r="Q965" s="233">
        <f t="shared" si="89"/>
        <v>44604</v>
      </c>
      <c r="R965" s="7"/>
    </row>
    <row r="966" spans="14:18" x14ac:dyDescent="0.2">
      <c r="N966" s="227">
        <f t="shared" si="85"/>
        <v>11</v>
      </c>
      <c r="O966" s="228">
        <f t="shared" si="84"/>
        <v>4055</v>
      </c>
      <c r="P966" s="233">
        <f t="shared" si="89"/>
        <v>44603</v>
      </c>
      <c r="Q966" s="233">
        <f t="shared" si="89"/>
        <v>44605</v>
      </c>
      <c r="R966" s="7"/>
    </row>
    <row r="967" spans="14:18" x14ac:dyDescent="0.2">
      <c r="N967" s="227">
        <f t="shared" si="85"/>
        <v>12</v>
      </c>
      <c r="O967" s="228">
        <f t="shared" si="84"/>
        <v>3717</v>
      </c>
      <c r="P967" s="233">
        <f t="shared" si="89"/>
        <v>44604</v>
      </c>
      <c r="Q967" s="233">
        <f t="shared" si="89"/>
        <v>44606</v>
      </c>
      <c r="R967" s="7"/>
    </row>
    <row r="968" spans="14:18" x14ac:dyDescent="0.2">
      <c r="N968" s="227">
        <f t="shared" si="85"/>
        <v>13</v>
      </c>
      <c r="O968" s="228">
        <f t="shared" si="84"/>
        <v>3431</v>
      </c>
      <c r="P968" s="233">
        <f t="shared" si="89"/>
        <v>44605</v>
      </c>
      <c r="Q968" s="233">
        <f t="shared" si="89"/>
        <v>44607</v>
      </c>
      <c r="R968" s="7"/>
    </row>
    <row r="969" spans="14:18" x14ac:dyDescent="0.2">
      <c r="N969" s="227">
        <f t="shared" si="85"/>
        <v>14</v>
      </c>
      <c r="O969" s="228">
        <f t="shared" si="84"/>
        <v>3186</v>
      </c>
      <c r="P969" s="233">
        <f t="shared" si="89"/>
        <v>44606</v>
      </c>
      <c r="Q969" s="233">
        <f t="shared" si="89"/>
        <v>44608</v>
      </c>
      <c r="R969" s="7"/>
    </row>
    <row r="970" spans="14:18" x14ac:dyDescent="0.2">
      <c r="N970" s="227">
        <f t="shared" si="85"/>
        <v>15</v>
      </c>
      <c r="O970" s="228">
        <f t="shared" ref="O970:O1033" si="90">ROUND(P970/N970,0)</f>
        <v>2974</v>
      </c>
      <c r="P970" s="233">
        <f t="shared" si="89"/>
        <v>44607</v>
      </c>
      <c r="Q970" s="233">
        <f t="shared" si="89"/>
        <v>44609</v>
      </c>
      <c r="R970" s="7"/>
    </row>
    <row r="971" spans="14:18" x14ac:dyDescent="0.2">
      <c r="N971" s="227">
        <f t="shared" ref="N971:N1034" si="91">DAY(P971)</f>
        <v>16</v>
      </c>
      <c r="O971" s="228">
        <f t="shared" si="90"/>
        <v>2788</v>
      </c>
      <c r="P971" s="233">
        <f t="shared" si="89"/>
        <v>44608</v>
      </c>
      <c r="Q971" s="233">
        <f t="shared" si="89"/>
        <v>44610</v>
      </c>
      <c r="R971" s="7"/>
    </row>
    <row r="972" spans="14:18" x14ac:dyDescent="0.2">
      <c r="N972" s="227">
        <f t="shared" si="91"/>
        <v>17</v>
      </c>
      <c r="O972" s="228">
        <f t="shared" si="90"/>
        <v>2624</v>
      </c>
      <c r="P972" s="233">
        <f t="shared" ref="P972:Q987" si="92">P971+1</f>
        <v>44609</v>
      </c>
      <c r="Q972" s="233">
        <f t="shared" si="92"/>
        <v>44611</v>
      </c>
      <c r="R972" s="7"/>
    </row>
    <row r="973" spans="14:18" x14ac:dyDescent="0.2">
      <c r="N973" s="227">
        <f t="shared" si="91"/>
        <v>18</v>
      </c>
      <c r="O973" s="228">
        <f t="shared" si="90"/>
        <v>2478</v>
      </c>
      <c r="P973" s="233">
        <f t="shared" si="92"/>
        <v>44610</v>
      </c>
      <c r="Q973" s="233">
        <f t="shared" si="92"/>
        <v>44612</v>
      </c>
      <c r="R973" s="7"/>
    </row>
    <row r="974" spans="14:18" x14ac:dyDescent="0.2">
      <c r="N974" s="227">
        <f t="shared" si="91"/>
        <v>19</v>
      </c>
      <c r="O974" s="228">
        <f t="shared" si="90"/>
        <v>2348</v>
      </c>
      <c r="P974" s="233">
        <f t="shared" si="92"/>
        <v>44611</v>
      </c>
      <c r="Q974" s="233">
        <f t="shared" si="92"/>
        <v>44613</v>
      </c>
      <c r="R974" s="7"/>
    </row>
    <row r="975" spans="14:18" x14ac:dyDescent="0.2">
      <c r="N975" s="227">
        <f t="shared" si="91"/>
        <v>20</v>
      </c>
      <c r="O975" s="228">
        <f t="shared" si="90"/>
        <v>2231</v>
      </c>
      <c r="P975" s="233">
        <f t="shared" si="92"/>
        <v>44612</v>
      </c>
      <c r="Q975" s="233">
        <f t="shared" si="92"/>
        <v>44614</v>
      </c>
      <c r="R975" s="7"/>
    </row>
    <row r="976" spans="14:18" x14ac:dyDescent="0.2">
      <c r="N976" s="227">
        <f t="shared" si="91"/>
        <v>21</v>
      </c>
      <c r="O976" s="228">
        <f t="shared" si="90"/>
        <v>2124</v>
      </c>
      <c r="P976" s="233">
        <f t="shared" si="92"/>
        <v>44613</v>
      </c>
      <c r="Q976" s="233">
        <f t="shared" si="92"/>
        <v>44615</v>
      </c>
      <c r="R976" s="7"/>
    </row>
    <row r="977" spans="14:18" x14ac:dyDescent="0.2">
      <c r="N977" s="227">
        <f t="shared" si="91"/>
        <v>22</v>
      </c>
      <c r="O977" s="228">
        <f t="shared" si="90"/>
        <v>2028</v>
      </c>
      <c r="P977" s="233">
        <f t="shared" si="92"/>
        <v>44614</v>
      </c>
      <c r="Q977" s="233">
        <f t="shared" si="92"/>
        <v>44616</v>
      </c>
      <c r="R977" s="7"/>
    </row>
    <row r="978" spans="14:18" x14ac:dyDescent="0.2">
      <c r="N978" s="227">
        <f t="shared" si="91"/>
        <v>23</v>
      </c>
      <c r="O978" s="228">
        <f t="shared" si="90"/>
        <v>1940</v>
      </c>
      <c r="P978" s="233">
        <f t="shared" si="92"/>
        <v>44615</v>
      </c>
      <c r="Q978" s="233">
        <f t="shared" si="92"/>
        <v>44617</v>
      </c>
      <c r="R978" s="7"/>
    </row>
    <row r="979" spans="14:18" x14ac:dyDescent="0.2">
      <c r="N979" s="227">
        <f t="shared" si="91"/>
        <v>24</v>
      </c>
      <c r="O979" s="228">
        <f t="shared" si="90"/>
        <v>1859</v>
      </c>
      <c r="P979" s="233">
        <f t="shared" si="92"/>
        <v>44616</v>
      </c>
      <c r="Q979" s="233">
        <f t="shared" si="92"/>
        <v>44618</v>
      </c>
      <c r="R979" s="7"/>
    </row>
    <row r="980" spans="14:18" x14ac:dyDescent="0.2">
      <c r="N980" s="227">
        <f t="shared" si="91"/>
        <v>25</v>
      </c>
      <c r="O980" s="228">
        <f t="shared" si="90"/>
        <v>1785</v>
      </c>
      <c r="P980" s="233">
        <f t="shared" si="92"/>
        <v>44617</v>
      </c>
      <c r="Q980" s="233">
        <f t="shared" si="92"/>
        <v>44619</v>
      </c>
      <c r="R980" s="7"/>
    </row>
    <row r="981" spans="14:18" x14ac:dyDescent="0.2">
      <c r="N981" s="227">
        <f t="shared" si="91"/>
        <v>26</v>
      </c>
      <c r="O981" s="228">
        <f t="shared" si="90"/>
        <v>1716</v>
      </c>
      <c r="P981" s="233">
        <f t="shared" si="92"/>
        <v>44618</v>
      </c>
      <c r="Q981" s="233">
        <f t="shared" si="92"/>
        <v>44620</v>
      </c>
      <c r="R981" s="7"/>
    </row>
    <row r="982" spans="14:18" x14ac:dyDescent="0.2">
      <c r="N982" s="227">
        <f t="shared" si="91"/>
        <v>27</v>
      </c>
      <c r="O982" s="228">
        <f t="shared" si="90"/>
        <v>1653</v>
      </c>
      <c r="P982" s="233">
        <f t="shared" si="92"/>
        <v>44619</v>
      </c>
      <c r="Q982" s="233">
        <f t="shared" si="92"/>
        <v>44621</v>
      </c>
      <c r="R982" s="7"/>
    </row>
    <row r="983" spans="14:18" x14ac:dyDescent="0.2">
      <c r="N983" s="227">
        <f t="shared" si="91"/>
        <v>28</v>
      </c>
      <c r="O983" s="228">
        <f t="shared" si="90"/>
        <v>1594</v>
      </c>
      <c r="P983" s="233">
        <f t="shared" si="92"/>
        <v>44620</v>
      </c>
      <c r="Q983" s="233">
        <f t="shared" si="92"/>
        <v>44622</v>
      </c>
      <c r="R983" s="7"/>
    </row>
    <row r="984" spans="14:18" x14ac:dyDescent="0.2">
      <c r="N984" s="227">
        <f t="shared" si="91"/>
        <v>1</v>
      </c>
      <c r="O984" s="228">
        <f t="shared" si="90"/>
        <v>44621</v>
      </c>
      <c r="P984" s="233">
        <f t="shared" si="92"/>
        <v>44621</v>
      </c>
      <c r="Q984" s="233">
        <f t="shared" si="92"/>
        <v>44623</v>
      </c>
      <c r="R984" s="7"/>
    </row>
    <row r="985" spans="14:18" x14ac:dyDescent="0.2">
      <c r="N985" s="227">
        <f t="shared" si="91"/>
        <v>2</v>
      </c>
      <c r="O985" s="228">
        <f t="shared" si="90"/>
        <v>22311</v>
      </c>
      <c r="P985" s="233">
        <f t="shared" si="92"/>
        <v>44622</v>
      </c>
      <c r="Q985" s="233">
        <f t="shared" si="92"/>
        <v>44624</v>
      </c>
      <c r="R985" s="7"/>
    </row>
    <row r="986" spans="14:18" x14ac:dyDescent="0.2">
      <c r="N986" s="227">
        <f t="shared" si="91"/>
        <v>3</v>
      </c>
      <c r="O986" s="228">
        <f t="shared" si="90"/>
        <v>14874</v>
      </c>
      <c r="P986" s="233">
        <f t="shared" si="92"/>
        <v>44623</v>
      </c>
      <c r="Q986" s="233">
        <f t="shared" si="92"/>
        <v>44625</v>
      </c>
      <c r="R986" s="7"/>
    </row>
    <row r="987" spans="14:18" x14ac:dyDescent="0.2">
      <c r="N987" s="227">
        <f t="shared" si="91"/>
        <v>4</v>
      </c>
      <c r="O987" s="228">
        <f t="shared" si="90"/>
        <v>11156</v>
      </c>
      <c r="P987" s="233">
        <f t="shared" si="92"/>
        <v>44624</v>
      </c>
      <c r="Q987" s="233">
        <f t="shared" si="92"/>
        <v>44626</v>
      </c>
      <c r="R987" s="7"/>
    </row>
    <row r="988" spans="14:18" x14ac:dyDescent="0.2">
      <c r="N988" s="227">
        <f t="shared" si="91"/>
        <v>5</v>
      </c>
      <c r="O988" s="228">
        <f t="shared" si="90"/>
        <v>8925</v>
      </c>
      <c r="P988" s="233">
        <f t="shared" ref="P988:Q1003" si="93">P987+1</f>
        <v>44625</v>
      </c>
      <c r="Q988" s="233">
        <f t="shared" si="93"/>
        <v>44627</v>
      </c>
      <c r="R988" s="7"/>
    </row>
    <row r="989" spans="14:18" x14ac:dyDescent="0.2">
      <c r="N989" s="227">
        <f t="shared" si="91"/>
        <v>6</v>
      </c>
      <c r="O989" s="228">
        <f t="shared" si="90"/>
        <v>7438</v>
      </c>
      <c r="P989" s="233">
        <f t="shared" si="93"/>
        <v>44626</v>
      </c>
      <c r="Q989" s="233">
        <f t="shared" si="93"/>
        <v>44628</v>
      </c>
      <c r="R989" s="7"/>
    </row>
    <row r="990" spans="14:18" x14ac:dyDescent="0.2">
      <c r="N990" s="227">
        <f t="shared" si="91"/>
        <v>7</v>
      </c>
      <c r="O990" s="228">
        <f t="shared" si="90"/>
        <v>6375</v>
      </c>
      <c r="P990" s="233">
        <f t="shared" si="93"/>
        <v>44627</v>
      </c>
      <c r="Q990" s="233">
        <f t="shared" si="93"/>
        <v>44629</v>
      </c>
      <c r="R990" s="7"/>
    </row>
    <row r="991" spans="14:18" x14ac:dyDescent="0.2">
      <c r="N991" s="227">
        <f t="shared" si="91"/>
        <v>8</v>
      </c>
      <c r="O991" s="228">
        <f t="shared" si="90"/>
        <v>5579</v>
      </c>
      <c r="P991" s="233">
        <f t="shared" si="93"/>
        <v>44628</v>
      </c>
      <c r="Q991" s="233">
        <f t="shared" si="93"/>
        <v>44630</v>
      </c>
      <c r="R991" s="7"/>
    </row>
    <row r="992" spans="14:18" x14ac:dyDescent="0.2">
      <c r="N992" s="227">
        <f t="shared" si="91"/>
        <v>9</v>
      </c>
      <c r="O992" s="228">
        <f t="shared" si="90"/>
        <v>4959</v>
      </c>
      <c r="P992" s="233">
        <f t="shared" si="93"/>
        <v>44629</v>
      </c>
      <c r="Q992" s="233">
        <f t="shared" si="93"/>
        <v>44631</v>
      </c>
      <c r="R992" s="7"/>
    </row>
    <row r="993" spans="14:18" x14ac:dyDescent="0.2">
      <c r="N993" s="227">
        <f t="shared" si="91"/>
        <v>10</v>
      </c>
      <c r="O993" s="228">
        <f t="shared" si="90"/>
        <v>4463</v>
      </c>
      <c r="P993" s="233">
        <f t="shared" si="93"/>
        <v>44630</v>
      </c>
      <c r="Q993" s="233">
        <f t="shared" si="93"/>
        <v>44632</v>
      </c>
      <c r="R993" s="7"/>
    </row>
    <row r="994" spans="14:18" x14ac:dyDescent="0.2">
      <c r="N994" s="227">
        <f t="shared" si="91"/>
        <v>11</v>
      </c>
      <c r="O994" s="228">
        <f t="shared" si="90"/>
        <v>4057</v>
      </c>
      <c r="P994" s="233">
        <f t="shared" si="93"/>
        <v>44631</v>
      </c>
      <c r="Q994" s="233">
        <f t="shared" si="93"/>
        <v>44633</v>
      </c>
      <c r="R994" s="7"/>
    </row>
    <row r="995" spans="14:18" x14ac:dyDescent="0.2">
      <c r="N995" s="227">
        <f t="shared" si="91"/>
        <v>12</v>
      </c>
      <c r="O995" s="228">
        <f t="shared" si="90"/>
        <v>3719</v>
      </c>
      <c r="P995" s="233">
        <f t="shared" si="93"/>
        <v>44632</v>
      </c>
      <c r="Q995" s="233">
        <f t="shared" si="93"/>
        <v>44634</v>
      </c>
      <c r="R995" s="7"/>
    </row>
    <row r="996" spans="14:18" x14ac:dyDescent="0.2">
      <c r="N996" s="227">
        <f t="shared" si="91"/>
        <v>13</v>
      </c>
      <c r="O996" s="228">
        <f t="shared" si="90"/>
        <v>3433</v>
      </c>
      <c r="P996" s="233">
        <f t="shared" si="93"/>
        <v>44633</v>
      </c>
      <c r="Q996" s="233">
        <f t="shared" si="93"/>
        <v>44635</v>
      </c>
      <c r="R996" s="7"/>
    </row>
    <row r="997" spans="14:18" x14ac:dyDescent="0.2">
      <c r="N997" s="227">
        <f t="shared" si="91"/>
        <v>14</v>
      </c>
      <c r="O997" s="228">
        <f t="shared" si="90"/>
        <v>3188</v>
      </c>
      <c r="P997" s="233">
        <f t="shared" si="93"/>
        <v>44634</v>
      </c>
      <c r="Q997" s="233">
        <f t="shared" si="93"/>
        <v>44636</v>
      </c>
      <c r="R997" s="7"/>
    </row>
    <row r="998" spans="14:18" x14ac:dyDescent="0.2">
      <c r="N998" s="227">
        <f t="shared" si="91"/>
        <v>15</v>
      </c>
      <c r="O998" s="228">
        <f t="shared" si="90"/>
        <v>2976</v>
      </c>
      <c r="P998" s="233">
        <f t="shared" si="93"/>
        <v>44635</v>
      </c>
      <c r="Q998" s="233">
        <f t="shared" si="93"/>
        <v>44637</v>
      </c>
      <c r="R998" s="7"/>
    </row>
    <row r="999" spans="14:18" x14ac:dyDescent="0.2">
      <c r="N999" s="227">
        <f t="shared" si="91"/>
        <v>16</v>
      </c>
      <c r="O999" s="228">
        <f t="shared" si="90"/>
        <v>2790</v>
      </c>
      <c r="P999" s="233">
        <f t="shared" si="93"/>
        <v>44636</v>
      </c>
      <c r="Q999" s="233">
        <f t="shared" si="93"/>
        <v>44638</v>
      </c>
      <c r="R999" s="7"/>
    </row>
    <row r="1000" spans="14:18" x14ac:dyDescent="0.2">
      <c r="N1000" s="227">
        <f t="shared" si="91"/>
        <v>17</v>
      </c>
      <c r="O1000" s="228">
        <f t="shared" si="90"/>
        <v>2626</v>
      </c>
      <c r="P1000" s="233">
        <f t="shared" si="93"/>
        <v>44637</v>
      </c>
      <c r="Q1000" s="233">
        <f t="shared" si="93"/>
        <v>44639</v>
      </c>
      <c r="R1000" s="7"/>
    </row>
    <row r="1001" spans="14:18" x14ac:dyDescent="0.2">
      <c r="N1001" s="227">
        <f t="shared" si="91"/>
        <v>18</v>
      </c>
      <c r="O1001" s="228">
        <f t="shared" si="90"/>
        <v>2480</v>
      </c>
      <c r="P1001" s="233">
        <f t="shared" si="93"/>
        <v>44638</v>
      </c>
      <c r="Q1001" s="233">
        <f t="shared" si="93"/>
        <v>44640</v>
      </c>
      <c r="R1001" s="7"/>
    </row>
    <row r="1002" spans="14:18" x14ac:dyDescent="0.2">
      <c r="N1002" s="227">
        <f t="shared" si="91"/>
        <v>19</v>
      </c>
      <c r="O1002" s="228">
        <f t="shared" si="90"/>
        <v>2349</v>
      </c>
      <c r="P1002" s="233">
        <f t="shared" si="93"/>
        <v>44639</v>
      </c>
      <c r="Q1002" s="233">
        <f t="shared" si="93"/>
        <v>44641</v>
      </c>
      <c r="R1002" s="7"/>
    </row>
    <row r="1003" spans="14:18" x14ac:dyDescent="0.2">
      <c r="N1003" s="227">
        <f t="shared" si="91"/>
        <v>20</v>
      </c>
      <c r="O1003" s="228">
        <f t="shared" si="90"/>
        <v>2232</v>
      </c>
      <c r="P1003" s="233">
        <f t="shared" si="93"/>
        <v>44640</v>
      </c>
      <c r="Q1003" s="233">
        <f t="shared" si="93"/>
        <v>44642</v>
      </c>
      <c r="R1003" s="7"/>
    </row>
    <row r="1004" spans="14:18" x14ac:dyDescent="0.2">
      <c r="N1004" s="227">
        <f t="shared" si="91"/>
        <v>21</v>
      </c>
      <c r="O1004" s="228">
        <f t="shared" si="90"/>
        <v>2126</v>
      </c>
      <c r="P1004" s="233">
        <f t="shared" ref="P1004:Q1019" si="94">P1003+1</f>
        <v>44641</v>
      </c>
      <c r="Q1004" s="233">
        <f t="shared" si="94"/>
        <v>44643</v>
      </c>
      <c r="R1004" s="7"/>
    </row>
    <row r="1005" spans="14:18" x14ac:dyDescent="0.2">
      <c r="N1005" s="227">
        <f t="shared" si="91"/>
        <v>22</v>
      </c>
      <c r="O1005" s="228">
        <f t="shared" si="90"/>
        <v>2029</v>
      </c>
      <c r="P1005" s="233">
        <f t="shared" si="94"/>
        <v>44642</v>
      </c>
      <c r="Q1005" s="233">
        <f t="shared" si="94"/>
        <v>44644</v>
      </c>
      <c r="R1005" s="7"/>
    </row>
    <row r="1006" spans="14:18" x14ac:dyDescent="0.2">
      <c r="N1006" s="227">
        <f t="shared" si="91"/>
        <v>23</v>
      </c>
      <c r="O1006" s="228">
        <f t="shared" si="90"/>
        <v>1941</v>
      </c>
      <c r="P1006" s="233">
        <f t="shared" si="94"/>
        <v>44643</v>
      </c>
      <c r="Q1006" s="233">
        <f t="shared" si="94"/>
        <v>44645</v>
      </c>
      <c r="R1006" s="7"/>
    </row>
    <row r="1007" spans="14:18" x14ac:dyDescent="0.2">
      <c r="N1007" s="227">
        <f t="shared" si="91"/>
        <v>24</v>
      </c>
      <c r="O1007" s="228">
        <f t="shared" si="90"/>
        <v>1860</v>
      </c>
      <c r="P1007" s="233">
        <f t="shared" si="94"/>
        <v>44644</v>
      </c>
      <c r="Q1007" s="233">
        <f t="shared" si="94"/>
        <v>44646</v>
      </c>
      <c r="R1007" s="7"/>
    </row>
    <row r="1008" spans="14:18" x14ac:dyDescent="0.2">
      <c r="N1008" s="227">
        <f t="shared" si="91"/>
        <v>25</v>
      </c>
      <c r="O1008" s="228">
        <f t="shared" si="90"/>
        <v>1786</v>
      </c>
      <c r="P1008" s="233">
        <f t="shared" si="94"/>
        <v>44645</v>
      </c>
      <c r="Q1008" s="233">
        <f t="shared" si="94"/>
        <v>44647</v>
      </c>
      <c r="R1008" s="7"/>
    </row>
    <row r="1009" spans="14:18" x14ac:dyDescent="0.2">
      <c r="N1009" s="227">
        <f t="shared" si="91"/>
        <v>26</v>
      </c>
      <c r="O1009" s="228">
        <f t="shared" si="90"/>
        <v>1717</v>
      </c>
      <c r="P1009" s="233">
        <f t="shared" si="94"/>
        <v>44646</v>
      </c>
      <c r="Q1009" s="233">
        <f t="shared" si="94"/>
        <v>44648</v>
      </c>
      <c r="R1009" s="7"/>
    </row>
    <row r="1010" spans="14:18" x14ac:dyDescent="0.2">
      <c r="N1010" s="227">
        <f t="shared" si="91"/>
        <v>27</v>
      </c>
      <c r="O1010" s="228">
        <f t="shared" si="90"/>
        <v>1654</v>
      </c>
      <c r="P1010" s="233">
        <f t="shared" si="94"/>
        <v>44647</v>
      </c>
      <c r="Q1010" s="233">
        <f t="shared" si="94"/>
        <v>44649</v>
      </c>
      <c r="R1010" s="7"/>
    </row>
    <row r="1011" spans="14:18" x14ac:dyDescent="0.2">
      <c r="N1011" s="227">
        <f t="shared" si="91"/>
        <v>28</v>
      </c>
      <c r="O1011" s="228">
        <f t="shared" si="90"/>
        <v>1595</v>
      </c>
      <c r="P1011" s="233">
        <f t="shared" si="94"/>
        <v>44648</v>
      </c>
      <c r="Q1011" s="233">
        <f t="shared" si="94"/>
        <v>44650</v>
      </c>
      <c r="R1011" s="7"/>
    </row>
    <row r="1012" spans="14:18" x14ac:dyDescent="0.2">
      <c r="N1012" s="227">
        <f t="shared" si="91"/>
        <v>29</v>
      </c>
      <c r="O1012" s="228">
        <f t="shared" si="90"/>
        <v>1540</v>
      </c>
      <c r="P1012" s="233">
        <f t="shared" si="94"/>
        <v>44649</v>
      </c>
      <c r="Q1012" s="233">
        <f t="shared" si="94"/>
        <v>44651</v>
      </c>
      <c r="R1012" s="7"/>
    </row>
    <row r="1013" spans="14:18" x14ac:dyDescent="0.2">
      <c r="N1013" s="227">
        <f t="shared" si="91"/>
        <v>30</v>
      </c>
      <c r="O1013" s="228">
        <f t="shared" si="90"/>
        <v>1488</v>
      </c>
      <c r="P1013" s="233">
        <f t="shared" si="94"/>
        <v>44650</v>
      </c>
      <c r="Q1013" s="233">
        <f t="shared" si="94"/>
        <v>44652</v>
      </c>
      <c r="R1013" s="7"/>
    </row>
    <row r="1014" spans="14:18" x14ac:dyDescent="0.2">
      <c r="N1014" s="227">
        <f t="shared" si="91"/>
        <v>31</v>
      </c>
      <c r="O1014" s="228">
        <f t="shared" si="90"/>
        <v>1440</v>
      </c>
      <c r="P1014" s="233">
        <f t="shared" si="94"/>
        <v>44651</v>
      </c>
      <c r="Q1014" s="233">
        <f t="shared" si="94"/>
        <v>44653</v>
      </c>
      <c r="R1014" s="7"/>
    </row>
    <row r="1015" spans="14:18" x14ac:dyDescent="0.2">
      <c r="N1015" s="227">
        <f t="shared" si="91"/>
        <v>1</v>
      </c>
      <c r="O1015" s="228">
        <f t="shared" si="90"/>
        <v>44652</v>
      </c>
      <c r="P1015" s="233">
        <f t="shared" si="94"/>
        <v>44652</v>
      </c>
      <c r="Q1015" s="233">
        <f t="shared" si="94"/>
        <v>44654</v>
      </c>
      <c r="R1015" s="7"/>
    </row>
    <row r="1016" spans="14:18" x14ac:dyDescent="0.2">
      <c r="N1016" s="227">
        <f t="shared" si="91"/>
        <v>2</v>
      </c>
      <c r="O1016" s="228">
        <f t="shared" si="90"/>
        <v>22327</v>
      </c>
      <c r="P1016" s="233">
        <f t="shared" si="94"/>
        <v>44653</v>
      </c>
      <c r="Q1016" s="233">
        <f t="shared" si="94"/>
        <v>44655</v>
      </c>
      <c r="R1016" s="7"/>
    </row>
    <row r="1017" spans="14:18" x14ac:dyDescent="0.2">
      <c r="N1017" s="227">
        <f t="shared" si="91"/>
        <v>3</v>
      </c>
      <c r="O1017" s="228">
        <f t="shared" si="90"/>
        <v>14885</v>
      </c>
      <c r="P1017" s="233">
        <f t="shared" si="94"/>
        <v>44654</v>
      </c>
      <c r="Q1017" s="233">
        <f t="shared" si="94"/>
        <v>44656</v>
      </c>
      <c r="R1017" s="7"/>
    </row>
    <row r="1018" spans="14:18" x14ac:dyDescent="0.2">
      <c r="N1018" s="227">
        <f t="shared" si="91"/>
        <v>4</v>
      </c>
      <c r="O1018" s="228">
        <f t="shared" si="90"/>
        <v>11164</v>
      </c>
      <c r="P1018" s="233">
        <f t="shared" si="94"/>
        <v>44655</v>
      </c>
      <c r="Q1018" s="233">
        <f t="shared" si="94"/>
        <v>44657</v>
      </c>
      <c r="R1018" s="7"/>
    </row>
    <row r="1019" spans="14:18" x14ac:dyDescent="0.2">
      <c r="N1019" s="227">
        <f t="shared" si="91"/>
        <v>5</v>
      </c>
      <c r="O1019" s="228">
        <f t="shared" si="90"/>
        <v>8931</v>
      </c>
      <c r="P1019" s="233">
        <f t="shared" si="94"/>
        <v>44656</v>
      </c>
      <c r="Q1019" s="233">
        <f t="shared" si="94"/>
        <v>44658</v>
      </c>
      <c r="R1019" s="7"/>
    </row>
    <row r="1020" spans="14:18" x14ac:dyDescent="0.2">
      <c r="N1020" s="227">
        <f t="shared" si="91"/>
        <v>6</v>
      </c>
      <c r="O1020" s="228">
        <f t="shared" si="90"/>
        <v>7443</v>
      </c>
      <c r="P1020" s="233">
        <f t="shared" ref="P1020:Q1035" si="95">P1019+1</f>
        <v>44657</v>
      </c>
      <c r="Q1020" s="233">
        <f t="shared" si="95"/>
        <v>44659</v>
      </c>
      <c r="R1020" s="7"/>
    </row>
    <row r="1021" spans="14:18" x14ac:dyDescent="0.2">
      <c r="N1021" s="227">
        <f t="shared" si="91"/>
        <v>7</v>
      </c>
      <c r="O1021" s="228">
        <f t="shared" si="90"/>
        <v>6380</v>
      </c>
      <c r="P1021" s="233">
        <f t="shared" si="95"/>
        <v>44658</v>
      </c>
      <c r="Q1021" s="233">
        <f t="shared" si="95"/>
        <v>44660</v>
      </c>
      <c r="R1021" s="7"/>
    </row>
    <row r="1022" spans="14:18" x14ac:dyDescent="0.2">
      <c r="N1022" s="227">
        <f t="shared" si="91"/>
        <v>8</v>
      </c>
      <c r="O1022" s="228">
        <f t="shared" si="90"/>
        <v>5582</v>
      </c>
      <c r="P1022" s="233">
        <f t="shared" si="95"/>
        <v>44659</v>
      </c>
      <c r="Q1022" s="233">
        <f t="shared" si="95"/>
        <v>44661</v>
      </c>
      <c r="R1022" s="7"/>
    </row>
    <row r="1023" spans="14:18" x14ac:dyDescent="0.2">
      <c r="N1023" s="227">
        <f t="shared" si="91"/>
        <v>9</v>
      </c>
      <c r="O1023" s="228">
        <f t="shared" si="90"/>
        <v>4962</v>
      </c>
      <c r="P1023" s="233">
        <f t="shared" si="95"/>
        <v>44660</v>
      </c>
      <c r="Q1023" s="233">
        <f t="shared" si="95"/>
        <v>44662</v>
      </c>
      <c r="R1023" s="7"/>
    </row>
    <row r="1024" spans="14:18" x14ac:dyDescent="0.2">
      <c r="N1024" s="227">
        <f t="shared" si="91"/>
        <v>10</v>
      </c>
      <c r="O1024" s="228">
        <f t="shared" si="90"/>
        <v>4466</v>
      </c>
      <c r="P1024" s="233">
        <f t="shared" si="95"/>
        <v>44661</v>
      </c>
      <c r="Q1024" s="233">
        <f t="shared" si="95"/>
        <v>44663</v>
      </c>
      <c r="R1024" s="7"/>
    </row>
    <row r="1025" spans="14:18" x14ac:dyDescent="0.2">
      <c r="N1025" s="227">
        <f t="shared" si="91"/>
        <v>11</v>
      </c>
      <c r="O1025" s="228">
        <f t="shared" si="90"/>
        <v>4060</v>
      </c>
      <c r="P1025" s="233">
        <f t="shared" si="95"/>
        <v>44662</v>
      </c>
      <c r="Q1025" s="233">
        <f t="shared" si="95"/>
        <v>44664</v>
      </c>
      <c r="R1025" s="7"/>
    </row>
    <row r="1026" spans="14:18" x14ac:dyDescent="0.2">
      <c r="N1026" s="227">
        <f t="shared" si="91"/>
        <v>12</v>
      </c>
      <c r="O1026" s="228">
        <f t="shared" si="90"/>
        <v>3722</v>
      </c>
      <c r="P1026" s="233">
        <f t="shared" si="95"/>
        <v>44663</v>
      </c>
      <c r="Q1026" s="233">
        <f t="shared" si="95"/>
        <v>44665</v>
      </c>
      <c r="R1026" s="7"/>
    </row>
    <row r="1027" spans="14:18" x14ac:dyDescent="0.2">
      <c r="N1027" s="227">
        <f t="shared" si="91"/>
        <v>13</v>
      </c>
      <c r="O1027" s="228">
        <f t="shared" si="90"/>
        <v>3436</v>
      </c>
      <c r="P1027" s="233">
        <f t="shared" si="95"/>
        <v>44664</v>
      </c>
      <c r="Q1027" s="233">
        <f t="shared" si="95"/>
        <v>44666</v>
      </c>
      <c r="R1027" s="7"/>
    </row>
    <row r="1028" spans="14:18" x14ac:dyDescent="0.2">
      <c r="N1028" s="227">
        <f t="shared" si="91"/>
        <v>14</v>
      </c>
      <c r="O1028" s="228">
        <f t="shared" si="90"/>
        <v>3190</v>
      </c>
      <c r="P1028" s="233">
        <f t="shared" si="95"/>
        <v>44665</v>
      </c>
      <c r="Q1028" s="233">
        <f t="shared" si="95"/>
        <v>44667</v>
      </c>
      <c r="R1028" s="7"/>
    </row>
    <row r="1029" spans="14:18" x14ac:dyDescent="0.2">
      <c r="N1029" s="227">
        <f t="shared" si="91"/>
        <v>15</v>
      </c>
      <c r="O1029" s="228">
        <f t="shared" si="90"/>
        <v>2978</v>
      </c>
      <c r="P1029" s="233">
        <f t="shared" si="95"/>
        <v>44666</v>
      </c>
      <c r="Q1029" s="233">
        <f t="shared" si="95"/>
        <v>44668</v>
      </c>
      <c r="R1029" s="7"/>
    </row>
    <row r="1030" spans="14:18" x14ac:dyDescent="0.2">
      <c r="N1030" s="227">
        <f t="shared" si="91"/>
        <v>16</v>
      </c>
      <c r="O1030" s="228">
        <f t="shared" si="90"/>
        <v>2792</v>
      </c>
      <c r="P1030" s="233">
        <f t="shared" si="95"/>
        <v>44667</v>
      </c>
      <c r="Q1030" s="233">
        <f t="shared" si="95"/>
        <v>44669</v>
      </c>
      <c r="R1030" s="7"/>
    </row>
    <row r="1031" spans="14:18" x14ac:dyDescent="0.2">
      <c r="N1031" s="227">
        <f t="shared" si="91"/>
        <v>17</v>
      </c>
      <c r="O1031" s="228">
        <f t="shared" si="90"/>
        <v>2628</v>
      </c>
      <c r="P1031" s="233">
        <f t="shared" si="95"/>
        <v>44668</v>
      </c>
      <c r="Q1031" s="233">
        <f t="shared" si="95"/>
        <v>44670</v>
      </c>
      <c r="R1031" s="7"/>
    </row>
    <row r="1032" spans="14:18" x14ac:dyDescent="0.2">
      <c r="N1032" s="227">
        <f t="shared" si="91"/>
        <v>18</v>
      </c>
      <c r="O1032" s="228">
        <f t="shared" si="90"/>
        <v>2482</v>
      </c>
      <c r="P1032" s="233">
        <f t="shared" si="95"/>
        <v>44669</v>
      </c>
      <c r="Q1032" s="233">
        <f t="shared" si="95"/>
        <v>44671</v>
      </c>
      <c r="R1032" s="7"/>
    </row>
    <row r="1033" spans="14:18" x14ac:dyDescent="0.2">
      <c r="N1033" s="227">
        <f t="shared" si="91"/>
        <v>19</v>
      </c>
      <c r="O1033" s="228">
        <f t="shared" si="90"/>
        <v>2351</v>
      </c>
      <c r="P1033" s="233">
        <f t="shared" si="95"/>
        <v>44670</v>
      </c>
      <c r="Q1033" s="233">
        <f t="shared" si="95"/>
        <v>44672</v>
      </c>
      <c r="R1033" s="7"/>
    </row>
    <row r="1034" spans="14:18" x14ac:dyDescent="0.2">
      <c r="N1034" s="227">
        <f t="shared" si="91"/>
        <v>20</v>
      </c>
      <c r="O1034" s="228">
        <f t="shared" ref="O1034:O1097" si="96">ROUND(P1034/N1034,0)</f>
        <v>2234</v>
      </c>
      <c r="P1034" s="233">
        <f t="shared" si="95"/>
        <v>44671</v>
      </c>
      <c r="Q1034" s="233">
        <f t="shared" si="95"/>
        <v>44673</v>
      </c>
      <c r="R1034" s="7"/>
    </row>
    <row r="1035" spans="14:18" x14ac:dyDescent="0.2">
      <c r="N1035" s="227">
        <f t="shared" ref="N1035:N1098" si="97">DAY(P1035)</f>
        <v>21</v>
      </c>
      <c r="O1035" s="228">
        <f t="shared" si="96"/>
        <v>2127</v>
      </c>
      <c r="P1035" s="233">
        <f t="shared" si="95"/>
        <v>44672</v>
      </c>
      <c r="Q1035" s="233">
        <f t="shared" si="95"/>
        <v>44674</v>
      </c>
      <c r="R1035" s="7"/>
    </row>
    <row r="1036" spans="14:18" x14ac:dyDescent="0.2">
      <c r="N1036" s="227">
        <f t="shared" si="97"/>
        <v>22</v>
      </c>
      <c r="O1036" s="228">
        <f t="shared" si="96"/>
        <v>2031</v>
      </c>
      <c r="P1036" s="233">
        <f t="shared" ref="P1036:Q1051" si="98">P1035+1</f>
        <v>44673</v>
      </c>
      <c r="Q1036" s="233">
        <f t="shared" si="98"/>
        <v>44675</v>
      </c>
      <c r="R1036" s="7"/>
    </row>
    <row r="1037" spans="14:18" x14ac:dyDescent="0.2">
      <c r="N1037" s="227">
        <f t="shared" si="97"/>
        <v>23</v>
      </c>
      <c r="O1037" s="228">
        <f t="shared" si="96"/>
        <v>1942</v>
      </c>
      <c r="P1037" s="233">
        <f t="shared" si="98"/>
        <v>44674</v>
      </c>
      <c r="Q1037" s="233">
        <f t="shared" si="98"/>
        <v>44676</v>
      </c>
      <c r="R1037" s="7"/>
    </row>
    <row r="1038" spans="14:18" x14ac:dyDescent="0.2">
      <c r="N1038" s="227">
        <f t="shared" si="97"/>
        <v>24</v>
      </c>
      <c r="O1038" s="228">
        <f t="shared" si="96"/>
        <v>1861</v>
      </c>
      <c r="P1038" s="233">
        <f t="shared" si="98"/>
        <v>44675</v>
      </c>
      <c r="Q1038" s="233">
        <f t="shared" si="98"/>
        <v>44677</v>
      </c>
      <c r="R1038" s="7"/>
    </row>
    <row r="1039" spans="14:18" x14ac:dyDescent="0.2">
      <c r="N1039" s="227">
        <f t="shared" si="97"/>
        <v>25</v>
      </c>
      <c r="O1039" s="228">
        <f t="shared" si="96"/>
        <v>1787</v>
      </c>
      <c r="P1039" s="233">
        <f t="shared" si="98"/>
        <v>44676</v>
      </c>
      <c r="Q1039" s="233">
        <f t="shared" si="98"/>
        <v>44678</v>
      </c>
      <c r="R1039" s="7"/>
    </row>
    <row r="1040" spans="14:18" x14ac:dyDescent="0.2">
      <c r="N1040" s="227">
        <f t="shared" si="97"/>
        <v>26</v>
      </c>
      <c r="O1040" s="228">
        <f t="shared" si="96"/>
        <v>1718</v>
      </c>
      <c r="P1040" s="233">
        <f t="shared" si="98"/>
        <v>44677</v>
      </c>
      <c r="Q1040" s="233">
        <f t="shared" si="98"/>
        <v>44679</v>
      </c>
      <c r="R1040" s="7"/>
    </row>
    <row r="1041" spans="14:18" x14ac:dyDescent="0.2">
      <c r="N1041" s="227">
        <f t="shared" si="97"/>
        <v>27</v>
      </c>
      <c r="O1041" s="228">
        <f t="shared" si="96"/>
        <v>1655</v>
      </c>
      <c r="P1041" s="233">
        <f t="shared" si="98"/>
        <v>44678</v>
      </c>
      <c r="Q1041" s="233">
        <f t="shared" si="98"/>
        <v>44680</v>
      </c>
      <c r="R1041" s="7"/>
    </row>
    <row r="1042" spans="14:18" x14ac:dyDescent="0.2">
      <c r="N1042" s="227">
        <f t="shared" si="97"/>
        <v>28</v>
      </c>
      <c r="O1042" s="228">
        <f t="shared" si="96"/>
        <v>1596</v>
      </c>
      <c r="P1042" s="233">
        <f t="shared" si="98"/>
        <v>44679</v>
      </c>
      <c r="Q1042" s="233">
        <f t="shared" si="98"/>
        <v>44681</v>
      </c>
      <c r="R1042" s="7"/>
    </row>
    <row r="1043" spans="14:18" x14ac:dyDescent="0.2">
      <c r="N1043" s="227">
        <f t="shared" si="97"/>
        <v>29</v>
      </c>
      <c r="O1043" s="228">
        <f t="shared" si="96"/>
        <v>1541</v>
      </c>
      <c r="P1043" s="233">
        <f t="shared" si="98"/>
        <v>44680</v>
      </c>
      <c r="Q1043" s="233">
        <f t="shared" si="98"/>
        <v>44682</v>
      </c>
      <c r="R1043" s="7"/>
    </row>
    <row r="1044" spans="14:18" x14ac:dyDescent="0.2">
      <c r="N1044" s="227">
        <f t="shared" si="97"/>
        <v>30</v>
      </c>
      <c r="O1044" s="228">
        <f t="shared" si="96"/>
        <v>1489</v>
      </c>
      <c r="P1044" s="233">
        <f t="shared" si="98"/>
        <v>44681</v>
      </c>
      <c r="Q1044" s="233">
        <f t="shared" si="98"/>
        <v>44683</v>
      </c>
      <c r="R1044" s="7"/>
    </row>
    <row r="1045" spans="14:18" x14ac:dyDescent="0.2">
      <c r="N1045" s="227">
        <f t="shared" si="97"/>
        <v>1</v>
      </c>
      <c r="O1045" s="228">
        <f t="shared" si="96"/>
        <v>44682</v>
      </c>
      <c r="P1045" s="233">
        <f t="shared" si="98"/>
        <v>44682</v>
      </c>
      <c r="Q1045" s="233">
        <f t="shared" si="98"/>
        <v>44684</v>
      </c>
      <c r="R1045" s="7"/>
    </row>
    <row r="1046" spans="14:18" x14ac:dyDescent="0.2">
      <c r="N1046" s="227">
        <f t="shared" si="97"/>
        <v>2</v>
      </c>
      <c r="O1046" s="228">
        <f t="shared" si="96"/>
        <v>22342</v>
      </c>
      <c r="P1046" s="233">
        <f t="shared" si="98"/>
        <v>44683</v>
      </c>
      <c r="Q1046" s="233">
        <f t="shared" si="98"/>
        <v>44685</v>
      </c>
      <c r="R1046" s="7"/>
    </row>
    <row r="1047" spans="14:18" x14ac:dyDescent="0.2">
      <c r="N1047" s="227">
        <f t="shared" si="97"/>
        <v>3</v>
      </c>
      <c r="O1047" s="228">
        <f t="shared" si="96"/>
        <v>14895</v>
      </c>
      <c r="P1047" s="233">
        <f t="shared" si="98"/>
        <v>44684</v>
      </c>
      <c r="Q1047" s="233">
        <f t="shared" si="98"/>
        <v>44686</v>
      </c>
      <c r="R1047" s="7"/>
    </row>
    <row r="1048" spans="14:18" x14ac:dyDescent="0.2">
      <c r="N1048" s="227">
        <f t="shared" si="97"/>
        <v>4</v>
      </c>
      <c r="O1048" s="228">
        <f t="shared" si="96"/>
        <v>11171</v>
      </c>
      <c r="P1048" s="233">
        <f t="shared" si="98"/>
        <v>44685</v>
      </c>
      <c r="Q1048" s="233">
        <f t="shared" si="98"/>
        <v>44687</v>
      </c>
      <c r="R1048" s="7"/>
    </row>
    <row r="1049" spans="14:18" x14ac:dyDescent="0.2">
      <c r="N1049" s="227">
        <f t="shared" si="97"/>
        <v>5</v>
      </c>
      <c r="O1049" s="228">
        <f t="shared" si="96"/>
        <v>8937</v>
      </c>
      <c r="P1049" s="233">
        <f t="shared" si="98"/>
        <v>44686</v>
      </c>
      <c r="Q1049" s="233">
        <f t="shared" si="98"/>
        <v>44688</v>
      </c>
      <c r="R1049" s="7"/>
    </row>
    <row r="1050" spans="14:18" x14ac:dyDescent="0.2">
      <c r="N1050" s="227">
        <f t="shared" si="97"/>
        <v>6</v>
      </c>
      <c r="O1050" s="228">
        <f t="shared" si="96"/>
        <v>7448</v>
      </c>
      <c r="P1050" s="233">
        <f t="shared" si="98"/>
        <v>44687</v>
      </c>
      <c r="Q1050" s="233">
        <f t="shared" si="98"/>
        <v>44689</v>
      </c>
      <c r="R1050" s="7"/>
    </row>
    <row r="1051" spans="14:18" x14ac:dyDescent="0.2">
      <c r="N1051" s="227">
        <f t="shared" si="97"/>
        <v>7</v>
      </c>
      <c r="O1051" s="228">
        <f t="shared" si="96"/>
        <v>6384</v>
      </c>
      <c r="P1051" s="233">
        <f t="shared" si="98"/>
        <v>44688</v>
      </c>
      <c r="Q1051" s="233">
        <f t="shared" si="98"/>
        <v>44690</v>
      </c>
      <c r="R1051" s="7"/>
    </row>
    <row r="1052" spans="14:18" x14ac:dyDescent="0.2">
      <c r="N1052" s="227">
        <f t="shared" si="97"/>
        <v>8</v>
      </c>
      <c r="O1052" s="228">
        <f t="shared" si="96"/>
        <v>5586</v>
      </c>
      <c r="P1052" s="233">
        <f t="shared" ref="P1052:Q1067" si="99">P1051+1</f>
        <v>44689</v>
      </c>
      <c r="Q1052" s="233">
        <f t="shared" si="99"/>
        <v>44691</v>
      </c>
      <c r="R1052" s="7"/>
    </row>
    <row r="1053" spans="14:18" x14ac:dyDescent="0.2">
      <c r="N1053" s="227">
        <f t="shared" si="97"/>
        <v>9</v>
      </c>
      <c r="O1053" s="228">
        <f t="shared" si="96"/>
        <v>4966</v>
      </c>
      <c r="P1053" s="233">
        <f t="shared" si="99"/>
        <v>44690</v>
      </c>
      <c r="Q1053" s="233">
        <f t="shared" si="99"/>
        <v>44692</v>
      </c>
      <c r="R1053" s="7"/>
    </row>
    <row r="1054" spans="14:18" x14ac:dyDescent="0.2">
      <c r="N1054" s="227">
        <f t="shared" si="97"/>
        <v>10</v>
      </c>
      <c r="O1054" s="228">
        <f t="shared" si="96"/>
        <v>4469</v>
      </c>
      <c r="P1054" s="233">
        <f t="shared" si="99"/>
        <v>44691</v>
      </c>
      <c r="Q1054" s="233">
        <f t="shared" si="99"/>
        <v>44693</v>
      </c>
      <c r="R1054" s="7"/>
    </row>
    <row r="1055" spans="14:18" x14ac:dyDescent="0.2">
      <c r="N1055" s="227">
        <f t="shared" si="97"/>
        <v>11</v>
      </c>
      <c r="O1055" s="228">
        <f t="shared" si="96"/>
        <v>4063</v>
      </c>
      <c r="P1055" s="233">
        <f t="shared" si="99"/>
        <v>44692</v>
      </c>
      <c r="Q1055" s="233">
        <f t="shared" si="99"/>
        <v>44694</v>
      </c>
      <c r="R1055" s="7"/>
    </row>
    <row r="1056" spans="14:18" x14ac:dyDescent="0.2">
      <c r="N1056" s="227">
        <f t="shared" si="97"/>
        <v>12</v>
      </c>
      <c r="O1056" s="228">
        <f t="shared" si="96"/>
        <v>3724</v>
      </c>
      <c r="P1056" s="233">
        <f t="shared" si="99"/>
        <v>44693</v>
      </c>
      <c r="Q1056" s="233">
        <f t="shared" si="99"/>
        <v>44695</v>
      </c>
      <c r="R1056" s="7"/>
    </row>
    <row r="1057" spans="14:18" x14ac:dyDescent="0.2">
      <c r="N1057" s="227">
        <f t="shared" si="97"/>
        <v>13</v>
      </c>
      <c r="O1057" s="228">
        <f t="shared" si="96"/>
        <v>3438</v>
      </c>
      <c r="P1057" s="233">
        <f t="shared" si="99"/>
        <v>44694</v>
      </c>
      <c r="Q1057" s="233">
        <f t="shared" si="99"/>
        <v>44696</v>
      </c>
      <c r="R1057" s="7"/>
    </row>
    <row r="1058" spans="14:18" x14ac:dyDescent="0.2">
      <c r="N1058" s="227">
        <f t="shared" si="97"/>
        <v>14</v>
      </c>
      <c r="O1058" s="228">
        <f t="shared" si="96"/>
        <v>3193</v>
      </c>
      <c r="P1058" s="233">
        <f t="shared" si="99"/>
        <v>44695</v>
      </c>
      <c r="Q1058" s="233">
        <f t="shared" si="99"/>
        <v>44697</v>
      </c>
      <c r="R1058" s="7"/>
    </row>
    <row r="1059" spans="14:18" x14ac:dyDescent="0.2">
      <c r="N1059" s="227">
        <f t="shared" si="97"/>
        <v>15</v>
      </c>
      <c r="O1059" s="228">
        <f t="shared" si="96"/>
        <v>2980</v>
      </c>
      <c r="P1059" s="233">
        <f t="shared" si="99"/>
        <v>44696</v>
      </c>
      <c r="Q1059" s="233">
        <f t="shared" si="99"/>
        <v>44698</v>
      </c>
      <c r="R1059" s="7"/>
    </row>
    <row r="1060" spans="14:18" x14ac:dyDescent="0.2">
      <c r="N1060" s="227">
        <f t="shared" si="97"/>
        <v>16</v>
      </c>
      <c r="O1060" s="228">
        <f t="shared" si="96"/>
        <v>2794</v>
      </c>
      <c r="P1060" s="233">
        <f t="shared" si="99"/>
        <v>44697</v>
      </c>
      <c r="Q1060" s="233">
        <f t="shared" si="99"/>
        <v>44699</v>
      </c>
      <c r="R1060" s="7"/>
    </row>
    <row r="1061" spans="14:18" x14ac:dyDescent="0.2">
      <c r="N1061" s="227">
        <f t="shared" si="97"/>
        <v>17</v>
      </c>
      <c r="O1061" s="228">
        <f t="shared" si="96"/>
        <v>2629</v>
      </c>
      <c r="P1061" s="233">
        <f t="shared" si="99"/>
        <v>44698</v>
      </c>
      <c r="Q1061" s="233">
        <f t="shared" si="99"/>
        <v>44700</v>
      </c>
      <c r="R1061" s="7"/>
    </row>
    <row r="1062" spans="14:18" x14ac:dyDescent="0.2">
      <c r="N1062" s="227">
        <f t="shared" si="97"/>
        <v>18</v>
      </c>
      <c r="O1062" s="228">
        <f t="shared" si="96"/>
        <v>2483</v>
      </c>
      <c r="P1062" s="233">
        <f t="shared" si="99"/>
        <v>44699</v>
      </c>
      <c r="Q1062" s="233">
        <f t="shared" si="99"/>
        <v>44701</v>
      </c>
      <c r="R1062" s="7"/>
    </row>
    <row r="1063" spans="14:18" x14ac:dyDescent="0.2">
      <c r="N1063" s="227">
        <f t="shared" si="97"/>
        <v>19</v>
      </c>
      <c r="O1063" s="228">
        <f t="shared" si="96"/>
        <v>2353</v>
      </c>
      <c r="P1063" s="233">
        <f t="shared" si="99"/>
        <v>44700</v>
      </c>
      <c r="Q1063" s="233">
        <f t="shared" si="99"/>
        <v>44702</v>
      </c>
      <c r="R1063" s="7"/>
    </row>
    <row r="1064" spans="14:18" x14ac:dyDescent="0.2">
      <c r="N1064" s="227">
        <f t="shared" si="97"/>
        <v>20</v>
      </c>
      <c r="O1064" s="228">
        <f t="shared" si="96"/>
        <v>2235</v>
      </c>
      <c r="P1064" s="233">
        <f t="shared" si="99"/>
        <v>44701</v>
      </c>
      <c r="Q1064" s="233">
        <f t="shared" si="99"/>
        <v>44703</v>
      </c>
      <c r="R1064" s="7"/>
    </row>
    <row r="1065" spans="14:18" x14ac:dyDescent="0.2">
      <c r="N1065" s="227">
        <f t="shared" si="97"/>
        <v>21</v>
      </c>
      <c r="O1065" s="228">
        <f t="shared" si="96"/>
        <v>2129</v>
      </c>
      <c r="P1065" s="233">
        <f t="shared" si="99"/>
        <v>44702</v>
      </c>
      <c r="Q1065" s="233">
        <f t="shared" si="99"/>
        <v>44704</v>
      </c>
      <c r="R1065" s="7"/>
    </row>
    <row r="1066" spans="14:18" x14ac:dyDescent="0.2">
      <c r="N1066" s="227">
        <f t="shared" si="97"/>
        <v>22</v>
      </c>
      <c r="O1066" s="228">
        <f t="shared" si="96"/>
        <v>2032</v>
      </c>
      <c r="P1066" s="233">
        <f t="shared" si="99"/>
        <v>44703</v>
      </c>
      <c r="Q1066" s="233">
        <f t="shared" si="99"/>
        <v>44705</v>
      </c>
      <c r="R1066" s="7"/>
    </row>
    <row r="1067" spans="14:18" x14ac:dyDescent="0.2">
      <c r="N1067" s="227">
        <f t="shared" si="97"/>
        <v>23</v>
      </c>
      <c r="O1067" s="228">
        <f t="shared" si="96"/>
        <v>1944</v>
      </c>
      <c r="P1067" s="233">
        <f t="shared" si="99"/>
        <v>44704</v>
      </c>
      <c r="Q1067" s="233">
        <f t="shared" si="99"/>
        <v>44706</v>
      </c>
      <c r="R1067" s="7"/>
    </row>
    <row r="1068" spans="14:18" x14ac:dyDescent="0.2">
      <c r="N1068" s="227">
        <f t="shared" si="97"/>
        <v>24</v>
      </c>
      <c r="O1068" s="228">
        <f t="shared" si="96"/>
        <v>1863</v>
      </c>
      <c r="P1068" s="233">
        <f t="shared" ref="P1068:Q1083" si="100">P1067+1</f>
        <v>44705</v>
      </c>
      <c r="Q1068" s="233">
        <f t="shared" si="100"/>
        <v>44707</v>
      </c>
      <c r="R1068" s="7"/>
    </row>
    <row r="1069" spans="14:18" x14ac:dyDescent="0.2">
      <c r="N1069" s="227">
        <f t="shared" si="97"/>
        <v>25</v>
      </c>
      <c r="O1069" s="228">
        <f t="shared" si="96"/>
        <v>1788</v>
      </c>
      <c r="P1069" s="233">
        <f t="shared" si="100"/>
        <v>44706</v>
      </c>
      <c r="Q1069" s="233">
        <f t="shared" si="100"/>
        <v>44708</v>
      </c>
      <c r="R1069" s="7"/>
    </row>
    <row r="1070" spans="14:18" x14ac:dyDescent="0.2">
      <c r="N1070" s="227">
        <f t="shared" si="97"/>
        <v>26</v>
      </c>
      <c r="O1070" s="228">
        <f t="shared" si="96"/>
        <v>1720</v>
      </c>
      <c r="P1070" s="233">
        <f t="shared" si="100"/>
        <v>44707</v>
      </c>
      <c r="Q1070" s="233">
        <f t="shared" si="100"/>
        <v>44709</v>
      </c>
      <c r="R1070" s="7"/>
    </row>
    <row r="1071" spans="14:18" x14ac:dyDescent="0.2">
      <c r="N1071" s="227">
        <f t="shared" si="97"/>
        <v>27</v>
      </c>
      <c r="O1071" s="228">
        <f t="shared" si="96"/>
        <v>1656</v>
      </c>
      <c r="P1071" s="233">
        <f t="shared" si="100"/>
        <v>44708</v>
      </c>
      <c r="Q1071" s="233">
        <f t="shared" si="100"/>
        <v>44710</v>
      </c>
      <c r="R1071" s="7"/>
    </row>
    <row r="1072" spans="14:18" x14ac:dyDescent="0.2">
      <c r="N1072" s="227">
        <f t="shared" si="97"/>
        <v>28</v>
      </c>
      <c r="O1072" s="228">
        <f t="shared" si="96"/>
        <v>1597</v>
      </c>
      <c r="P1072" s="233">
        <f t="shared" si="100"/>
        <v>44709</v>
      </c>
      <c r="Q1072" s="233">
        <f t="shared" si="100"/>
        <v>44711</v>
      </c>
      <c r="R1072" s="7"/>
    </row>
    <row r="1073" spans="14:18" x14ac:dyDescent="0.2">
      <c r="N1073" s="227">
        <f t="shared" si="97"/>
        <v>29</v>
      </c>
      <c r="O1073" s="228">
        <f t="shared" si="96"/>
        <v>1542</v>
      </c>
      <c r="P1073" s="233">
        <f t="shared" si="100"/>
        <v>44710</v>
      </c>
      <c r="Q1073" s="233">
        <f t="shared" si="100"/>
        <v>44712</v>
      </c>
      <c r="R1073" s="7"/>
    </row>
    <row r="1074" spans="14:18" x14ac:dyDescent="0.2">
      <c r="N1074" s="227">
        <f t="shared" si="97"/>
        <v>30</v>
      </c>
      <c r="O1074" s="228">
        <f t="shared" si="96"/>
        <v>1490</v>
      </c>
      <c r="P1074" s="233">
        <f t="shared" si="100"/>
        <v>44711</v>
      </c>
      <c r="Q1074" s="233">
        <f t="shared" si="100"/>
        <v>44713</v>
      </c>
      <c r="R1074" s="7"/>
    </row>
    <row r="1075" spans="14:18" x14ac:dyDescent="0.2">
      <c r="N1075" s="227">
        <f t="shared" si="97"/>
        <v>31</v>
      </c>
      <c r="O1075" s="228">
        <f t="shared" si="96"/>
        <v>1442</v>
      </c>
      <c r="P1075" s="233">
        <f t="shared" si="100"/>
        <v>44712</v>
      </c>
      <c r="Q1075" s="233">
        <f t="shared" si="100"/>
        <v>44714</v>
      </c>
      <c r="R1075" s="7"/>
    </row>
    <row r="1076" spans="14:18" x14ac:dyDescent="0.2">
      <c r="N1076" s="227">
        <f t="shared" si="97"/>
        <v>1</v>
      </c>
      <c r="O1076" s="228">
        <f t="shared" si="96"/>
        <v>44713</v>
      </c>
      <c r="P1076" s="233">
        <f t="shared" si="100"/>
        <v>44713</v>
      </c>
      <c r="Q1076" s="233">
        <f t="shared" si="100"/>
        <v>44715</v>
      </c>
      <c r="R1076" s="7"/>
    </row>
    <row r="1077" spans="14:18" x14ac:dyDescent="0.2">
      <c r="N1077" s="227">
        <f t="shared" si="97"/>
        <v>2</v>
      </c>
      <c r="O1077" s="228">
        <f t="shared" si="96"/>
        <v>22357</v>
      </c>
      <c r="P1077" s="233">
        <f t="shared" si="100"/>
        <v>44714</v>
      </c>
      <c r="Q1077" s="233">
        <f t="shared" si="100"/>
        <v>44716</v>
      </c>
      <c r="R1077" s="7"/>
    </row>
    <row r="1078" spans="14:18" x14ac:dyDescent="0.2">
      <c r="N1078" s="227">
        <f t="shared" si="97"/>
        <v>3</v>
      </c>
      <c r="O1078" s="228">
        <f t="shared" si="96"/>
        <v>14905</v>
      </c>
      <c r="P1078" s="233">
        <f t="shared" si="100"/>
        <v>44715</v>
      </c>
      <c r="Q1078" s="233">
        <f t="shared" si="100"/>
        <v>44717</v>
      </c>
      <c r="R1078" s="7"/>
    </row>
    <row r="1079" spans="14:18" x14ac:dyDescent="0.2">
      <c r="N1079" s="227">
        <f t="shared" si="97"/>
        <v>4</v>
      </c>
      <c r="O1079" s="228">
        <f t="shared" si="96"/>
        <v>11179</v>
      </c>
      <c r="P1079" s="233">
        <f t="shared" si="100"/>
        <v>44716</v>
      </c>
      <c r="Q1079" s="233">
        <f t="shared" si="100"/>
        <v>44718</v>
      </c>
      <c r="R1079" s="7"/>
    </row>
    <row r="1080" spans="14:18" x14ac:dyDescent="0.2">
      <c r="N1080" s="227">
        <f t="shared" si="97"/>
        <v>5</v>
      </c>
      <c r="O1080" s="228">
        <f t="shared" si="96"/>
        <v>8943</v>
      </c>
      <c r="P1080" s="233">
        <f t="shared" si="100"/>
        <v>44717</v>
      </c>
      <c r="Q1080" s="233">
        <f t="shared" si="100"/>
        <v>44719</v>
      </c>
      <c r="R1080" s="7"/>
    </row>
    <row r="1081" spans="14:18" x14ac:dyDescent="0.2">
      <c r="N1081" s="227">
        <f t="shared" si="97"/>
        <v>6</v>
      </c>
      <c r="O1081" s="228">
        <f t="shared" si="96"/>
        <v>7453</v>
      </c>
      <c r="P1081" s="233">
        <f t="shared" si="100"/>
        <v>44718</v>
      </c>
      <c r="Q1081" s="233">
        <f t="shared" si="100"/>
        <v>44720</v>
      </c>
      <c r="R1081" s="7"/>
    </row>
    <row r="1082" spans="14:18" x14ac:dyDescent="0.2">
      <c r="N1082" s="227">
        <f t="shared" si="97"/>
        <v>7</v>
      </c>
      <c r="O1082" s="228">
        <f t="shared" si="96"/>
        <v>6388</v>
      </c>
      <c r="P1082" s="233">
        <f t="shared" si="100"/>
        <v>44719</v>
      </c>
      <c r="Q1082" s="233">
        <f t="shared" si="100"/>
        <v>44721</v>
      </c>
      <c r="R1082" s="7"/>
    </row>
    <row r="1083" spans="14:18" x14ac:dyDescent="0.2">
      <c r="N1083" s="227">
        <f t="shared" si="97"/>
        <v>8</v>
      </c>
      <c r="O1083" s="228">
        <f t="shared" si="96"/>
        <v>5590</v>
      </c>
      <c r="P1083" s="233">
        <f t="shared" si="100"/>
        <v>44720</v>
      </c>
      <c r="Q1083" s="233">
        <f t="shared" si="100"/>
        <v>44722</v>
      </c>
      <c r="R1083" s="7"/>
    </row>
    <row r="1084" spans="14:18" x14ac:dyDescent="0.2">
      <c r="N1084" s="227">
        <f t="shared" si="97"/>
        <v>9</v>
      </c>
      <c r="O1084" s="228">
        <f t="shared" si="96"/>
        <v>4969</v>
      </c>
      <c r="P1084" s="233">
        <f t="shared" ref="P1084:Q1099" si="101">P1083+1</f>
        <v>44721</v>
      </c>
      <c r="Q1084" s="233">
        <f t="shared" si="101"/>
        <v>44723</v>
      </c>
      <c r="R1084" s="7"/>
    </row>
    <row r="1085" spans="14:18" x14ac:dyDescent="0.2">
      <c r="N1085" s="227">
        <f t="shared" si="97"/>
        <v>10</v>
      </c>
      <c r="O1085" s="228">
        <f t="shared" si="96"/>
        <v>4472</v>
      </c>
      <c r="P1085" s="233">
        <f t="shared" si="101"/>
        <v>44722</v>
      </c>
      <c r="Q1085" s="233">
        <f t="shared" si="101"/>
        <v>44724</v>
      </c>
      <c r="R1085" s="7"/>
    </row>
    <row r="1086" spans="14:18" x14ac:dyDescent="0.2">
      <c r="N1086" s="227">
        <f t="shared" si="97"/>
        <v>11</v>
      </c>
      <c r="O1086" s="228">
        <f t="shared" si="96"/>
        <v>4066</v>
      </c>
      <c r="P1086" s="233">
        <f t="shared" si="101"/>
        <v>44723</v>
      </c>
      <c r="Q1086" s="233">
        <f t="shared" si="101"/>
        <v>44725</v>
      </c>
      <c r="R1086" s="7"/>
    </row>
    <row r="1087" spans="14:18" x14ac:dyDescent="0.2">
      <c r="N1087" s="227">
        <f t="shared" si="97"/>
        <v>12</v>
      </c>
      <c r="O1087" s="228">
        <f t="shared" si="96"/>
        <v>3727</v>
      </c>
      <c r="P1087" s="233">
        <f t="shared" si="101"/>
        <v>44724</v>
      </c>
      <c r="Q1087" s="233">
        <f t="shared" si="101"/>
        <v>44726</v>
      </c>
      <c r="R1087" s="7"/>
    </row>
    <row r="1088" spans="14:18" x14ac:dyDescent="0.2">
      <c r="N1088" s="227">
        <f t="shared" si="97"/>
        <v>13</v>
      </c>
      <c r="O1088" s="228">
        <f t="shared" si="96"/>
        <v>3440</v>
      </c>
      <c r="P1088" s="233">
        <f t="shared" si="101"/>
        <v>44725</v>
      </c>
      <c r="Q1088" s="233">
        <f t="shared" si="101"/>
        <v>44727</v>
      </c>
      <c r="R1088" s="7"/>
    </row>
    <row r="1089" spans="14:18" x14ac:dyDescent="0.2">
      <c r="N1089" s="227">
        <f t="shared" si="97"/>
        <v>14</v>
      </c>
      <c r="O1089" s="228">
        <f t="shared" si="96"/>
        <v>3195</v>
      </c>
      <c r="P1089" s="233">
        <f t="shared" si="101"/>
        <v>44726</v>
      </c>
      <c r="Q1089" s="233">
        <f t="shared" si="101"/>
        <v>44728</v>
      </c>
      <c r="R1089" s="7"/>
    </row>
    <row r="1090" spans="14:18" x14ac:dyDescent="0.2">
      <c r="N1090" s="227">
        <f t="shared" si="97"/>
        <v>15</v>
      </c>
      <c r="O1090" s="228">
        <f t="shared" si="96"/>
        <v>2982</v>
      </c>
      <c r="P1090" s="233">
        <f t="shared" si="101"/>
        <v>44727</v>
      </c>
      <c r="Q1090" s="233">
        <f t="shared" si="101"/>
        <v>44729</v>
      </c>
      <c r="R1090" s="7"/>
    </row>
    <row r="1091" spans="14:18" x14ac:dyDescent="0.2">
      <c r="N1091" s="227">
        <f t="shared" si="97"/>
        <v>16</v>
      </c>
      <c r="O1091" s="228">
        <f t="shared" si="96"/>
        <v>2796</v>
      </c>
      <c r="P1091" s="233">
        <f t="shared" si="101"/>
        <v>44728</v>
      </c>
      <c r="Q1091" s="233">
        <f t="shared" si="101"/>
        <v>44730</v>
      </c>
      <c r="R1091" s="7"/>
    </row>
    <row r="1092" spans="14:18" x14ac:dyDescent="0.2">
      <c r="N1092" s="227">
        <f t="shared" si="97"/>
        <v>17</v>
      </c>
      <c r="O1092" s="228">
        <f t="shared" si="96"/>
        <v>2631</v>
      </c>
      <c r="P1092" s="233">
        <f t="shared" si="101"/>
        <v>44729</v>
      </c>
      <c r="Q1092" s="233">
        <f t="shared" si="101"/>
        <v>44731</v>
      </c>
      <c r="R1092" s="7"/>
    </row>
    <row r="1093" spans="14:18" x14ac:dyDescent="0.2">
      <c r="N1093" s="227">
        <f t="shared" si="97"/>
        <v>18</v>
      </c>
      <c r="O1093" s="228">
        <f t="shared" si="96"/>
        <v>2485</v>
      </c>
      <c r="P1093" s="233">
        <f t="shared" si="101"/>
        <v>44730</v>
      </c>
      <c r="Q1093" s="233">
        <f t="shared" si="101"/>
        <v>44732</v>
      </c>
      <c r="R1093" s="7"/>
    </row>
    <row r="1094" spans="14:18" x14ac:dyDescent="0.2">
      <c r="N1094" s="227">
        <f t="shared" si="97"/>
        <v>19</v>
      </c>
      <c r="O1094" s="228">
        <f t="shared" si="96"/>
        <v>2354</v>
      </c>
      <c r="P1094" s="233">
        <f t="shared" si="101"/>
        <v>44731</v>
      </c>
      <c r="Q1094" s="233">
        <f t="shared" si="101"/>
        <v>44733</v>
      </c>
      <c r="R1094" s="7"/>
    </row>
    <row r="1095" spans="14:18" x14ac:dyDescent="0.2">
      <c r="N1095" s="227">
        <f t="shared" si="97"/>
        <v>20</v>
      </c>
      <c r="O1095" s="228">
        <f t="shared" si="96"/>
        <v>2237</v>
      </c>
      <c r="P1095" s="233">
        <f t="shared" si="101"/>
        <v>44732</v>
      </c>
      <c r="Q1095" s="233">
        <f t="shared" si="101"/>
        <v>44734</v>
      </c>
      <c r="R1095" s="7"/>
    </row>
    <row r="1096" spans="14:18" x14ac:dyDescent="0.2">
      <c r="N1096" s="227">
        <f t="shared" si="97"/>
        <v>21</v>
      </c>
      <c r="O1096" s="228">
        <f t="shared" si="96"/>
        <v>2130</v>
      </c>
      <c r="P1096" s="233">
        <f t="shared" si="101"/>
        <v>44733</v>
      </c>
      <c r="Q1096" s="233">
        <f t="shared" si="101"/>
        <v>44735</v>
      </c>
      <c r="R1096" s="7"/>
    </row>
    <row r="1097" spans="14:18" x14ac:dyDescent="0.2">
      <c r="N1097" s="227">
        <f t="shared" si="97"/>
        <v>22</v>
      </c>
      <c r="O1097" s="228">
        <f t="shared" si="96"/>
        <v>2033</v>
      </c>
      <c r="P1097" s="233">
        <f t="shared" si="101"/>
        <v>44734</v>
      </c>
      <c r="Q1097" s="233">
        <f t="shared" si="101"/>
        <v>44736</v>
      </c>
      <c r="R1097" s="7"/>
    </row>
    <row r="1098" spans="14:18" x14ac:dyDescent="0.2">
      <c r="N1098" s="227">
        <f t="shared" si="97"/>
        <v>23</v>
      </c>
      <c r="O1098" s="228">
        <f t="shared" ref="O1098:O1352" si="102">ROUND(P1098/N1098,0)</f>
        <v>1945</v>
      </c>
      <c r="P1098" s="233">
        <f t="shared" si="101"/>
        <v>44735</v>
      </c>
      <c r="Q1098" s="233">
        <f t="shared" si="101"/>
        <v>44737</v>
      </c>
      <c r="R1098" s="7"/>
    </row>
    <row r="1099" spans="14:18" x14ac:dyDescent="0.2">
      <c r="N1099" s="227">
        <f t="shared" ref="N1099:N1353" si="103">DAY(P1099)</f>
        <v>24</v>
      </c>
      <c r="O1099" s="228">
        <f t="shared" si="102"/>
        <v>1864</v>
      </c>
      <c r="P1099" s="233">
        <f t="shared" si="101"/>
        <v>44736</v>
      </c>
      <c r="Q1099" s="233">
        <f t="shared" si="101"/>
        <v>44738</v>
      </c>
      <c r="R1099" s="7"/>
    </row>
    <row r="1100" spans="14:18" x14ac:dyDescent="0.2">
      <c r="N1100" s="227">
        <f t="shared" si="103"/>
        <v>25</v>
      </c>
      <c r="O1100" s="228">
        <f t="shared" si="102"/>
        <v>1789</v>
      </c>
      <c r="P1100" s="233">
        <f t="shared" ref="P1100:Q1115" si="104">P1099+1</f>
        <v>44737</v>
      </c>
      <c r="Q1100" s="233">
        <f t="shared" si="104"/>
        <v>44739</v>
      </c>
      <c r="R1100" s="7"/>
    </row>
    <row r="1101" spans="14:18" x14ac:dyDescent="0.2">
      <c r="N1101" s="227">
        <f t="shared" si="103"/>
        <v>26</v>
      </c>
      <c r="O1101" s="228">
        <f t="shared" si="102"/>
        <v>1721</v>
      </c>
      <c r="P1101" s="233">
        <f t="shared" si="104"/>
        <v>44738</v>
      </c>
      <c r="Q1101" s="233">
        <f t="shared" si="104"/>
        <v>44740</v>
      </c>
      <c r="R1101" s="7"/>
    </row>
    <row r="1102" spans="14:18" x14ac:dyDescent="0.2">
      <c r="N1102" s="227">
        <f t="shared" si="103"/>
        <v>27</v>
      </c>
      <c r="O1102" s="228">
        <f t="shared" si="102"/>
        <v>1657</v>
      </c>
      <c r="P1102" s="233">
        <f t="shared" si="104"/>
        <v>44739</v>
      </c>
      <c r="Q1102" s="233">
        <f t="shared" si="104"/>
        <v>44741</v>
      </c>
      <c r="R1102" s="7"/>
    </row>
    <row r="1103" spans="14:18" x14ac:dyDescent="0.2">
      <c r="N1103" s="227">
        <f t="shared" si="103"/>
        <v>28</v>
      </c>
      <c r="O1103" s="228">
        <f t="shared" si="102"/>
        <v>1598</v>
      </c>
      <c r="P1103" s="233">
        <f t="shared" si="104"/>
        <v>44740</v>
      </c>
      <c r="Q1103" s="233">
        <f t="shared" si="104"/>
        <v>44742</v>
      </c>
      <c r="R1103" s="7"/>
    </row>
    <row r="1104" spans="14:18" x14ac:dyDescent="0.2">
      <c r="N1104" s="227">
        <f t="shared" si="103"/>
        <v>29</v>
      </c>
      <c r="O1104" s="228">
        <f t="shared" si="102"/>
        <v>1543</v>
      </c>
      <c r="P1104" s="233">
        <f t="shared" si="104"/>
        <v>44741</v>
      </c>
      <c r="Q1104" s="233">
        <f t="shared" si="104"/>
        <v>44743</v>
      </c>
      <c r="R1104" s="7"/>
    </row>
    <row r="1105" spans="14:18" x14ac:dyDescent="0.2">
      <c r="N1105" s="227">
        <f t="shared" si="103"/>
        <v>30</v>
      </c>
      <c r="O1105" s="228">
        <f t="shared" si="102"/>
        <v>1491</v>
      </c>
      <c r="P1105" s="233">
        <f t="shared" si="104"/>
        <v>44742</v>
      </c>
      <c r="Q1105" s="233">
        <f t="shared" si="104"/>
        <v>44744</v>
      </c>
      <c r="R1105" s="7"/>
    </row>
    <row r="1106" spans="14:18" x14ac:dyDescent="0.2">
      <c r="N1106" s="227">
        <f t="shared" si="103"/>
        <v>1</v>
      </c>
      <c r="O1106" s="228">
        <f t="shared" si="102"/>
        <v>44743</v>
      </c>
      <c r="P1106" s="233">
        <f t="shared" si="104"/>
        <v>44743</v>
      </c>
      <c r="Q1106" s="233">
        <f t="shared" si="104"/>
        <v>44745</v>
      </c>
      <c r="R1106" s="7"/>
    </row>
    <row r="1107" spans="14:18" x14ac:dyDescent="0.2">
      <c r="N1107" s="227">
        <f t="shared" si="103"/>
        <v>2</v>
      </c>
      <c r="O1107" s="228">
        <f t="shared" si="102"/>
        <v>22372</v>
      </c>
      <c r="P1107" s="233">
        <f t="shared" si="104"/>
        <v>44744</v>
      </c>
      <c r="Q1107" s="233">
        <f t="shared" si="104"/>
        <v>44746</v>
      </c>
      <c r="R1107" s="7"/>
    </row>
    <row r="1108" spans="14:18" x14ac:dyDescent="0.2">
      <c r="N1108" s="227">
        <f t="shared" si="103"/>
        <v>3</v>
      </c>
      <c r="O1108" s="228">
        <f t="shared" si="102"/>
        <v>14915</v>
      </c>
      <c r="P1108" s="233">
        <f t="shared" si="104"/>
        <v>44745</v>
      </c>
      <c r="Q1108" s="233">
        <f t="shared" si="104"/>
        <v>44747</v>
      </c>
      <c r="R1108" s="7"/>
    </row>
    <row r="1109" spans="14:18" x14ac:dyDescent="0.2">
      <c r="N1109" s="227">
        <f t="shared" si="103"/>
        <v>4</v>
      </c>
      <c r="O1109" s="228">
        <f t="shared" si="102"/>
        <v>11187</v>
      </c>
      <c r="P1109" s="233">
        <f t="shared" si="104"/>
        <v>44746</v>
      </c>
      <c r="Q1109" s="233">
        <f t="shared" si="104"/>
        <v>44748</v>
      </c>
      <c r="R1109" s="7"/>
    </row>
    <row r="1110" spans="14:18" x14ac:dyDescent="0.2">
      <c r="N1110" s="227">
        <f t="shared" si="103"/>
        <v>5</v>
      </c>
      <c r="O1110" s="228">
        <f t="shared" si="102"/>
        <v>8949</v>
      </c>
      <c r="P1110" s="233">
        <f t="shared" si="104"/>
        <v>44747</v>
      </c>
      <c r="Q1110" s="233">
        <f t="shared" si="104"/>
        <v>44749</v>
      </c>
      <c r="R1110" s="7"/>
    </row>
    <row r="1111" spans="14:18" x14ac:dyDescent="0.2">
      <c r="N1111" s="227">
        <f t="shared" si="103"/>
        <v>6</v>
      </c>
      <c r="O1111" s="228">
        <f t="shared" si="102"/>
        <v>7458</v>
      </c>
      <c r="P1111" s="233">
        <f t="shared" si="104"/>
        <v>44748</v>
      </c>
      <c r="Q1111" s="233">
        <f t="shared" si="104"/>
        <v>44750</v>
      </c>
      <c r="R1111" s="7"/>
    </row>
    <row r="1112" spans="14:18" x14ac:dyDescent="0.2">
      <c r="N1112" s="227">
        <f t="shared" si="103"/>
        <v>7</v>
      </c>
      <c r="O1112" s="228">
        <f t="shared" si="102"/>
        <v>6393</v>
      </c>
      <c r="P1112" s="233">
        <f t="shared" si="104"/>
        <v>44749</v>
      </c>
      <c r="Q1112" s="233">
        <f t="shared" si="104"/>
        <v>44751</v>
      </c>
      <c r="R1112" s="7"/>
    </row>
    <row r="1113" spans="14:18" x14ac:dyDescent="0.2">
      <c r="N1113" s="227">
        <f t="shared" si="103"/>
        <v>8</v>
      </c>
      <c r="O1113" s="228">
        <f t="shared" si="102"/>
        <v>5594</v>
      </c>
      <c r="P1113" s="233">
        <f t="shared" si="104"/>
        <v>44750</v>
      </c>
      <c r="Q1113" s="233">
        <f t="shared" si="104"/>
        <v>44752</v>
      </c>
      <c r="R1113" s="7"/>
    </row>
    <row r="1114" spans="14:18" x14ac:dyDescent="0.2">
      <c r="N1114" s="227">
        <f t="shared" si="103"/>
        <v>9</v>
      </c>
      <c r="O1114" s="228">
        <f t="shared" si="102"/>
        <v>4972</v>
      </c>
      <c r="P1114" s="233">
        <f t="shared" si="104"/>
        <v>44751</v>
      </c>
      <c r="Q1114" s="233">
        <f t="shared" si="104"/>
        <v>44753</v>
      </c>
      <c r="R1114" s="7"/>
    </row>
    <row r="1115" spans="14:18" x14ac:dyDescent="0.2">
      <c r="N1115" s="227">
        <f t="shared" si="103"/>
        <v>10</v>
      </c>
      <c r="O1115" s="228">
        <f t="shared" si="102"/>
        <v>4475</v>
      </c>
      <c r="P1115" s="233">
        <f t="shared" si="104"/>
        <v>44752</v>
      </c>
      <c r="Q1115" s="233">
        <f t="shared" si="104"/>
        <v>44754</v>
      </c>
      <c r="R1115" s="7"/>
    </row>
    <row r="1116" spans="14:18" x14ac:dyDescent="0.2">
      <c r="N1116" s="227">
        <f t="shared" si="103"/>
        <v>11</v>
      </c>
      <c r="O1116" s="228">
        <f t="shared" si="102"/>
        <v>4068</v>
      </c>
      <c r="P1116" s="233">
        <f t="shared" ref="P1116:Q1131" si="105">P1115+1</f>
        <v>44753</v>
      </c>
      <c r="Q1116" s="233">
        <f t="shared" si="105"/>
        <v>44755</v>
      </c>
      <c r="R1116" s="7"/>
    </row>
    <row r="1117" spans="14:18" x14ac:dyDescent="0.2">
      <c r="N1117" s="227">
        <f t="shared" si="103"/>
        <v>12</v>
      </c>
      <c r="O1117" s="228">
        <f t="shared" si="102"/>
        <v>3730</v>
      </c>
      <c r="P1117" s="233">
        <f t="shared" si="105"/>
        <v>44754</v>
      </c>
      <c r="Q1117" s="233">
        <f t="shared" si="105"/>
        <v>44756</v>
      </c>
      <c r="R1117" s="7"/>
    </row>
    <row r="1118" spans="14:18" x14ac:dyDescent="0.2">
      <c r="N1118" s="227">
        <f t="shared" si="103"/>
        <v>13</v>
      </c>
      <c r="O1118" s="228">
        <f t="shared" si="102"/>
        <v>3443</v>
      </c>
      <c r="P1118" s="233">
        <f t="shared" si="105"/>
        <v>44755</v>
      </c>
      <c r="Q1118" s="233">
        <f t="shared" si="105"/>
        <v>44757</v>
      </c>
      <c r="R1118" s="7"/>
    </row>
    <row r="1119" spans="14:18" x14ac:dyDescent="0.2">
      <c r="N1119" s="227">
        <f t="shared" si="103"/>
        <v>14</v>
      </c>
      <c r="O1119" s="228">
        <f t="shared" si="102"/>
        <v>3197</v>
      </c>
      <c r="P1119" s="233">
        <f t="shared" si="105"/>
        <v>44756</v>
      </c>
      <c r="Q1119" s="233">
        <f t="shared" si="105"/>
        <v>44758</v>
      </c>
      <c r="R1119" s="7"/>
    </row>
    <row r="1120" spans="14:18" x14ac:dyDescent="0.2">
      <c r="N1120" s="227">
        <f t="shared" si="103"/>
        <v>15</v>
      </c>
      <c r="O1120" s="228">
        <f t="shared" si="102"/>
        <v>2984</v>
      </c>
      <c r="P1120" s="233">
        <f t="shared" si="105"/>
        <v>44757</v>
      </c>
      <c r="Q1120" s="233">
        <f t="shared" si="105"/>
        <v>44759</v>
      </c>
      <c r="R1120" s="7"/>
    </row>
    <row r="1121" spans="14:18" x14ac:dyDescent="0.2">
      <c r="N1121" s="227">
        <f t="shared" si="103"/>
        <v>16</v>
      </c>
      <c r="O1121" s="228">
        <f t="shared" si="102"/>
        <v>2797</v>
      </c>
      <c r="P1121" s="233">
        <f t="shared" si="105"/>
        <v>44758</v>
      </c>
      <c r="Q1121" s="233">
        <f t="shared" si="105"/>
        <v>44760</v>
      </c>
      <c r="R1121" s="7"/>
    </row>
    <row r="1122" spans="14:18" x14ac:dyDescent="0.2">
      <c r="N1122" s="227">
        <f t="shared" si="103"/>
        <v>17</v>
      </c>
      <c r="O1122" s="228">
        <f t="shared" si="102"/>
        <v>2633</v>
      </c>
      <c r="P1122" s="233">
        <f t="shared" si="105"/>
        <v>44759</v>
      </c>
      <c r="Q1122" s="233">
        <f t="shared" si="105"/>
        <v>44761</v>
      </c>
      <c r="R1122" s="7"/>
    </row>
    <row r="1123" spans="14:18" x14ac:dyDescent="0.2">
      <c r="N1123" s="227">
        <f t="shared" si="103"/>
        <v>18</v>
      </c>
      <c r="O1123" s="228">
        <f t="shared" si="102"/>
        <v>2487</v>
      </c>
      <c r="P1123" s="233">
        <f t="shared" si="105"/>
        <v>44760</v>
      </c>
      <c r="Q1123" s="233">
        <f t="shared" si="105"/>
        <v>44762</v>
      </c>
      <c r="R1123" s="7"/>
    </row>
    <row r="1124" spans="14:18" x14ac:dyDescent="0.2">
      <c r="N1124" s="227">
        <f t="shared" si="103"/>
        <v>19</v>
      </c>
      <c r="O1124" s="228">
        <f t="shared" si="102"/>
        <v>2356</v>
      </c>
      <c r="P1124" s="233">
        <f t="shared" si="105"/>
        <v>44761</v>
      </c>
      <c r="Q1124" s="233">
        <f t="shared" si="105"/>
        <v>44763</v>
      </c>
      <c r="R1124" s="7"/>
    </row>
    <row r="1125" spans="14:18" x14ac:dyDescent="0.2">
      <c r="N1125" s="227">
        <f t="shared" si="103"/>
        <v>20</v>
      </c>
      <c r="O1125" s="228">
        <f t="shared" si="102"/>
        <v>2238</v>
      </c>
      <c r="P1125" s="233">
        <f t="shared" si="105"/>
        <v>44762</v>
      </c>
      <c r="Q1125" s="233">
        <f t="shared" si="105"/>
        <v>44764</v>
      </c>
      <c r="R1125" s="7"/>
    </row>
    <row r="1126" spans="14:18" x14ac:dyDescent="0.2">
      <c r="N1126" s="227">
        <f t="shared" si="103"/>
        <v>21</v>
      </c>
      <c r="O1126" s="228">
        <f t="shared" si="102"/>
        <v>2132</v>
      </c>
      <c r="P1126" s="233">
        <f t="shared" si="105"/>
        <v>44763</v>
      </c>
      <c r="Q1126" s="233">
        <f t="shared" si="105"/>
        <v>44765</v>
      </c>
      <c r="R1126" s="7"/>
    </row>
    <row r="1127" spans="14:18" x14ac:dyDescent="0.2">
      <c r="N1127" s="227">
        <f t="shared" si="103"/>
        <v>22</v>
      </c>
      <c r="O1127" s="228">
        <f t="shared" si="102"/>
        <v>2035</v>
      </c>
      <c r="P1127" s="233">
        <f t="shared" si="105"/>
        <v>44764</v>
      </c>
      <c r="Q1127" s="233">
        <f t="shared" si="105"/>
        <v>44766</v>
      </c>
      <c r="R1127" s="7"/>
    </row>
    <row r="1128" spans="14:18" x14ac:dyDescent="0.2">
      <c r="N1128" s="227">
        <f t="shared" si="103"/>
        <v>23</v>
      </c>
      <c r="O1128" s="228">
        <f t="shared" si="102"/>
        <v>1946</v>
      </c>
      <c r="P1128" s="233">
        <f t="shared" si="105"/>
        <v>44765</v>
      </c>
      <c r="Q1128" s="233">
        <f t="shared" si="105"/>
        <v>44767</v>
      </c>
      <c r="R1128" s="7"/>
    </row>
    <row r="1129" spans="14:18" x14ac:dyDescent="0.2">
      <c r="N1129" s="227">
        <f t="shared" si="103"/>
        <v>24</v>
      </c>
      <c r="O1129" s="228">
        <f t="shared" si="102"/>
        <v>1865</v>
      </c>
      <c r="P1129" s="233">
        <f t="shared" si="105"/>
        <v>44766</v>
      </c>
      <c r="Q1129" s="233">
        <f t="shared" si="105"/>
        <v>44768</v>
      </c>
      <c r="R1129" s="7"/>
    </row>
    <row r="1130" spans="14:18" x14ac:dyDescent="0.2">
      <c r="N1130" s="227">
        <f t="shared" si="103"/>
        <v>25</v>
      </c>
      <c r="O1130" s="228">
        <f t="shared" si="102"/>
        <v>1791</v>
      </c>
      <c r="P1130" s="233">
        <f t="shared" si="105"/>
        <v>44767</v>
      </c>
      <c r="Q1130" s="233">
        <f t="shared" si="105"/>
        <v>44769</v>
      </c>
      <c r="R1130" s="7"/>
    </row>
    <row r="1131" spans="14:18" x14ac:dyDescent="0.2">
      <c r="N1131" s="227">
        <f t="shared" si="103"/>
        <v>26</v>
      </c>
      <c r="O1131" s="228">
        <f t="shared" si="102"/>
        <v>1722</v>
      </c>
      <c r="P1131" s="233">
        <f t="shared" si="105"/>
        <v>44768</v>
      </c>
      <c r="Q1131" s="233">
        <f t="shared" si="105"/>
        <v>44770</v>
      </c>
      <c r="R1131" s="7"/>
    </row>
    <row r="1132" spans="14:18" x14ac:dyDescent="0.2">
      <c r="N1132" s="227">
        <f t="shared" si="103"/>
        <v>27</v>
      </c>
      <c r="O1132" s="228">
        <f t="shared" si="102"/>
        <v>1658</v>
      </c>
      <c r="P1132" s="233">
        <f t="shared" ref="P1132:Q1147" si="106">P1131+1</f>
        <v>44769</v>
      </c>
      <c r="Q1132" s="233">
        <f t="shared" si="106"/>
        <v>44771</v>
      </c>
      <c r="R1132" s="7"/>
    </row>
    <row r="1133" spans="14:18" x14ac:dyDescent="0.2">
      <c r="N1133" s="227">
        <f t="shared" si="103"/>
        <v>28</v>
      </c>
      <c r="O1133" s="228">
        <f t="shared" si="102"/>
        <v>1599</v>
      </c>
      <c r="P1133" s="233">
        <f t="shared" si="106"/>
        <v>44770</v>
      </c>
      <c r="Q1133" s="233">
        <f t="shared" si="106"/>
        <v>44772</v>
      </c>
      <c r="R1133" s="7"/>
    </row>
    <row r="1134" spans="14:18" x14ac:dyDescent="0.2">
      <c r="N1134" s="227">
        <f t="shared" si="103"/>
        <v>29</v>
      </c>
      <c r="O1134" s="228">
        <f t="shared" si="102"/>
        <v>1544</v>
      </c>
      <c r="P1134" s="233">
        <f t="shared" si="106"/>
        <v>44771</v>
      </c>
      <c r="Q1134" s="233">
        <f t="shared" si="106"/>
        <v>44773</v>
      </c>
      <c r="R1134" s="7"/>
    </row>
    <row r="1135" spans="14:18" x14ac:dyDescent="0.2">
      <c r="N1135" s="227">
        <f t="shared" si="103"/>
        <v>30</v>
      </c>
      <c r="O1135" s="228">
        <f t="shared" si="102"/>
        <v>1492</v>
      </c>
      <c r="P1135" s="233">
        <f t="shared" si="106"/>
        <v>44772</v>
      </c>
      <c r="Q1135" s="233">
        <f t="shared" si="106"/>
        <v>44774</v>
      </c>
      <c r="R1135" s="7"/>
    </row>
    <row r="1136" spans="14:18" x14ac:dyDescent="0.2">
      <c r="N1136" s="227">
        <f t="shared" si="103"/>
        <v>31</v>
      </c>
      <c r="O1136" s="228">
        <f t="shared" si="102"/>
        <v>1444</v>
      </c>
      <c r="P1136" s="233">
        <f t="shared" si="106"/>
        <v>44773</v>
      </c>
      <c r="Q1136" s="233">
        <f t="shared" si="106"/>
        <v>44775</v>
      </c>
      <c r="R1136" s="7"/>
    </row>
    <row r="1137" spans="14:18" x14ac:dyDescent="0.2">
      <c r="N1137" s="227">
        <f t="shared" si="103"/>
        <v>1</v>
      </c>
      <c r="O1137" s="228">
        <f t="shared" si="102"/>
        <v>44774</v>
      </c>
      <c r="P1137" s="233">
        <f t="shared" si="106"/>
        <v>44774</v>
      </c>
      <c r="Q1137" s="233">
        <f t="shared" si="106"/>
        <v>44776</v>
      </c>
      <c r="R1137" s="7"/>
    </row>
    <row r="1138" spans="14:18" x14ac:dyDescent="0.2">
      <c r="N1138" s="227">
        <f t="shared" si="103"/>
        <v>2</v>
      </c>
      <c r="O1138" s="228">
        <f t="shared" si="102"/>
        <v>22388</v>
      </c>
      <c r="P1138" s="233">
        <f t="shared" si="106"/>
        <v>44775</v>
      </c>
      <c r="Q1138" s="233">
        <f t="shared" si="106"/>
        <v>44777</v>
      </c>
      <c r="R1138" s="7"/>
    </row>
    <row r="1139" spans="14:18" x14ac:dyDescent="0.2">
      <c r="N1139" s="227">
        <f t="shared" si="103"/>
        <v>3</v>
      </c>
      <c r="O1139" s="228">
        <f t="shared" si="102"/>
        <v>14925</v>
      </c>
      <c r="P1139" s="233">
        <f t="shared" si="106"/>
        <v>44776</v>
      </c>
      <c r="Q1139" s="233">
        <f t="shared" si="106"/>
        <v>44778</v>
      </c>
      <c r="R1139" s="7"/>
    </row>
    <row r="1140" spans="14:18" x14ac:dyDescent="0.2">
      <c r="N1140" s="227">
        <f t="shared" si="103"/>
        <v>4</v>
      </c>
      <c r="O1140" s="228">
        <f t="shared" si="102"/>
        <v>11194</v>
      </c>
      <c r="P1140" s="233">
        <f t="shared" si="106"/>
        <v>44777</v>
      </c>
      <c r="Q1140" s="233">
        <f t="shared" si="106"/>
        <v>44779</v>
      </c>
      <c r="R1140" s="7"/>
    </row>
    <row r="1141" spans="14:18" x14ac:dyDescent="0.2">
      <c r="N1141" s="227">
        <f t="shared" si="103"/>
        <v>5</v>
      </c>
      <c r="O1141" s="228">
        <f t="shared" si="102"/>
        <v>8956</v>
      </c>
      <c r="P1141" s="233">
        <f t="shared" si="106"/>
        <v>44778</v>
      </c>
      <c r="Q1141" s="233">
        <f t="shared" si="106"/>
        <v>44780</v>
      </c>
      <c r="R1141" s="7"/>
    </row>
    <row r="1142" spans="14:18" x14ac:dyDescent="0.2">
      <c r="N1142" s="227">
        <f t="shared" si="103"/>
        <v>6</v>
      </c>
      <c r="O1142" s="228">
        <f t="shared" si="102"/>
        <v>7463</v>
      </c>
      <c r="P1142" s="233">
        <f t="shared" si="106"/>
        <v>44779</v>
      </c>
      <c r="Q1142" s="233">
        <f t="shared" si="106"/>
        <v>44781</v>
      </c>
      <c r="R1142" s="7"/>
    </row>
    <row r="1143" spans="14:18" x14ac:dyDescent="0.2">
      <c r="N1143" s="227">
        <f t="shared" si="103"/>
        <v>7</v>
      </c>
      <c r="O1143" s="228">
        <f t="shared" si="102"/>
        <v>6397</v>
      </c>
      <c r="P1143" s="233">
        <f t="shared" si="106"/>
        <v>44780</v>
      </c>
      <c r="Q1143" s="233">
        <f t="shared" si="106"/>
        <v>44782</v>
      </c>
      <c r="R1143" s="7"/>
    </row>
    <row r="1144" spans="14:18" x14ac:dyDescent="0.2">
      <c r="N1144" s="227">
        <f t="shared" si="103"/>
        <v>8</v>
      </c>
      <c r="O1144" s="228">
        <f t="shared" si="102"/>
        <v>5598</v>
      </c>
      <c r="P1144" s="233">
        <f t="shared" si="106"/>
        <v>44781</v>
      </c>
      <c r="Q1144" s="233">
        <f t="shared" si="106"/>
        <v>44783</v>
      </c>
      <c r="R1144" s="7"/>
    </row>
    <row r="1145" spans="14:18" x14ac:dyDescent="0.2">
      <c r="N1145" s="227">
        <f t="shared" si="103"/>
        <v>9</v>
      </c>
      <c r="O1145" s="228">
        <f t="shared" si="102"/>
        <v>4976</v>
      </c>
      <c r="P1145" s="233">
        <f t="shared" si="106"/>
        <v>44782</v>
      </c>
      <c r="Q1145" s="233">
        <f t="shared" si="106"/>
        <v>44784</v>
      </c>
      <c r="R1145" s="7"/>
    </row>
    <row r="1146" spans="14:18" x14ac:dyDescent="0.2">
      <c r="N1146" s="227">
        <f t="shared" si="103"/>
        <v>10</v>
      </c>
      <c r="O1146" s="228">
        <f t="shared" si="102"/>
        <v>4478</v>
      </c>
      <c r="P1146" s="233">
        <f t="shared" si="106"/>
        <v>44783</v>
      </c>
      <c r="Q1146" s="233">
        <f t="shared" si="106"/>
        <v>44785</v>
      </c>
      <c r="R1146" s="7"/>
    </row>
    <row r="1147" spans="14:18" x14ac:dyDescent="0.2">
      <c r="N1147" s="227">
        <f t="shared" si="103"/>
        <v>11</v>
      </c>
      <c r="O1147" s="228">
        <f t="shared" si="102"/>
        <v>4071</v>
      </c>
      <c r="P1147" s="233">
        <f t="shared" si="106"/>
        <v>44784</v>
      </c>
      <c r="Q1147" s="233">
        <f t="shared" si="106"/>
        <v>44786</v>
      </c>
      <c r="R1147" s="7"/>
    </row>
    <row r="1148" spans="14:18" x14ac:dyDescent="0.2">
      <c r="N1148" s="227">
        <f t="shared" si="103"/>
        <v>12</v>
      </c>
      <c r="O1148" s="228">
        <f t="shared" si="102"/>
        <v>3732</v>
      </c>
      <c r="P1148" s="233">
        <f t="shared" ref="P1148:Q1163" si="107">P1147+1</f>
        <v>44785</v>
      </c>
      <c r="Q1148" s="233">
        <f t="shared" si="107"/>
        <v>44787</v>
      </c>
      <c r="R1148" s="7"/>
    </row>
    <row r="1149" spans="14:18" x14ac:dyDescent="0.2">
      <c r="N1149" s="227">
        <f t="shared" si="103"/>
        <v>13</v>
      </c>
      <c r="O1149" s="228">
        <f t="shared" si="102"/>
        <v>3445</v>
      </c>
      <c r="P1149" s="233">
        <f t="shared" si="107"/>
        <v>44786</v>
      </c>
      <c r="Q1149" s="233">
        <f t="shared" si="107"/>
        <v>44788</v>
      </c>
      <c r="R1149" s="7"/>
    </row>
    <row r="1150" spans="14:18" x14ac:dyDescent="0.2">
      <c r="N1150" s="227">
        <f t="shared" si="103"/>
        <v>14</v>
      </c>
      <c r="O1150" s="228">
        <f t="shared" si="102"/>
        <v>3199</v>
      </c>
      <c r="P1150" s="233">
        <f t="shared" si="107"/>
        <v>44787</v>
      </c>
      <c r="Q1150" s="233">
        <f t="shared" si="107"/>
        <v>44789</v>
      </c>
      <c r="R1150" s="7"/>
    </row>
    <row r="1151" spans="14:18" x14ac:dyDescent="0.2">
      <c r="N1151" s="227">
        <f t="shared" si="103"/>
        <v>15</v>
      </c>
      <c r="O1151" s="228">
        <f t="shared" si="102"/>
        <v>2986</v>
      </c>
      <c r="P1151" s="233">
        <f t="shared" si="107"/>
        <v>44788</v>
      </c>
      <c r="Q1151" s="233">
        <f t="shared" si="107"/>
        <v>44790</v>
      </c>
      <c r="R1151" s="7"/>
    </row>
    <row r="1152" spans="14:18" x14ac:dyDescent="0.2">
      <c r="N1152" s="227">
        <f t="shared" si="103"/>
        <v>16</v>
      </c>
      <c r="O1152" s="228">
        <f t="shared" si="102"/>
        <v>2799</v>
      </c>
      <c r="P1152" s="233">
        <f t="shared" si="107"/>
        <v>44789</v>
      </c>
      <c r="Q1152" s="233">
        <f t="shared" si="107"/>
        <v>44791</v>
      </c>
      <c r="R1152" s="7"/>
    </row>
    <row r="1153" spans="14:18" x14ac:dyDescent="0.2">
      <c r="N1153" s="227">
        <f t="shared" si="103"/>
        <v>17</v>
      </c>
      <c r="O1153" s="228">
        <f t="shared" si="102"/>
        <v>2635</v>
      </c>
      <c r="P1153" s="233">
        <f t="shared" si="107"/>
        <v>44790</v>
      </c>
      <c r="Q1153" s="233">
        <f t="shared" si="107"/>
        <v>44792</v>
      </c>
      <c r="R1153" s="7"/>
    </row>
    <row r="1154" spans="14:18" x14ac:dyDescent="0.2">
      <c r="N1154" s="227">
        <f t="shared" si="103"/>
        <v>18</v>
      </c>
      <c r="O1154" s="228">
        <f t="shared" si="102"/>
        <v>2488</v>
      </c>
      <c r="P1154" s="233">
        <f t="shared" si="107"/>
        <v>44791</v>
      </c>
      <c r="Q1154" s="233">
        <f t="shared" si="107"/>
        <v>44793</v>
      </c>
      <c r="R1154" s="7"/>
    </row>
    <row r="1155" spans="14:18" x14ac:dyDescent="0.2">
      <c r="N1155" s="227">
        <f t="shared" si="103"/>
        <v>19</v>
      </c>
      <c r="O1155" s="228">
        <f t="shared" si="102"/>
        <v>2357</v>
      </c>
      <c r="P1155" s="233">
        <f t="shared" si="107"/>
        <v>44792</v>
      </c>
      <c r="Q1155" s="233">
        <f t="shared" si="107"/>
        <v>44794</v>
      </c>
      <c r="R1155" s="7"/>
    </row>
    <row r="1156" spans="14:18" x14ac:dyDescent="0.2">
      <c r="N1156" s="227">
        <f t="shared" si="103"/>
        <v>20</v>
      </c>
      <c r="O1156" s="228">
        <f t="shared" si="102"/>
        <v>2240</v>
      </c>
      <c r="P1156" s="233">
        <f t="shared" si="107"/>
        <v>44793</v>
      </c>
      <c r="Q1156" s="233">
        <f t="shared" si="107"/>
        <v>44795</v>
      </c>
      <c r="R1156" s="7"/>
    </row>
    <row r="1157" spans="14:18" x14ac:dyDescent="0.2">
      <c r="N1157" s="227">
        <f t="shared" si="103"/>
        <v>21</v>
      </c>
      <c r="O1157" s="228">
        <f t="shared" si="102"/>
        <v>2133</v>
      </c>
      <c r="P1157" s="233">
        <f t="shared" si="107"/>
        <v>44794</v>
      </c>
      <c r="Q1157" s="233">
        <f t="shared" si="107"/>
        <v>44796</v>
      </c>
      <c r="R1157" s="7"/>
    </row>
    <row r="1158" spans="14:18" x14ac:dyDescent="0.2">
      <c r="N1158" s="227">
        <f t="shared" si="103"/>
        <v>22</v>
      </c>
      <c r="O1158" s="228">
        <f t="shared" si="102"/>
        <v>2036</v>
      </c>
      <c r="P1158" s="233">
        <f t="shared" si="107"/>
        <v>44795</v>
      </c>
      <c r="Q1158" s="233">
        <f t="shared" si="107"/>
        <v>44797</v>
      </c>
      <c r="R1158" s="7"/>
    </row>
    <row r="1159" spans="14:18" x14ac:dyDescent="0.2">
      <c r="N1159" s="227">
        <f t="shared" si="103"/>
        <v>23</v>
      </c>
      <c r="O1159" s="228">
        <f t="shared" si="102"/>
        <v>1948</v>
      </c>
      <c r="P1159" s="233">
        <f t="shared" si="107"/>
        <v>44796</v>
      </c>
      <c r="Q1159" s="233">
        <f t="shared" si="107"/>
        <v>44798</v>
      </c>
      <c r="R1159" s="7"/>
    </row>
    <row r="1160" spans="14:18" x14ac:dyDescent="0.2">
      <c r="N1160" s="227">
        <f t="shared" si="103"/>
        <v>24</v>
      </c>
      <c r="O1160" s="228">
        <f t="shared" si="102"/>
        <v>1867</v>
      </c>
      <c r="P1160" s="233">
        <f t="shared" si="107"/>
        <v>44797</v>
      </c>
      <c r="Q1160" s="233">
        <f t="shared" si="107"/>
        <v>44799</v>
      </c>
      <c r="R1160" s="7"/>
    </row>
    <row r="1161" spans="14:18" x14ac:dyDescent="0.2">
      <c r="N1161" s="227">
        <f t="shared" si="103"/>
        <v>25</v>
      </c>
      <c r="O1161" s="228">
        <f t="shared" si="102"/>
        <v>1792</v>
      </c>
      <c r="P1161" s="233">
        <f t="shared" si="107"/>
        <v>44798</v>
      </c>
      <c r="Q1161" s="233">
        <f t="shared" si="107"/>
        <v>44800</v>
      </c>
      <c r="R1161" s="7"/>
    </row>
    <row r="1162" spans="14:18" x14ac:dyDescent="0.2">
      <c r="N1162" s="227">
        <f t="shared" si="103"/>
        <v>26</v>
      </c>
      <c r="O1162" s="228">
        <f t="shared" si="102"/>
        <v>1723</v>
      </c>
      <c r="P1162" s="233">
        <f t="shared" si="107"/>
        <v>44799</v>
      </c>
      <c r="Q1162" s="233">
        <f t="shared" si="107"/>
        <v>44801</v>
      </c>
      <c r="R1162" s="7"/>
    </row>
    <row r="1163" spans="14:18" x14ac:dyDescent="0.2">
      <c r="N1163" s="227">
        <f t="shared" si="103"/>
        <v>27</v>
      </c>
      <c r="O1163" s="228">
        <f t="shared" si="102"/>
        <v>1659</v>
      </c>
      <c r="P1163" s="233">
        <f t="shared" si="107"/>
        <v>44800</v>
      </c>
      <c r="Q1163" s="233">
        <f t="shared" si="107"/>
        <v>44802</v>
      </c>
      <c r="R1163" s="7"/>
    </row>
    <row r="1164" spans="14:18" x14ac:dyDescent="0.2">
      <c r="N1164" s="227">
        <f t="shared" si="103"/>
        <v>28</v>
      </c>
      <c r="O1164" s="228">
        <f t="shared" si="102"/>
        <v>1600</v>
      </c>
      <c r="P1164" s="233">
        <f t="shared" ref="P1164:Q1179" si="108">P1163+1</f>
        <v>44801</v>
      </c>
      <c r="Q1164" s="233">
        <f t="shared" si="108"/>
        <v>44803</v>
      </c>
      <c r="R1164" s="7"/>
    </row>
    <row r="1165" spans="14:18" x14ac:dyDescent="0.2">
      <c r="N1165" s="227">
        <f t="shared" si="103"/>
        <v>29</v>
      </c>
      <c r="O1165" s="228">
        <f t="shared" si="102"/>
        <v>1545</v>
      </c>
      <c r="P1165" s="233">
        <f t="shared" si="108"/>
        <v>44802</v>
      </c>
      <c r="Q1165" s="233">
        <f t="shared" si="108"/>
        <v>44804</v>
      </c>
      <c r="R1165" s="7"/>
    </row>
    <row r="1166" spans="14:18" x14ac:dyDescent="0.2">
      <c r="N1166" s="227">
        <f t="shared" si="103"/>
        <v>30</v>
      </c>
      <c r="O1166" s="228">
        <f t="shared" si="102"/>
        <v>1493</v>
      </c>
      <c r="P1166" s="233">
        <f t="shared" si="108"/>
        <v>44803</v>
      </c>
      <c r="Q1166" s="233">
        <f t="shared" si="108"/>
        <v>44805</v>
      </c>
      <c r="R1166" s="7"/>
    </row>
    <row r="1167" spans="14:18" x14ac:dyDescent="0.2">
      <c r="N1167" s="227">
        <f t="shared" si="103"/>
        <v>31</v>
      </c>
      <c r="O1167" s="228">
        <f t="shared" si="102"/>
        <v>1445</v>
      </c>
      <c r="P1167" s="233">
        <f t="shared" si="108"/>
        <v>44804</v>
      </c>
      <c r="Q1167" s="233">
        <f t="shared" si="108"/>
        <v>44806</v>
      </c>
      <c r="R1167" s="7"/>
    </row>
    <row r="1168" spans="14:18" x14ac:dyDescent="0.2">
      <c r="N1168" s="227">
        <f t="shared" si="103"/>
        <v>1</v>
      </c>
      <c r="O1168" s="228">
        <f t="shared" si="102"/>
        <v>44805</v>
      </c>
      <c r="P1168" s="233">
        <f t="shared" si="108"/>
        <v>44805</v>
      </c>
      <c r="Q1168" s="233">
        <f t="shared" si="108"/>
        <v>44807</v>
      </c>
      <c r="R1168" s="7"/>
    </row>
    <row r="1169" spans="14:18" x14ac:dyDescent="0.2">
      <c r="N1169" s="227">
        <f t="shared" si="103"/>
        <v>2</v>
      </c>
      <c r="O1169" s="228">
        <f t="shared" si="102"/>
        <v>22403</v>
      </c>
      <c r="P1169" s="233">
        <f t="shared" si="108"/>
        <v>44806</v>
      </c>
      <c r="Q1169" s="233">
        <f t="shared" si="108"/>
        <v>44808</v>
      </c>
      <c r="R1169" s="7"/>
    </row>
    <row r="1170" spans="14:18" x14ac:dyDescent="0.2">
      <c r="N1170" s="227">
        <f t="shared" si="103"/>
        <v>3</v>
      </c>
      <c r="O1170" s="228">
        <f t="shared" si="102"/>
        <v>14936</v>
      </c>
      <c r="P1170" s="233">
        <f t="shared" si="108"/>
        <v>44807</v>
      </c>
      <c r="Q1170" s="233">
        <f t="shared" si="108"/>
        <v>44809</v>
      </c>
      <c r="R1170" s="7"/>
    </row>
    <row r="1171" spans="14:18" x14ac:dyDescent="0.2">
      <c r="N1171" s="227">
        <f t="shared" si="103"/>
        <v>4</v>
      </c>
      <c r="O1171" s="228">
        <f t="shared" si="102"/>
        <v>11202</v>
      </c>
      <c r="P1171" s="233">
        <f t="shared" si="108"/>
        <v>44808</v>
      </c>
      <c r="Q1171" s="233">
        <f t="shared" si="108"/>
        <v>44810</v>
      </c>
      <c r="R1171" s="7"/>
    </row>
    <row r="1172" spans="14:18" x14ac:dyDescent="0.2">
      <c r="N1172" s="227">
        <f t="shared" si="103"/>
        <v>5</v>
      </c>
      <c r="O1172" s="228">
        <f t="shared" si="102"/>
        <v>8962</v>
      </c>
      <c r="P1172" s="233">
        <f t="shared" si="108"/>
        <v>44809</v>
      </c>
      <c r="Q1172" s="233">
        <f t="shared" si="108"/>
        <v>44811</v>
      </c>
      <c r="R1172" s="7"/>
    </row>
    <row r="1173" spans="14:18" x14ac:dyDescent="0.2">
      <c r="N1173" s="227">
        <f t="shared" si="103"/>
        <v>6</v>
      </c>
      <c r="O1173" s="228">
        <f t="shared" si="102"/>
        <v>7468</v>
      </c>
      <c r="P1173" s="233">
        <f t="shared" si="108"/>
        <v>44810</v>
      </c>
      <c r="Q1173" s="233">
        <f t="shared" si="108"/>
        <v>44812</v>
      </c>
      <c r="R1173" s="7"/>
    </row>
    <row r="1174" spans="14:18" x14ac:dyDescent="0.2">
      <c r="N1174" s="227">
        <f t="shared" si="103"/>
        <v>7</v>
      </c>
      <c r="O1174" s="228">
        <f t="shared" si="102"/>
        <v>6402</v>
      </c>
      <c r="P1174" s="233">
        <f t="shared" si="108"/>
        <v>44811</v>
      </c>
      <c r="Q1174" s="233">
        <f t="shared" si="108"/>
        <v>44813</v>
      </c>
      <c r="R1174" s="7"/>
    </row>
    <row r="1175" spans="14:18" x14ac:dyDescent="0.2">
      <c r="N1175" s="227">
        <f t="shared" si="103"/>
        <v>8</v>
      </c>
      <c r="O1175" s="228">
        <f t="shared" si="102"/>
        <v>5602</v>
      </c>
      <c r="P1175" s="233">
        <f t="shared" si="108"/>
        <v>44812</v>
      </c>
      <c r="Q1175" s="233">
        <f t="shared" si="108"/>
        <v>44814</v>
      </c>
      <c r="R1175" s="7"/>
    </row>
    <row r="1176" spans="14:18" x14ac:dyDescent="0.2">
      <c r="N1176" s="227">
        <f t="shared" si="103"/>
        <v>9</v>
      </c>
      <c r="O1176" s="228">
        <f t="shared" si="102"/>
        <v>4979</v>
      </c>
      <c r="P1176" s="233">
        <f t="shared" si="108"/>
        <v>44813</v>
      </c>
      <c r="Q1176" s="233">
        <f t="shared" si="108"/>
        <v>44815</v>
      </c>
      <c r="R1176" s="7"/>
    </row>
    <row r="1177" spans="14:18" x14ac:dyDescent="0.2">
      <c r="N1177" s="227">
        <f t="shared" si="103"/>
        <v>10</v>
      </c>
      <c r="O1177" s="228">
        <f t="shared" si="102"/>
        <v>4481</v>
      </c>
      <c r="P1177" s="233">
        <f t="shared" si="108"/>
        <v>44814</v>
      </c>
      <c r="Q1177" s="233">
        <f t="shared" si="108"/>
        <v>44816</v>
      </c>
      <c r="R1177" s="7"/>
    </row>
    <row r="1178" spans="14:18" x14ac:dyDescent="0.2">
      <c r="N1178" s="227">
        <f t="shared" si="103"/>
        <v>11</v>
      </c>
      <c r="O1178" s="228">
        <f t="shared" si="102"/>
        <v>4074</v>
      </c>
      <c r="P1178" s="233">
        <f t="shared" si="108"/>
        <v>44815</v>
      </c>
      <c r="Q1178" s="233">
        <f t="shared" si="108"/>
        <v>44817</v>
      </c>
      <c r="R1178" s="7"/>
    </row>
    <row r="1179" spans="14:18" x14ac:dyDescent="0.2">
      <c r="N1179" s="227">
        <f t="shared" si="103"/>
        <v>12</v>
      </c>
      <c r="O1179" s="228">
        <f t="shared" si="102"/>
        <v>3735</v>
      </c>
      <c r="P1179" s="233">
        <f t="shared" si="108"/>
        <v>44816</v>
      </c>
      <c r="Q1179" s="233">
        <f t="shared" si="108"/>
        <v>44818</v>
      </c>
      <c r="R1179" s="7"/>
    </row>
    <row r="1180" spans="14:18" x14ac:dyDescent="0.2">
      <c r="N1180" s="227">
        <f t="shared" si="103"/>
        <v>13</v>
      </c>
      <c r="O1180" s="228">
        <f t="shared" si="102"/>
        <v>3447</v>
      </c>
      <c r="P1180" s="233">
        <f t="shared" ref="P1180:Q1195" si="109">P1179+1</f>
        <v>44817</v>
      </c>
      <c r="Q1180" s="233">
        <f t="shared" si="109"/>
        <v>44819</v>
      </c>
      <c r="R1180" s="7"/>
    </row>
    <row r="1181" spans="14:18" x14ac:dyDescent="0.2">
      <c r="N1181" s="227">
        <f t="shared" si="103"/>
        <v>14</v>
      </c>
      <c r="O1181" s="228">
        <f t="shared" si="102"/>
        <v>3201</v>
      </c>
      <c r="P1181" s="233">
        <f t="shared" si="109"/>
        <v>44818</v>
      </c>
      <c r="Q1181" s="233">
        <f t="shared" si="109"/>
        <v>44820</v>
      </c>
      <c r="R1181" s="7"/>
    </row>
    <row r="1182" spans="14:18" x14ac:dyDescent="0.2">
      <c r="N1182" s="227">
        <f t="shared" si="103"/>
        <v>15</v>
      </c>
      <c r="O1182" s="228">
        <f t="shared" si="102"/>
        <v>2988</v>
      </c>
      <c r="P1182" s="233">
        <f t="shared" si="109"/>
        <v>44819</v>
      </c>
      <c r="Q1182" s="233">
        <f t="shared" si="109"/>
        <v>44821</v>
      </c>
      <c r="R1182" s="7"/>
    </row>
    <row r="1183" spans="14:18" x14ac:dyDescent="0.2">
      <c r="N1183" s="227">
        <f t="shared" si="103"/>
        <v>16</v>
      </c>
      <c r="O1183" s="228">
        <f t="shared" si="102"/>
        <v>2801</v>
      </c>
      <c r="P1183" s="233">
        <f t="shared" si="109"/>
        <v>44820</v>
      </c>
      <c r="Q1183" s="233">
        <f t="shared" si="109"/>
        <v>44822</v>
      </c>
      <c r="R1183" s="7"/>
    </row>
    <row r="1184" spans="14:18" x14ac:dyDescent="0.2">
      <c r="N1184" s="227">
        <f t="shared" si="103"/>
        <v>17</v>
      </c>
      <c r="O1184" s="228">
        <f t="shared" si="102"/>
        <v>2637</v>
      </c>
      <c r="P1184" s="233">
        <f t="shared" si="109"/>
        <v>44821</v>
      </c>
      <c r="Q1184" s="233">
        <f t="shared" si="109"/>
        <v>44823</v>
      </c>
      <c r="R1184" s="7"/>
    </row>
    <row r="1185" spans="14:18" x14ac:dyDescent="0.2">
      <c r="N1185" s="227">
        <f t="shared" si="103"/>
        <v>18</v>
      </c>
      <c r="O1185" s="228">
        <f t="shared" si="102"/>
        <v>2490</v>
      </c>
      <c r="P1185" s="233">
        <f t="shared" si="109"/>
        <v>44822</v>
      </c>
      <c r="Q1185" s="233">
        <f t="shared" si="109"/>
        <v>44824</v>
      </c>
      <c r="R1185" s="7"/>
    </row>
    <row r="1186" spans="14:18" x14ac:dyDescent="0.2">
      <c r="N1186" s="227">
        <f t="shared" si="103"/>
        <v>19</v>
      </c>
      <c r="O1186" s="228">
        <f t="shared" si="102"/>
        <v>2359</v>
      </c>
      <c r="P1186" s="233">
        <f t="shared" si="109"/>
        <v>44823</v>
      </c>
      <c r="Q1186" s="233">
        <f t="shared" si="109"/>
        <v>44825</v>
      </c>
      <c r="R1186" s="7"/>
    </row>
    <row r="1187" spans="14:18" x14ac:dyDescent="0.2">
      <c r="N1187" s="227">
        <f t="shared" si="103"/>
        <v>20</v>
      </c>
      <c r="O1187" s="228">
        <f t="shared" si="102"/>
        <v>2241</v>
      </c>
      <c r="P1187" s="233">
        <f t="shared" si="109"/>
        <v>44824</v>
      </c>
      <c r="Q1187" s="233">
        <f t="shared" si="109"/>
        <v>44826</v>
      </c>
      <c r="R1187" s="7"/>
    </row>
    <row r="1188" spans="14:18" x14ac:dyDescent="0.2">
      <c r="N1188" s="227">
        <f t="shared" si="103"/>
        <v>21</v>
      </c>
      <c r="O1188" s="228">
        <f t="shared" si="102"/>
        <v>2135</v>
      </c>
      <c r="P1188" s="233">
        <f t="shared" si="109"/>
        <v>44825</v>
      </c>
      <c r="Q1188" s="233">
        <f t="shared" si="109"/>
        <v>44827</v>
      </c>
      <c r="R1188" s="7"/>
    </row>
    <row r="1189" spans="14:18" x14ac:dyDescent="0.2">
      <c r="N1189" s="227">
        <f t="shared" si="103"/>
        <v>22</v>
      </c>
      <c r="O1189" s="228">
        <f t="shared" si="102"/>
        <v>2038</v>
      </c>
      <c r="P1189" s="233">
        <f t="shared" si="109"/>
        <v>44826</v>
      </c>
      <c r="Q1189" s="233">
        <f t="shared" si="109"/>
        <v>44828</v>
      </c>
      <c r="R1189" s="7"/>
    </row>
    <row r="1190" spans="14:18" x14ac:dyDescent="0.2">
      <c r="N1190" s="227">
        <f t="shared" si="103"/>
        <v>23</v>
      </c>
      <c r="O1190" s="228">
        <f t="shared" si="102"/>
        <v>1949</v>
      </c>
      <c r="P1190" s="233">
        <f t="shared" si="109"/>
        <v>44827</v>
      </c>
      <c r="Q1190" s="233">
        <f t="shared" si="109"/>
        <v>44829</v>
      </c>
      <c r="R1190" s="7"/>
    </row>
    <row r="1191" spans="14:18" x14ac:dyDescent="0.2">
      <c r="N1191" s="227">
        <f t="shared" si="103"/>
        <v>24</v>
      </c>
      <c r="O1191" s="228">
        <f t="shared" si="102"/>
        <v>1868</v>
      </c>
      <c r="P1191" s="233">
        <f t="shared" si="109"/>
        <v>44828</v>
      </c>
      <c r="Q1191" s="233">
        <f t="shared" si="109"/>
        <v>44830</v>
      </c>
      <c r="R1191" s="7"/>
    </row>
    <row r="1192" spans="14:18" x14ac:dyDescent="0.2">
      <c r="N1192" s="227">
        <f t="shared" si="103"/>
        <v>25</v>
      </c>
      <c r="O1192" s="228">
        <f t="shared" si="102"/>
        <v>1793</v>
      </c>
      <c r="P1192" s="233">
        <f t="shared" si="109"/>
        <v>44829</v>
      </c>
      <c r="Q1192" s="233">
        <f t="shared" si="109"/>
        <v>44831</v>
      </c>
      <c r="R1192" s="7"/>
    </row>
    <row r="1193" spans="14:18" x14ac:dyDescent="0.2">
      <c r="N1193" s="227">
        <f t="shared" si="103"/>
        <v>26</v>
      </c>
      <c r="O1193" s="228">
        <f t="shared" si="102"/>
        <v>1724</v>
      </c>
      <c r="P1193" s="233">
        <f t="shared" si="109"/>
        <v>44830</v>
      </c>
      <c r="Q1193" s="233">
        <f t="shared" si="109"/>
        <v>44832</v>
      </c>
      <c r="R1193" s="7"/>
    </row>
    <row r="1194" spans="14:18" x14ac:dyDescent="0.2">
      <c r="N1194" s="227">
        <f t="shared" si="103"/>
        <v>27</v>
      </c>
      <c r="O1194" s="228">
        <f t="shared" si="102"/>
        <v>1660</v>
      </c>
      <c r="P1194" s="233">
        <f t="shared" si="109"/>
        <v>44831</v>
      </c>
      <c r="Q1194" s="233">
        <f t="shared" si="109"/>
        <v>44833</v>
      </c>
      <c r="R1194" s="7"/>
    </row>
    <row r="1195" spans="14:18" x14ac:dyDescent="0.2">
      <c r="N1195" s="227">
        <f t="shared" si="103"/>
        <v>28</v>
      </c>
      <c r="O1195" s="228">
        <f t="shared" si="102"/>
        <v>1601</v>
      </c>
      <c r="P1195" s="233">
        <f t="shared" si="109"/>
        <v>44832</v>
      </c>
      <c r="Q1195" s="233">
        <f t="shared" si="109"/>
        <v>44834</v>
      </c>
      <c r="R1195" s="7"/>
    </row>
    <row r="1196" spans="14:18" x14ac:dyDescent="0.2">
      <c r="N1196" s="227">
        <f t="shared" si="103"/>
        <v>29</v>
      </c>
      <c r="O1196" s="228">
        <f t="shared" si="102"/>
        <v>1546</v>
      </c>
      <c r="P1196" s="233">
        <f t="shared" ref="P1196:Q1211" si="110">P1195+1</f>
        <v>44833</v>
      </c>
      <c r="Q1196" s="233">
        <f t="shared" si="110"/>
        <v>44835</v>
      </c>
      <c r="R1196" s="7"/>
    </row>
    <row r="1197" spans="14:18" x14ac:dyDescent="0.2">
      <c r="N1197" s="227">
        <f t="shared" si="103"/>
        <v>30</v>
      </c>
      <c r="O1197" s="228">
        <f t="shared" si="102"/>
        <v>1494</v>
      </c>
      <c r="P1197" s="233">
        <f t="shared" si="110"/>
        <v>44834</v>
      </c>
      <c r="Q1197" s="233">
        <f t="shared" si="110"/>
        <v>44836</v>
      </c>
      <c r="R1197" s="7"/>
    </row>
    <row r="1198" spans="14:18" x14ac:dyDescent="0.2">
      <c r="N1198" s="227">
        <f t="shared" si="103"/>
        <v>1</v>
      </c>
      <c r="O1198" s="228">
        <f t="shared" si="102"/>
        <v>44835</v>
      </c>
      <c r="P1198" s="233">
        <f t="shared" si="110"/>
        <v>44835</v>
      </c>
      <c r="Q1198" s="233">
        <f t="shared" si="110"/>
        <v>44837</v>
      </c>
      <c r="R1198" s="7"/>
    </row>
    <row r="1199" spans="14:18" x14ac:dyDescent="0.2">
      <c r="N1199" s="227">
        <f t="shared" si="103"/>
        <v>2</v>
      </c>
      <c r="O1199" s="228">
        <f t="shared" si="102"/>
        <v>22418</v>
      </c>
      <c r="P1199" s="233">
        <f t="shared" si="110"/>
        <v>44836</v>
      </c>
      <c r="Q1199" s="233">
        <f t="shared" si="110"/>
        <v>44838</v>
      </c>
      <c r="R1199" s="7"/>
    </row>
    <row r="1200" spans="14:18" x14ac:dyDescent="0.2">
      <c r="N1200" s="227">
        <f t="shared" si="103"/>
        <v>3</v>
      </c>
      <c r="O1200" s="228">
        <f t="shared" si="102"/>
        <v>14946</v>
      </c>
      <c r="P1200" s="233">
        <f t="shared" si="110"/>
        <v>44837</v>
      </c>
      <c r="Q1200" s="233">
        <f t="shared" si="110"/>
        <v>44839</v>
      </c>
      <c r="R1200" s="7"/>
    </row>
    <row r="1201" spans="14:18" x14ac:dyDescent="0.2">
      <c r="N1201" s="227">
        <f t="shared" si="103"/>
        <v>4</v>
      </c>
      <c r="O1201" s="228">
        <f t="shared" si="102"/>
        <v>11210</v>
      </c>
      <c r="P1201" s="233">
        <f t="shared" si="110"/>
        <v>44838</v>
      </c>
      <c r="Q1201" s="233">
        <f t="shared" si="110"/>
        <v>44840</v>
      </c>
      <c r="R1201" s="7"/>
    </row>
    <row r="1202" spans="14:18" x14ac:dyDescent="0.2">
      <c r="N1202" s="227">
        <f t="shared" si="103"/>
        <v>5</v>
      </c>
      <c r="O1202" s="228">
        <f t="shared" si="102"/>
        <v>8968</v>
      </c>
      <c r="P1202" s="233">
        <f t="shared" si="110"/>
        <v>44839</v>
      </c>
      <c r="Q1202" s="233">
        <f t="shared" si="110"/>
        <v>44841</v>
      </c>
      <c r="R1202" s="7"/>
    </row>
    <row r="1203" spans="14:18" x14ac:dyDescent="0.2">
      <c r="N1203" s="227">
        <f t="shared" si="103"/>
        <v>6</v>
      </c>
      <c r="O1203" s="228">
        <f t="shared" si="102"/>
        <v>7473</v>
      </c>
      <c r="P1203" s="233">
        <f t="shared" si="110"/>
        <v>44840</v>
      </c>
      <c r="Q1203" s="233">
        <f t="shared" si="110"/>
        <v>44842</v>
      </c>
      <c r="R1203" s="7"/>
    </row>
    <row r="1204" spans="14:18" x14ac:dyDescent="0.2">
      <c r="N1204" s="227">
        <f t="shared" si="103"/>
        <v>7</v>
      </c>
      <c r="O1204" s="228">
        <f t="shared" si="102"/>
        <v>6406</v>
      </c>
      <c r="P1204" s="233">
        <f t="shared" si="110"/>
        <v>44841</v>
      </c>
      <c r="Q1204" s="233">
        <f t="shared" si="110"/>
        <v>44843</v>
      </c>
      <c r="R1204" s="7"/>
    </row>
    <row r="1205" spans="14:18" x14ac:dyDescent="0.2">
      <c r="N1205" s="227">
        <f t="shared" si="103"/>
        <v>8</v>
      </c>
      <c r="O1205" s="228">
        <f t="shared" si="102"/>
        <v>5605</v>
      </c>
      <c r="P1205" s="233">
        <f t="shared" si="110"/>
        <v>44842</v>
      </c>
      <c r="Q1205" s="233">
        <f t="shared" si="110"/>
        <v>44844</v>
      </c>
      <c r="R1205" s="7"/>
    </row>
    <row r="1206" spans="14:18" x14ac:dyDescent="0.2">
      <c r="N1206" s="227">
        <f t="shared" si="103"/>
        <v>9</v>
      </c>
      <c r="O1206" s="228">
        <f t="shared" si="102"/>
        <v>4983</v>
      </c>
      <c r="P1206" s="233">
        <f t="shared" si="110"/>
        <v>44843</v>
      </c>
      <c r="Q1206" s="233">
        <f t="shared" si="110"/>
        <v>44845</v>
      </c>
      <c r="R1206" s="7"/>
    </row>
    <row r="1207" spans="14:18" x14ac:dyDescent="0.2">
      <c r="N1207" s="227">
        <f t="shared" si="103"/>
        <v>10</v>
      </c>
      <c r="O1207" s="228">
        <f t="shared" si="102"/>
        <v>4484</v>
      </c>
      <c r="P1207" s="233">
        <f t="shared" si="110"/>
        <v>44844</v>
      </c>
      <c r="Q1207" s="233">
        <f t="shared" si="110"/>
        <v>44846</v>
      </c>
      <c r="R1207" s="7"/>
    </row>
    <row r="1208" spans="14:18" x14ac:dyDescent="0.2">
      <c r="N1208" s="227">
        <f t="shared" si="103"/>
        <v>11</v>
      </c>
      <c r="O1208" s="228">
        <f t="shared" si="102"/>
        <v>4077</v>
      </c>
      <c r="P1208" s="233">
        <f t="shared" si="110"/>
        <v>44845</v>
      </c>
      <c r="Q1208" s="233">
        <f t="shared" si="110"/>
        <v>44847</v>
      </c>
      <c r="R1208" s="7"/>
    </row>
    <row r="1209" spans="14:18" x14ac:dyDescent="0.2">
      <c r="N1209" s="227">
        <f t="shared" si="103"/>
        <v>12</v>
      </c>
      <c r="O1209" s="228">
        <f t="shared" si="102"/>
        <v>3737</v>
      </c>
      <c r="P1209" s="233">
        <f t="shared" si="110"/>
        <v>44846</v>
      </c>
      <c r="Q1209" s="233">
        <f t="shared" si="110"/>
        <v>44848</v>
      </c>
      <c r="R1209" s="7"/>
    </row>
    <row r="1210" spans="14:18" x14ac:dyDescent="0.2">
      <c r="N1210" s="227">
        <f t="shared" si="103"/>
        <v>13</v>
      </c>
      <c r="O1210" s="228">
        <f t="shared" si="102"/>
        <v>3450</v>
      </c>
      <c r="P1210" s="233">
        <f t="shared" si="110"/>
        <v>44847</v>
      </c>
      <c r="Q1210" s="233">
        <f t="shared" si="110"/>
        <v>44849</v>
      </c>
      <c r="R1210" s="7"/>
    </row>
    <row r="1211" spans="14:18" x14ac:dyDescent="0.2">
      <c r="N1211" s="227">
        <f t="shared" si="103"/>
        <v>14</v>
      </c>
      <c r="O1211" s="228">
        <f t="shared" si="102"/>
        <v>3203</v>
      </c>
      <c r="P1211" s="233">
        <f t="shared" si="110"/>
        <v>44848</v>
      </c>
      <c r="Q1211" s="233">
        <f t="shared" si="110"/>
        <v>44850</v>
      </c>
      <c r="R1211" s="7"/>
    </row>
    <row r="1212" spans="14:18" x14ac:dyDescent="0.2">
      <c r="N1212" s="227">
        <f t="shared" si="103"/>
        <v>15</v>
      </c>
      <c r="O1212" s="228">
        <f t="shared" si="102"/>
        <v>2990</v>
      </c>
      <c r="P1212" s="233">
        <f t="shared" ref="P1212:Q1227" si="111">P1211+1</f>
        <v>44849</v>
      </c>
      <c r="Q1212" s="233">
        <f t="shared" si="111"/>
        <v>44851</v>
      </c>
      <c r="R1212" s="7"/>
    </row>
    <row r="1213" spans="14:18" x14ac:dyDescent="0.2">
      <c r="N1213" s="227">
        <f t="shared" si="103"/>
        <v>16</v>
      </c>
      <c r="O1213" s="228">
        <f t="shared" si="102"/>
        <v>2803</v>
      </c>
      <c r="P1213" s="233">
        <f t="shared" si="111"/>
        <v>44850</v>
      </c>
      <c r="Q1213" s="233">
        <f t="shared" si="111"/>
        <v>44852</v>
      </c>
      <c r="R1213" s="7"/>
    </row>
    <row r="1214" spans="14:18" x14ac:dyDescent="0.2">
      <c r="N1214" s="227">
        <f t="shared" si="103"/>
        <v>17</v>
      </c>
      <c r="O1214" s="228">
        <f t="shared" si="102"/>
        <v>2638</v>
      </c>
      <c r="P1214" s="233">
        <f t="shared" si="111"/>
        <v>44851</v>
      </c>
      <c r="Q1214" s="233">
        <f t="shared" si="111"/>
        <v>44853</v>
      </c>
      <c r="R1214" s="7"/>
    </row>
    <row r="1215" spans="14:18" x14ac:dyDescent="0.2">
      <c r="N1215" s="227">
        <f t="shared" si="103"/>
        <v>18</v>
      </c>
      <c r="O1215" s="228">
        <f t="shared" si="102"/>
        <v>2492</v>
      </c>
      <c r="P1215" s="233">
        <f t="shared" si="111"/>
        <v>44852</v>
      </c>
      <c r="Q1215" s="233">
        <f t="shared" si="111"/>
        <v>44854</v>
      </c>
      <c r="R1215" s="7"/>
    </row>
    <row r="1216" spans="14:18" x14ac:dyDescent="0.2">
      <c r="N1216" s="227">
        <f t="shared" si="103"/>
        <v>19</v>
      </c>
      <c r="O1216" s="228">
        <f t="shared" si="102"/>
        <v>2361</v>
      </c>
      <c r="P1216" s="233">
        <f t="shared" si="111"/>
        <v>44853</v>
      </c>
      <c r="Q1216" s="233">
        <f t="shared" si="111"/>
        <v>44855</v>
      </c>
      <c r="R1216" s="7"/>
    </row>
    <row r="1217" spans="14:18" x14ac:dyDescent="0.2">
      <c r="N1217" s="227">
        <f t="shared" si="103"/>
        <v>20</v>
      </c>
      <c r="O1217" s="228">
        <f t="shared" si="102"/>
        <v>2243</v>
      </c>
      <c r="P1217" s="233">
        <f t="shared" si="111"/>
        <v>44854</v>
      </c>
      <c r="Q1217" s="233">
        <f t="shared" si="111"/>
        <v>44856</v>
      </c>
      <c r="R1217" s="7"/>
    </row>
    <row r="1218" spans="14:18" x14ac:dyDescent="0.2">
      <c r="N1218" s="227">
        <f t="shared" si="103"/>
        <v>21</v>
      </c>
      <c r="O1218" s="228">
        <f t="shared" si="102"/>
        <v>2136</v>
      </c>
      <c r="P1218" s="233">
        <f t="shared" si="111"/>
        <v>44855</v>
      </c>
      <c r="Q1218" s="233">
        <f t="shared" si="111"/>
        <v>44857</v>
      </c>
      <c r="R1218" s="7"/>
    </row>
    <row r="1219" spans="14:18" x14ac:dyDescent="0.2">
      <c r="N1219" s="227">
        <f t="shared" si="103"/>
        <v>22</v>
      </c>
      <c r="O1219" s="228">
        <f t="shared" si="102"/>
        <v>2039</v>
      </c>
      <c r="P1219" s="233">
        <f t="shared" si="111"/>
        <v>44856</v>
      </c>
      <c r="Q1219" s="233">
        <f t="shared" si="111"/>
        <v>44858</v>
      </c>
      <c r="R1219" s="7"/>
    </row>
    <row r="1220" spans="14:18" x14ac:dyDescent="0.2">
      <c r="N1220" s="227">
        <f t="shared" si="103"/>
        <v>23</v>
      </c>
      <c r="O1220" s="228">
        <f t="shared" si="102"/>
        <v>1950</v>
      </c>
      <c r="P1220" s="233">
        <f t="shared" si="111"/>
        <v>44857</v>
      </c>
      <c r="Q1220" s="233">
        <f t="shared" si="111"/>
        <v>44859</v>
      </c>
      <c r="R1220" s="7"/>
    </row>
    <row r="1221" spans="14:18" x14ac:dyDescent="0.2">
      <c r="N1221" s="227">
        <f t="shared" si="103"/>
        <v>24</v>
      </c>
      <c r="O1221" s="228">
        <f t="shared" si="102"/>
        <v>1869</v>
      </c>
      <c r="P1221" s="233">
        <f t="shared" si="111"/>
        <v>44858</v>
      </c>
      <c r="Q1221" s="233">
        <f t="shared" si="111"/>
        <v>44860</v>
      </c>
      <c r="R1221" s="7"/>
    </row>
    <row r="1222" spans="14:18" x14ac:dyDescent="0.2">
      <c r="N1222" s="227">
        <f t="shared" si="103"/>
        <v>25</v>
      </c>
      <c r="O1222" s="228">
        <f t="shared" si="102"/>
        <v>1794</v>
      </c>
      <c r="P1222" s="233">
        <f t="shared" si="111"/>
        <v>44859</v>
      </c>
      <c r="Q1222" s="233">
        <f t="shared" si="111"/>
        <v>44861</v>
      </c>
      <c r="R1222" s="7"/>
    </row>
    <row r="1223" spans="14:18" x14ac:dyDescent="0.2">
      <c r="N1223" s="227">
        <f t="shared" si="103"/>
        <v>26</v>
      </c>
      <c r="O1223" s="228">
        <f t="shared" si="102"/>
        <v>1725</v>
      </c>
      <c r="P1223" s="233">
        <f t="shared" si="111"/>
        <v>44860</v>
      </c>
      <c r="Q1223" s="233">
        <f t="shared" si="111"/>
        <v>44862</v>
      </c>
      <c r="R1223" s="7"/>
    </row>
    <row r="1224" spans="14:18" x14ac:dyDescent="0.2">
      <c r="N1224" s="227">
        <f t="shared" si="103"/>
        <v>27</v>
      </c>
      <c r="O1224" s="228">
        <f t="shared" si="102"/>
        <v>1662</v>
      </c>
      <c r="P1224" s="233">
        <f t="shared" si="111"/>
        <v>44861</v>
      </c>
      <c r="Q1224" s="233">
        <f t="shared" si="111"/>
        <v>44863</v>
      </c>
      <c r="R1224" s="7"/>
    </row>
    <row r="1225" spans="14:18" x14ac:dyDescent="0.2">
      <c r="N1225" s="227">
        <f t="shared" si="103"/>
        <v>28</v>
      </c>
      <c r="O1225" s="228">
        <f t="shared" si="102"/>
        <v>1602</v>
      </c>
      <c r="P1225" s="233">
        <f t="shared" si="111"/>
        <v>44862</v>
      </c>
      <c r="Q1225" s="233">
        <f t="shared" si="111"/>
        <v>44864</v>
      </c>
      <c r="R1225" s="7"/>
    </row>
    <row r="1226" spans="14:18" x14ac:dyDescent="0.2">
      <c r="N1226" s="227">
        <f t="shared" si="103"/>
        <v>29</v>
      </c>
      <c r="O1226" s="228">
        <f t="shared" si="102"/>
        <v>1547</v>
      </c>
      <c r="P1226" s="233">
        <f t="shared" si="111"/>
        <v>44863</v>
      </c>
      <c r="Q1226" s="233">
        <f t="shared" si="111"/>
        <v>44865</v>
      </c>
      <c r="R1226" s="7"/>
    </row>
    <row r="1227" spans="14:18" x14ac:dyDescent="0.2">
      <c r="N1227" s="227">
        <f t="shared" si="103"/>
        <v>30</v>
      </c>
      <c r="O1227" s="228">
        <f t="shared" si="102"/>
        <v>1495</v>
      </c>
      <c r="P1227" s="233">
        <f t="shared" si="111"/>
        <v>44864</v>
      </c>
      <c r="Q1227" s="233">
        <f t="shared" si="111"/>
        <v>44866</v>
      </c>
      <c r="R1227" s="7"/>
    </row>
    <row r="1228" spans="14:18" x14ac:dyDescent="0.2">
      <c r="N1228" s="227">
        <f t="shared" si="103"/>
        <v>31</v>
      </c>
      <c r="O1228" s="228">
        <f t="shared" si="102"/>
        <v>1447</v>
      </c>
      <c r="P1228" s="233">
        <f t="shared" ref="P1228:Q1243" si="112">P1227+1</f>
        <v>44865</v>
      </c>
      <c r="Q1228" s="233">
        <f t="shared" si="112"/>
        <v>44867</v>
      </c>
      <c r="R1228" s="7"/>
    </row>
    <row r="1229" spans="14:18" x14ac:dyDescent="0.2">
      <c r="N1229" s="227">
        <f t="shared" si="103"/>
        <v>1</v>
      </c>
      <c r="O1229" s="228">
        <f t="shared" si="102"/>
        <v>44866</v>
      </c>
      <c r="P1229" s="233">
        <f t="shared" si="112"/>
        <v>44866</v>
      </c>
      <c r="Q1229" s="233">
        <f t="shared" si="112"/>
        <v>44868</v>
      </c>
      <c r="R1229" s="7"/>
    </row>
    <row r="1230" spans="14:18" x14ac:dyDescent="0.2">
      <c r="N1230" s="227">
        <f t="shared" si="103"/>
        <v>2</v>
      </c>
      <c r="O1230" s="228">
        <f t="shared" si="102"/>
        <v>22434</v>
      </c>
      <c r="P1230" s="233">
        <f t="shared" si="112"/>
        <v>44867</v>
      </c>
      <c r="Q1230" s="233">
        <f t="shared" si="112"/>
        <v>44869</v>
      </c>
      <c r="R1230" s="7"/>
    </row>
    <row r="1231" spans="14:18" x14ac:dyDescent="0.2">
      <c r="N1231" s="227">
        <f t="shared" si="103"/>
        <v>3</v>
      </c>
      <c r="O1231" s="228">
        <f t="shared" si="102"/>
        <v>14956</v>
      </c>
      <c r="P1231" s="233">
        <f t="shared" si="112"/>
        <v>44868</v>
      </c>
      <c r="Q1231" s="233">
        <f t="shared" si="112"/>
        <v>44870</v>
      </c>
      <c r="R1231" s="7"/>
    </row>
    <row r="1232" spans="14:18" x14ac:dyDescent="0.2">
      <c r="N1232" s="227">
        <f t="shared" si="103"/>
        <v>4</v>
      </c>
      <c r="O1232" s="228">
        <f t="shared" si="102"/>
        <v>11217</v>
      </c>
      <c r="P1232" s="233">
        <f t="shared" si="112"/>
        <v>44869</v>
      </c>
      <c r="Q1232" s="233">
        <f t="shared" si="112"/>
        <v>44871</v>
      </c>
      <c r="R1232" s="7"/>
    </row>
    <row r="1233" spans="14:18" x14ac:dyDescent="0.2">
      <c r="N1233" s="227">
        <f t="shared" si="103"/>
        <v>5</v>
      </c>
      <c r="O1233" s="228">
        <f t="shared" si="102"/>
        <v>8974</v>
      </c>
      <c r="P1233" s="233">
        <f t="shared" si="112"/>
        <v>44870</v>
      </c>
      <c r="Q1233" s="233">
        <f t="shared" si="112"/>
        <v>44872</v>
      </c>
      <c r="R1233" s="7"/>
    </row>
    <row r="1234" spans="14:18" x14ac:dyDescent="0.2">
      <c r="N1234" s="227">
        <f t="shared" si="103"/>
        <v>6</v>
      </c>
      <c r="O1234" s="228">
        <f t="shared" si="102"/>
        <v>7479</v>
      </c>
      <c r="P1234" s="233">
        <f t="shared" si="112"/>
        <v>44871</v>
      </c>
      <c r="Q1234" s="233">
        <f t="shared" si="112"/>
        <v>44873</v>
      </c>
      <c r="R1234" s="7"/>
    </row>
    <row r="1235" spans="14:18" x14ac:dyDescent="0.2">
      <c r="N1235" s="227">
        <f t="shared" si="103"/>
        <v>7</v>
      </c>
      <c r="O1235" s="228">
        <f t="shared" si="102"/>
        <v>6410</v>
      </c>
      <c r="P1235" s="233">
        <f t="shared" si="112"/>
        <v>44872</v>
      </c>
      <c r="Q1235" s="233">
        <f t="shared" si="112"/>
        <v>44874</v>
      </c>
      <c r="R1235" s="7"/>
    </row>
    <row r="1236" spans="14:18" x14ac:dyDescent="0.2">
      <c r="N1236" s="227">
        <f t="shared" si="103"/>
        <v>8</v>
      </c>
      <c r="O1236" s="228">
        <f t="shared" si="102"/>
        <v>5609</v>
      </c>
      <c r="P1236" s="233">
        <f t="shared" si="112"/>
        <v>44873</v>
      </c>
      <c r="Q1236" s="233">
        <f t="shared" si="112"/>
        <v>44875</v>
      </c>
      <c r="R1236" s="7"/>
    </row>
    <row r="1237" spans="14:18" x14ac:dyDescent="0.2">
      <c r="N1237" s="227">
        <f t="shared" si="103"/>
        <v>9</v>
      </c>
      <c r="O1237" s="228">
        <f t="shared" si="102"/>
        <v>4986</v>
      </c>
      <c r="P1237" s="233">
        <f t="shared" si="112"/>
        <v>44874</v>
      </c>
      <c r="Q1237" s="233">
        <f t="shared" si="112"/>
        <v>44876</v>
      </c>
      <c r="R1237" s="7"/>
    </row>
    <row r="1238" spans="14:18" x14ac:dyDescent="0.2">
      <c r="N1238" s="227">
        <f t="shared" si="103"/>
        <v>10</v>
      </c>
      <c r="O1238" s="228">
        <f t="shared" si="102"/>
        <v>4488</v>
      </c>
      <c r="P1238" s="233">
        <f t="shared" si="112"/>
        <v>44875</v>
      </c>
      <c r="Q1238" s="233">
        <f t="shared" si="112"/>
        <v>44877</v>
      </c>
      <c r="R1238" s="7"/>
    </row>
    <row r="1239" spans="14:18" x14ac:dyDescent="0.2">
      <c r="N1239" s="227">
        <f t="shared" si="103"/>
        <v>11</v>
      </c>
      <c r="O1239" s="228">
        <f t="shared" si="102"/>
        <v>4080</v>
      </c>
      <c r="P1239" s="233">
        <f t="shared" si="112"/>
        <v>44876</v>
      </c>
      <c r="Q1239" s="233">
        <f t="shared" si="112"/>
        <v>44878</v>
      </c>
      <c r="R1239" s="7"/>
    </row>
    <row r="1240" spans="14:18" x14ac:dyDescent="0.2">
      <c r="N1240" s="227">
        <f t="shared" si="103"/>
        <v>12</v>
      </c>
      <c r="O1240" s="228">
        <f t="shared" si="102"/>
        <v>3740</v>
      </c>
      <c r="P1240" s="233">
        <f t="shared" si="112"/>
        <v>44877</v>
      </c>
      <c r="Q1240" s="233">
        <f t="shared" si="112"/>
        <v>44879</v>
      </c>
      <c r="R1240" s="7"/>
    </row>
    <row r="1241" spans="14:18" x14ac:dyDescent="0.2">
      <c r="N1241" s="227">
        <f t="shared" si="103"/>
        <v>13</v>
      </c>
      <c r="O1241" s="228">
        <f t="shared" si="102"/>
        <v>3452</v>
      </c>
      <c r="P1241" s="233">
        <f t="shared" si="112"/>
        <v>44878</v>
      </c>
      <c r="Q1241" s="233">
        <f t="shared" si="112"/>
        <v>44880</v>
      </c>
      <c r="R1241" s="7"/>
    </row>
    <row r="1242" spans="14:18" x14ac:dyDescent="0.2">
      <c r="N1242" s="227">
        <f t="shared" si="103"/>
        <v>14</v>
      </c>
      <c r="O1242" s="228">
        <f t="shared" si="102"/>
        <v>3206</v>
      </c>
      <c r="P1242" s="233">
        <f t="shared" si="112"/>
        <v>44879</v>
      </c>
      <c r="Q1242" s="233">
        <f t="shared" si="112"/>
        <v>44881</v>
      </c>
      <c r="R1242" s="7"/>
    </row>
    <row r="1243" spans="14:18" x14ac:dyDescent="0.2">
      <c r="N1243" s="227">
        <f t="shared" si="103"/>
        <v>15</v>
      </c>
      <c r="O1243" s="228">
        <f t="shared" si="102"/>
        <v>2992</v>
      </c>
      <c r="P1243" s="233">
        <f t="shared" si="112"/>
        <v>44880</v>
      </c>
      <c r="Q1243" s="233">
        <f t="shared" si="112"/>
        <v>44882</v>
      </c>
      <c r="R1243" s="7"/>
    </row>
    <row r="1244" spans="14:18" x14ac:dyDescent="0.2">
      <c r="N1244" s="227">
        <f t="shared" si="103"/>
        <v>16</v>
      </c>
      <c r="O1244" s="228">
        <f t="shared" si="102"/>
        <v>2805</v>
      </c>
      <c r="P1244" s="233">
        <f t="shared" ref="P1244:Q1259" si="113">P1243+1</f>
        <v>44881</v>
      </c>
      <c r="Q1244" s="233">
        <f t="shared" si="113"/>
        <v>44883</v>
      </c>
      <c r="R1244" s="7"/>
    </row>
    <row r="1245" spans="14:18" x14ac:dyDescent="0.2">
      <c r="N1245" s="227">
        <f t="shared" si="103"/>
        <v>17</v>
      </c>
      <c r="O1245" s="228">
        <f t="shared" si="102"/>
        <v>2640</v>
      </c>
      <c r="P1245" s="233">
        <f t="shared" si="113"/>
        <v>44882</v>
      </c>
      <c r="Q1245" s="233">
        <f t="shared" si="113"/>
        <v>44884</v>
      </c>
      <c r="R1245" s="7"/>
    </row>
    <row r="1246" spans="14:18" x14ac:dyDescent="0.2">
      <c r="N1246" s="227">
        <f t="shared" si="103"/>
        <v>18</v>
      </c>
      <c r="O1246" s="228">
        <f t="shared" si="102"/>
        <v>2494</v>
      </c>
      <c r="P1246" s="233">
        <f t="shared" si="113"/>
        <v>44883</v>
      </c>
      <c r="Q1246" s="233">
        <f t="shared" si="113"/>
        <v>44885</v>
      </c>
      <c r="R1246" s="7"/>
    </row>
    <row r="1247" spans="14:18" x14ac:dyDescent="0.2">
      <c r="N1247" s="227">
        <f t="shared" si="103"/>
        <v>19</v>
      </c>
      <c r="O1247" s="228">
        <f t="shared" si="102"/>
        <v>2362</v>
      </c>
      <c r="P1247" s="233">
        <f t="shared" si="113"/>
        <v>44884</v>
      </c>
      <c r="Q1247" s="233">
        <f t="shared" si="113"/>
        <v>44886</v>
      </c>
      <c r="R1247" s="7"/>
    </row>
    <row r="1248" spans="14:18" x14ac:dyDescent="0.2">
      <c r="N1248" s="227">
        <f t="shared" si="103"/>
        <v>20</v>
      </c>
      <c r="O1248" s="228">
        <f t="shared" si="102"/>
        <v>2244</v>
      </c>
      <c r="P1248" s="233">
        <f t="shared" si="113"/>
        <v>44885</v>
      </c>
      <c r="Q1248" s="233">
        <f t="shared" si="113"/>
        <v>44887</v>
      </c>
      <c r="R1248" s="7"/>
    </row>
    <row r="1249" spans="14:18" x14ac:dyDescent="0.2">
      <c r="N1249" s="227">
        <f t="shared" si="103"/>
        <v>21</v>
      </c>
      <c r="O1249" s="228">
        <f t="shared" si="102"/>
        <v>2137</v>
      </c>
      <c r="P1249" s="233">
        <f t="shared" si="113"/>
        <v>44886</v>
      </c>
      <c r="Q1249" s="233">
        <f t="shared" si="113"/>
        <v>44888</v>
      </c>
      <c r="R1249" s="7"/>
    </row>
    <row r="1250" spans="14:18" x14ac:dyDescent="0.2">
      <c r="N1250" s="227">
        <f t="shared" si="103"/>
        <v>22</v>
      </c>
      <c r="O1250" s="228">
        <f t="shared" si="102"/>
        <v>2040</v>
      </c>
      <c r="P1250" s="233">
        <f t="shared" si="113"/>
        <v>44887</v>
      </c>
      <c r="Q1250" s="233">
        <f t="shared" si="113"/>
        <v>44889</v>
      </c>
      <c r="R1250" s="7"/>
    </row>
    <row r="1251" spans="14:18" x14ac:dyDescent="0.2">
      <c r="N1251" s="227">
        <f t="shared" si="103"/>
        <v>23</v>
      </c>
      <c r="O1251" s="228">
        <f t="shared" si="102"/>
        <v>1952</v>
      </c>
      <c r="P1251" s="233">
        <f t="shared" si="113"/>
        <v>44888</v>
      </c>
      <c r="Q1251" s="233">
        <f t="shared" si="113"/>
        <v>44890</v>
      </c>
      <c r="R1251" s="7"/>
    </row>
    <row r="1252" spans="14:18" x14ac:dyDescent="0.2">
      <c r="N1252" s="227">
        <f t="shared" si="103"/>
        <v>24</v>
      </c>
      <c r="O1252" s="228">
        <f t="shared" si="102"/>
        <v>1870</v>
      </c>
      <c r="P1252" s="233">
        <f t="shared" si="113"/>
        <v>44889</v>
      </c>
      <c r="Q1252" s="233">
        <f t="shared" si="113"/>
        <v>44891</v>
      </c>
      <c r="R1252" s="7"/>
    </row>
    <row r="1253" spans="14:18" x14ac:dyDescent="0.2">
      <c r="N1253" s="227">
        <f t="shared" si="103"/>
        <v>25</v>
      </c>
      <c r="O1253" s="228">
        <f t="shared" si="102"/>
        <v>1796</v>
      </c>
      <c r="P1253" s="233">
        <f t="shared" si="113"/>
        <v>44890</v>
      </c>
      <c r="Q1253" s="233">
        <f t="shared" si="113"/>
        <v>44892</v>
      </c>
      <c r="R1253" s="7"/>
    </row>
    <row r="1254" spans="14:18" x14ac:dyDescent="0.2">
      <c r="N1254" s="227">
        <f t="shared" si="103"/>
        <v>26</v>
      </c>
      <c r="O1254" s="228">
        <f t="shared" si="102"/>
        <v>1727</v>
      </c>
      <c r="P1254" s="233">
        <f t="shared" si="113"/>
        <v>44891</v>
      </c>
      <c r="Q1254" s="233">
        <f t="shared" si="113"/>
        <v>44893</v>
      </c>
      <c r="R1254" s="7"/>
    </row>
    <row r="1255" spans="14:18" x14ac:dyDescent="0.2">
      <c r="N1255" s="227">
        <f t="shared" si="103"/>
        <v>27</v>
      </c>
      <c r="O1255" s="228">
        <f t="shared" si="102"/>
        <v>1663</v>
      </c>
      <c r="P1255" s="233">
        <f t="shared" si="113"/>
        <v>44892</v>
      </c>
      <c r="Q1255" s="233">
        <f t="shared" si="113"/>
        <v>44894</v>
      </c>
      <c r="R1255" s="7"/>
    </row>
    <row r="1256" spans="14:18" x14ac:dyDescent="0.2">
      <c r="N1256" s="227">
        <f t="shared" si="103"/>
        <v>28</v>
      </c>
      <c r="O1256" s="228">
        <f t="shared" si="102"/>
        <v>1603</v>
      </c>
      <c r="P1256" s="233">
        <f t="shared" si="113"/>
        <v>44893</v>
      </c>
      <c r="Q1256" s="233">
        <f t="shared" si="113"/>
        <v>44895</v>
      </c>
      <c r="R1256" s="7"/>
    </row>
    <row r="1257" spans="14:18" x14ac:dyDescent="0.2">
      <c r="N1257" s="227">
        <f t="shared" si="103"/>
        <v>29</v>
      </c>
      <c r="O1257" s="228">
        <f t="shared" si="102"/>
        <v>1548</v>
      </c>
      <c r="P1257" s="233">
        <f t="shared" si="113"/>
        <v>44894</v>
      </c>
      <c r="Q1257" s="233">
        <f t="shared" si="113"/>
        <v>44896</v>
      </c>
      <c r="R1257" s="7"/>
    </row>
    <row r="1258" spans="14:18" x14ac:dyDescent="0.2">
      <c r="N1258" s="227">
        <f t="shared" si="103"/>
        <v>30</v>
      </c>
      <c r="O1258" s="228">
        <f t="shared" si="102"/>
        <v>1497</v>
      </c>
      <c r="P1258" s="233">
        <f t="shared" si="113"/>
        <v>44895</v>
      </c>
      <c r="Q1258" s="233">
        <f t="shared" si="113"/>
        <v>44897</v>
      </c>
      <c r="R1258" s="7"/>
    </row>
    <row r="1259" spans="14:18" x14ac:dyDescent="0.2">
      <c r="N1259" s="227">
        <f t="shared" si="103"/>
        <v>1</v>
      </c>
      <c r="O1259" s="228">
        <f t="shared" si="102"/>
        <v>44896</v>
      </c>
      <c r="P1259" s="233">
        <f t="shared" si="113"/>
        <v>44896</v>
      </c>
      <c r="Q1259" s="233">
        <f t="shared" si="113"/>
        <v>44898</v>
      </c>
      <c r="R1259" s="7"/>
    </row>
    <row r="1260" spans="14:18" x14ac:dyDescent="0.2">
      <c r="N1260" s="227">
        <f t="shared" si="103"/>
        <v>2</v>
      </c>
      <c r="O1260" s="228">
        <f t="shared" si="102"/>
        <v>22449</v>
      </c>
      <c r="P1260" s="233">
        <f t="shared" ref="P1260:Q1275" si="114">P1259+1</f>
        <v>44897</v>
      </c>
      <c r="Q1260" s="233">
        <f t="shared" si="114"/>
        <v>44899</v>
      </c>
      <c r="R1260" s="7"/>
    </row>
    <row r="1261" spans="14:18" x14ac:dyDescent="0.2">
      <c r="N1261" s="227">
        <f t="shared" si="103"/>
        <v>3</v>
      </c>
      <c r="O1261" s="228">
        <f t="shared" si="102"/>
        <v>14966</v>
      </c>
      <c r="P1261" s="233">
        <f t="shared" si="114"/>
        <v>44898</v>
      </c>
      <c r="Q1261" s="233">
        <f t="shared" si="114"/>
        <v>44900</v>
      </c>
      <c r="R1261" s="7"/>
    </row>
    <row r="1262" spans="14:18" x14ac:dyDescent="0.2">
      <c r="N1262" s="227">
        <f t="shared" si="103"/>
        <v>4</v>
      </c>
      <c r="O1262" s="228">
        <f t="shared" si="102"/>
        <v>11225</v>
      </c>
      <c r="P1262" s="233">
        <f t="shared" si="114"/>
        <v>44899</v>
      </c>
      <c r="Q1262" s="233">
        <f t="shared" si="114"/>
        <v>44901</v>
      </c>
      <c r="R1262" s="7"/>
    </row>
    <row r="1263" spans="14:18" x14ac:dyDescent="0.2">
      <c r="N1263" s="227">
        <f t="shared" si="103"/>
        <v>5</v>
      </c>
      <c r="O1263" s="228">
        <f t="shared" si="102"/>
        <v>8980</v>
      </c>
      <c r="P1263" s="233">
        <f t="shared" si="114"/>
        <v>44900</v>
      </c>
      <c r="Q1263" s="233">
        <f t="shared" si="114"/>
        <v>44902</v>
      </c>
      <c r="R1263" s="7"/>
    </row>
    <row r="1264" spans="14:18" x14ac:dyDescent="0.2">
      <c r="N1264" s="227">
        <f t="shared" si="103"/>
        <v>6</v>
      </c>
      <c r="O1264" s="228">
        <f t="shared" si="102"/>
        <v>7484</v>
      </c>
      <c r="P1264" s="233">
        <f t="shared" si="114"/>
        <v>44901</v>
      </c>
      <c r="Q1264" s="233">
        <f t="shared" si="114"/>
        <v>44903</v>
      </c>
      <c r="R1264" s="7"/>
    </row>
    <row r="1265" spans="14:18" x14ac:dyDescent="0.2">
      <c r="N1265" s="227">
        <f t="shared" si="103"/>
        <v>7</v>
      </c>
      <c r="O1265" s="228">
        <f t="shared" si="102"/>
        <v>6415</v>
      </c>
      <c r="P1265" s="233">
        <f t="shared" si="114"/>
        <v>44902</v>
      </c>
      <c r="Q1265" s="233">
        <f t="shared" si="114"/>
        <v>44904</v>
      </c>
      <c r="R1265" s="7"/>
    </row>
    <row r="1266" spans="14:18" x14ac:dyDescent="0.2">
      <c r="N1266" s="227">
        <f t="shared" si="103"/>
        <v>8</v>
      </c>
      <c r="O1266" s="228">
        <f t="shared" si="102"/>
        <v>5613</v>
      </c>
      <c r="P1266" s="233">
        <f t="shared" si="114"/>
        <v>44903</v>
      </c>
      <c r="Q1266" s="233">
        <f t="shared" si="114"/>
        <v>44905</v>
      </c>
      <c r="R1266" s="7"/>
    </row>
    <row r="1267" spans="14:18" x14ac:dyDescent="0.2">
      <c r="N1267" s="227">
        <f t="shared" si="103"/>
        <v>9</v>
      </c>
      <c r="O1267" s="228">
        <f t="shared" si="102"/>
        <v>4989</v>
      </c>
      <c r="P1267" s="233">
        <f t="shared" si="114"/>
        <v>44904</v>
      </c>
      <c r="Q1267" s="233">
        <f t="shared" si="114"/>
        <v>44906</v>
      </c>
      <c r="R1267" s="7"/>
    </row>
    <row r="1268" spans="14:18" x14ac:dyDescent="0.2">
      <c r="N1268" s="227">
        <f t="shared" si="103"/>
        <v>10</v>
      </c>
      <c r="O1268" s="228">
        <f t="shared" si="102"/>
        <v>4491</v>
      </c>
      <c r="P1268" s="233">
        <f t="shared" si="114"/>
        <v>44905</v>
      </c>
      <c r="Q1268" s="233">
        <f t="shared" si="114"/>
        <v>44907</v>
      </c>
      <c r="R1268" s="7"/>
    </row>
    <row r="1269" spans="14:18" x14ac:dyDescent="0.2">
      <c r="N1269" s="227">
        <f t="shared" si="103"/>
        <v>11</v>
      </c>
      <c r="O1269" s="228">
        <f t="shared" si="102"/>
        <v>4082</v>
      </c>
      <c r="P1269" s="233">
        <f t="shared" si="114"/>
        <v>44906</v>
      </c>
      <c r="Q1269" s="233">
        <f t="shared" si="114"/>
        <v>44908</v>
      </c>
      <c r="R1269" s="7"/>
    </row>
    <row r="1270" spans="14:18" x14ac:dyDescent="0.2">
      <c r="N1270" s="227">
        <f t="shared" si="103"/>
        <v>12</v>
      </c>
      <c r="O1270" s="228">
        <f t="shared" si="102"/>
        <v>3742</v>
      </c>
      <c r="P1270" s="233">
        <f t="shared" si="114"/>
        <v>44907</v>
      </c>
      <c r="Q1270" s="233">
        <f t="shared" si="114"/>
        <v>44909</v>
      </c>
      <c r="R1270" s="7"/>
    </row>
    <row r="1271" spans="14:18" x14ac:dyDescent="0.2">
      <c r="N1271" s="227">
        <f t="shared" si="103"/>
        <v>13</v>
      </c>
      <c r="O1271" s="228">
        <f t="shared" si="102"/>
        <v>3454</v>
      </c>
      <c r="P1271" s="233">
        <f t="shared" si="114"/>
        <v>44908</v>
      </c>
      <c r="Q1271" s="233">
        <f t="shared" si="114"/>
        <v>44910</v>
      </c>
      <c r="R1271" s="7"/>
    </row>
    <row r="1272" spans="14:18" x14ac:dyDescent="0.2">
      <c r="N1272" s="227">
        <f t="shared" si="103"/>
        <v>14</v>
      </c>
      <c r="O1272" s="228">
        <f t="shared" si="102"/>
        <v>3208</v>
      </c>
      <c r="P1272" s="233">
        <f t="shared" si="114"/>
        <v>44909</v>
      </c>
      <c r="Q1272" s="233">
        <f t="shared" si="114"/>
        <v>44911</v>
      </c>
      <c r="R1272" s="7"/>
    </row>
    <row r="1273" spans="14:18" x14ac:dyDescent="0.2">
      <c r="N1273" s="227">
        <f t="shared" si="103"/>
        <v>15</v>
      </c>
      <c r="O1273" s="228">
        <f t="shared" si="102"/>
        <v>2994</v>
      </c>
      <c r="P1273" s="233">
        <f t="shared" si="114"/>
        <v>44910</v>
      </c>
      <c r="Q1273" s="233">
        <f t="shared" si="114"/>
        <v>44912</v>
      </c>
      <c r="R1273" s="7"/>
    </row>
    <row r="1274" spans="14:18" x14ac:dyDescent="0.2">
      <c r="N1274" s="227">
        <f t="shared" si="103"/>
        <v>16</v>
      </c>
      <c r="O1274" s="228">
        <f t="shared" si="102"/>
        <v>2807</v>
      </c>
      <c r="P1274" s="233">
        <f t="shared" si="114"/>
        <v>44911</v>
      </c>
      <c r="Q1274" s="233">
        <f t="shared" si="114"/>
        <v>44913</v>
      </c>
      <c r="R1274" s="7"/>
    </row>
    <row r="1275" spans="14:18" x14ac:dyDescent="0.2">
      <c r="N1275" s="227">
        <f t="shared" si="103"/>
        <v>17</v>
      </c>
      <c r="O1275" s="228">
        <f t="shared" si="102"/>
        <v>2642</v>
      </c>
      <c r="P1275" s="233">
        <f t="shared" si="114"/>
        <v>44912</v>
      </c>
      <c r="Q1275" s="233">
        <f t="shared" si="114"/>
        <v>44914</v>
      </c>
      <c r="R1275" s="7"/>
    </row>
    <row r="1276" spans="14:18" x14ac:dyDescent="0.2">
      <c r="N1276" s="227">
        <f t="shared" si="103"/>
        <v>18</v>
      </c>
      <c r="O1276" s="228">
        <f t="shared" si="102"/>
        <v>2495</v>
      </c>
      <c r="P1276" s="233">
        <f t="shared" ref="P1276:Q1291" si="115">P1275+1</f>
        <v>44913</v>
      </c>
      <c r="Q1276" s="233">
        <f t="shared" si="115"/>
        <v>44915</v>
      </c>
      <c r="R1276" s="7"/>
    </row>
    <row r="1277" spans="14:18" x14ac:dyDescent="0.2">
      <c r="N1277" s="227">
        <f t="shared" si="103"/>
        <v>19</v>
      </c>
      <c r="O1277" s="228">
        <f t="shared" si="102"/>
        <v>2364</v>
      </c>
      <c r="P1277" s="233">
        <f t="shared" si="115"/>
        <v>44914</v>
      </c>
      <c r="Q1277" s="233">
        <f t="shared" si="115"/>
        <v>44916</v>
      </c>
      <c r="R1277" s="7"/>
    </row>
    <row r="1278" spans="14:18" x14ac:dyDescent="0.2">
      <c r="N1278" s="227">
        <f t="shared" si="103"/>
        <v>20</v>
      </c>
      <c r="O1278" s="228">
        <f t="shared" si="102"/>
        <v>2246</v>
      </c>
      <c r="P1278" s="233">
        <f t="shared" si="115"/>
        <v>44915</v>
      </c>
      <c r="Q1278" s="233">
        <f t="shared" si="115"/>
        <v>44917</v>
      </c>
      <c r="R1278" s="7"/>
    </row>
    <row r="1279" spans="14:18" x14ac:dyDescent="0.2">
      <c r="N1279" s="227">
        <f t="shared" si="103"/>
        <v>21</v>
      </c>
      <c r="O1279" s="228">
        <f t="shared" si="102"/>
        <v>2139</v>
      </c>
      <c r="P1279" s="233">
        <f t="shared" si="115"/>
        <v>44916</v>
      </c>
      <c r="Q1279" s="233">
        <f t="shared" si="115"/>
        <v>44918</v>
      </c>
      <c r="R1279" s="7"/>
    </row>
    <row r="1280" spans="14:18" x14ac:dyDescent="0.2">
      <c r="N1280" s="227">
        <f t="shared" si="103"/>
        <v>22</v>
      </c>
      <c r="O1280" s="228">
        <f t="shared" si="102"/>
        <v>2042</v>
      </c>
      <c r="P1280" s="233">
        <f t="shared" si="115"/>
        <v>44917</v>
      </c>
      <c r="Q1280" s="233">
        <f t="shared" si="115"/>
        <v>44919</v>
      </c>
      <c r="R1280" s="7"/>
    </row>
    <row r="1281" spans="14:18" x14ac:dyDescent="0.2">
      <c r="N1281" s="227">
        <f t="shared" si="103"/>
        <v>23</v>
      </c>
      <c r="O1281" s="228">
        <f t="shared" si="102"/>
        <v>1953</v>
      </c>
      <c r="P1281" s="233">
        <f t="shared" si="115"/>
        <v>44918</v>
      </c>
      <c r="Q1281" s="233">
        <f t="shared" si="115"/>
        <v>44920</v>
      </c>
      <c r="R1281" s="7"/>
    </row>
    <row r="1282" spans="14:18" x14ac:dyDescent="0.2">
      <c r="N1282" s="227">
        <f t="shared" si="103"/>
        <v>24</v>
      </c>
      <c r="O1282" s="228">
        <f t="shared" si="102"/>
        <v>1872</v>
      </c>
      <c r="P1282" s="233">
        <f t="shared" si="115"/>
        <v>44919</v>
      </c>
      <c r="Q1282" s="233">
        <f t="shared" si="115"/>
        <v>44921</v>
      </c>
      <c r="R1282" s="7"/>
    </row>
    <row r="1283" spans="14:18" x14ac:dyDescent="0.2">
      <c r="N1283" s="227">
        <f t="shared" si="103"/>
        <v>25</v>
      </c>
      <c r="O1283" s="228">
        <f t="shared" si="102"/>
        <v>1797</v>
      </c>
      <c r="P1283" s="233">
        <f t="shared" si="115"/>
        <v>44920</v>
      </c>
      <c r="Q1283" s="233">
        <f t="shared" si="115"/>
        <v>44922</v>
      </c>
      <c r="R1283" s="7"/>
    </row>
    <row r="1284" spans="14:18" x14ac:dyDescent="0.2">
      <c r="N1284" s="227">
        <f t="shared" si="103"/>
        <v>26</v>
      </c>
      <c r="O1284" s="228">
        <f t="shared" si="102"/>
        <v>1728</v>
      </c>
      <c r="P1284" s="233">
        <f t="shared" si="115"/>
        <v>44921</v>
      </c>
      <c r="Q1284" s="233">
        <f t="shared" si="115"/>
        <v>44923</v>
      </c>
      <c r="R1284" s="7"/>
    </row>
    <row r="1285" spans="14:18" x14ac:dyDescent="0.2">
      <c r="N1285" s="227">
        <f t="shared" si="103"/>
        <v>27</v>
      </c>
      <c r="O1285" s="228">
        <f t="shared" si="102"/>
        <v>1664</v>
      </c>
      <c r="P1285" s="233">
        <f t="shared" si="115"/>
        <v>44922</v>
      </c>
      <c r="Q1285" s="233">
        <f t="shared" si="115"/>
        <v>44924</v>
      </c>
      <c r="R1285" s="7"/>
    </row>
    <row r="1286" spans="14:18" x14ac:dyDescent="0.2">
      <c r="N1286" s="227">
        <f t="shared" si="103"/>
        <v>28</v>
      </c>
      <c r="O1286" s="228">
        <f t="shared" si="102"/>
        <v>1604</v>
      </c>
      <c r="P1286" s="233">
        <f t="shared" si="115"/>
        <v>44923</v>
      </c>
      <c r="Q1286" s="233">
        <f t="shared" si="115"/>
        <v>44925</v>
      </c>
      <c r="R1286" s="7"/>
    </row>
    <row r="1287" spans="14:18" x14ac:dyDescent="0.2">
      <c r="N1287" s="227">
        <f t="shared" si="103"/>
        <v>29</v>
      </c>
      <c r="O1287" s="228">
        <f t="shared" si="102"/>
        <v>1549</v>
      </c>
      <c r="P1287" s="233">
        <f t="shared" si="115"/>
        <v>44924</v>
      </c>
      <c r="Q1287" s="233">
        <f t="shared" si="115"/>
        <v>44926</v>
      </c>
      <c r="R1287" s="7"/>
    </row>
    <row r="1288" spans="14:18" x14ac:dyDescent="0.2">
      <c r="N1288" s="227">
        <f t="shared" si="103"/>
        <v>30</v>
      </c>
      <c r="O1288" s="228">
        <f t="shared" si="102"/>
        <v>1498</v>
      </c>
      <c r="P1288" s="233">
        <f t="shared" si="115"/>
        <v>44925</v>
      </c>
      <c r="Q1288" s="233">
        <f t="shared" si="115"/>
        <v>44927</v>
      </c>
      <c r="R1288" s="7"/>
    </row>
    <row r="1289" spans="14:18" x14ac:dyDescent="0.2">
      <c r="N1289" s="227">
        <f t="shared" si="103"/>
        <v>31</v>
      </c>
      <c r="O1289" s="228">
        <f t="shared" si="102"/>
        <v>1449</v>
      </c>
      <c r="P1289" s="233">
        <f t="shared" si="115"/>
        <v>44926</v>
      </c>
      <c r="Q1289" s="233">
        <f t="shared" si="115"/>
        <v>44928</v>
      </c>
      <c r="R1289" s="7"/>
    </row>
    <row r="1290" spans="14:18" x14ac:dyDescent="0.2">
      <c r="N1290" s="227">
        <f t="shared" si="103"/>
        <v>1</v>
      </c>
      <c r="O1290" s="228">
        <f t="shared" si="102"/>
        <v>44927</v>
      </c>
      <c r="P1290" s="233">
        <f t="shared" si="115"/>
        <v>44927</v>
      </c>
      <c r="Q1290" s="233">
        <f t="shared" si="115"/>
        <v>44929</v>
      </c>
      <c r="R1290" s="7"/>
    </row>
    <row r="1291" spans="14:18" x14ac:dyDescent="0.2">
      <c r="N1291" s="227">
        <f t="shared" si="103"/>
        <v>2</v>
      </c>
      <c r="O1291" s="228">
        <f t="shared" si="102"/>
        <v>22464</v>
      </c>
      <c r="P1291" s="233">
        <f t="shared" si="115"/>
        <v>44928</v>
      </c>
      <c r="Q1291" s="233">
        <f t="shared" si="115"/>
        <v>44930</v>
      </c>
      <c r="R1291" s="7"/>
    </row>
    <row r="1292" spans="14:18" x14ac:dyDescent="0.2">
      <c r="N1292" s="227">
        <f t="shared" si="103"/>
        <v>3</v>
      </c>
      <c r="O1292" s="228">
        <f t="shared" si="102"/>
        <v>14976</v>
      </c>
      <c r="P1292" s="233">
        <f t="shared" ref="P1292:Q1307" si="116">P1291+1</f>
        <v>44929</v>
      </c>
      <c r="Q1292" s="233">
        <f t="shared" si="116"/>
        <v>44931</v>
      </c>
      <c r="R1292" s="7"/>
    </row>
    <row r="1293" spans="14:18" x14ac:dyDescent="0.2">
      <c r="N1293" s="227">
        <f t="shared" si="103"/>
        <v>4</v>
      </c>
      <c r="O1293" s="228">
        <f t="shared" si="102"/>
        <v>11233</v>
      </c>
      <c r="P1293" s="233">
        <f t="shared" si="116"/>
        <v>44930</v>
      </c>
      <c r="Q1293" s="233">
        <f t="shared" si="116"/>
        <v>44932</v>
      </c>
      <c r="R1293" s="7"/>
    </row>
    <row r="1294" spans="14:18" x14ac:dyDescent="0.2">
      <c r="N1294" s="227">
        <f t="shared" si="103"/>
        <v>5</v>
      </c>
      <c r="O1294" s="228">
        <f t="shared" si="102"/>
        <v>8986</v>
      </c>
      <c r="P1294" s="233">
        <f t="shared" si="116"/>
        <v>44931</v>
      </c>
      <c r="Q1294" s="233">
        <f t="shared" si="116"/>
        <v>44933</v>
      </c>
      <c r="R1294" s="7"/>
    </row>
    <row r="1295" spans="14:18" x14ac:dyDescent="0.2">
      <c r="N1295" s="227">
        <f t="shared" si="103"/>
        <v>6</v>
      </c>
      <c r="O1295" s="228">
        <f t="shared" si="102"/>
        <v>7489</v>
      </c>
      <c r="P1295" s="233">
        <f t="shared" si="116"/>
        <v>44932</v>
      </c>
      <c r="Q1295" s="233">
        <f t="shared" si="116"/>
        <v>44934</v>
      </c>
      <c r="R1295" s="7"/>
    </row>
    <row r="1296" spans="14:18" x14ac:dyDescent="0.2">
      <c r="N1296" s="227">
        <f t="shared" si="103"/>
        <v>7</v>
      </c>
      <c r="O1296" s="228">
        <f t="shared" si="102"/>
        <v>6419</v>
      </c>
      <c r="P1296" s="233">
        <f t="shared" si="116"/>
        <v>44933</v>
      </c>
      <c r="Q1296" s="233">
        <f t="shared" si="116"/>
        <v>44935</v>
      </c>
      <c r="R1296" s="7"/>
    </row>
    <row r="1297" spans="14:18" x14ac:dyDescent="0.2">
      <c r="N1297" s="227">
        <f t="shared" si="103"/>
        <v>8</v>
      </c>
      <c r="O1297" s="228">
        <f t="shared" si="102"/>
        <v>5617</v>
      </c>
      <c r="P1297" s="233">
        <f t="shared" si="116"/>
        <v>44934</v>
      </c>
      <c r="Q1297" s="233">
        <f t="shared" si="116"/>
        <v>44936</v>
      </c>
      <c r="R1297" s="7"/>
    </row>
    <row r="1298" spans="14:18" x14ac:dyDescent="0.2">
      <c r="N1298" s="227">
        <f t="shared" si="103"/>
        <v>9</v>
      </c>
      <c r="O1298" s="228">
        <f t="shared" si="102"/>
        <v>4993</v>
      </c>
      <c r="P1298" s="233">
        <f t="shared" si="116"/>
        <v>44935</v>
      </c>
      <c r="Q1298" s="233">
        <f t="shared" si="116"/>
        <v>44937</v>
      </c>
      <c r="R1298" s="7"/>
    </row>
    <row r="1299" spans="14:18" x14ac:dyDescent="0.2">
      <c r="N1299" s="227">
        <f t="shared" si="103"/>
        <v>10</v>
      </c>
      <c r="O1299" s="228">
        <f t="shared" si="102"/>
        <v>4494</v>
      </c>
      <c r="P1299" s="233">
        <f t="shared" si="116"/>
        <v>44936</v>
      </c>
      <c r="Q1299" s="233">
        <f t="shared" si="116"/>
        <v>44938</v>
      </c>
      <c r="R1299" s="7"/>
    </row>
    <row r="1300" spans="14:18" x14ac:dyDescent="0.2">
      <c r="N1300" s="227">
        <f t="shared" si="103"/>
        <v>11</v>
      </c>
      <c r="O1300" s="228">
        <f t="shared" si="102"/>
        <v>4085</v>
      </c>
      <c r="P1300" s="233">
        <f t="shared" si="116"/>
        <v>44937</v>
      </c>
      <c r="Q1300" s="233">
        <f t="shared" si="116"/>
        <v>44939</v>
      </c>
      <c r="R1300" s="7"/>
    </row>
    <row r="1301" spans="14:18" x14ac:dyDescent="0.2">
      <c r="N1301" s="227">
        <f t="shared" si="103"/>
        <v>12</v>
      </c>
      <c r="O1301" s="228">
        <f t="shared" si="102"/>
        <v>3745</v>
      </c>
      <c r="P1301" s="233">
        <f t="shared" si="116"/>
        <v>44938</v>
      </c>
      <c r="Q1301" s="233">
        <f t="shared" si="116"/>
        <v>44940</v>
      </c>
      <c r="R1301" s="7"/>
    </row>
    <row r="1302" spans="14:18" x14ac:dyDescent="0.2">
      <c r="N1302" s="227">
        <f t="shared" si="103"/>
        <v>13</v>
      </c>
      <c r="O1302" s="228">
        <f t="shared" si="102"/>
        <v>3457</v>
      </c>
      <c r="P1302" s="233">
        <f t="shared" si="116"/>
        <v>44939</v>
      </c>
      <c r="Q1302" s="233">
        <f t="shared" si="116"/>
        <v>44941</v>
      </c>
      <c r="R1302" s="7"/>
    </row>
    <row r="1303" spans="14:18" x14ac:dyDescent="0.2">
      <c r="N1303" s="227">
        <f t="shared" si="103"/>
        <v>14</v>
      </c>
      <c r="O1303" s="228">
        <f t="shared" si="102"/>
        <v>3210</v>
      </c>
      <c r="P1303" s="233">
        <f t="shared" si="116"/>
        <v>44940</v>
      </c>
      <c r="Q1303" s="233">
        <f t="shared" si="116"/>
        <v>44942</v>
      </c>
      <c r="R1303" s="7"/>
    </row>
    <row r="1304" spans="14:18" x14ac:dyDescent="0.2">
      <c r="N1304" s="227">
        <f t="shared" si="103"/>
        <v>15</v>
      </c>
      <c r="O1304" s="228">
        <f t="shared" si="102"/>
        <v>2996</v>
      </c>
      <c r="P1304" s="233">
        <f t="shared" si="116"/>
        <v>44941</v>
      </c>
      <c r="Q1304" s="233">
        <f t="shared" si="116"/>
        <v>44943</v>
      </c>
      <c r="R1304" s="7"/>
    </row>
    <row r="1305" spans="14:18" x14ac:dyDescent="0.2">
      <c r="N1305" s="227">
        <f t="shared" si="103"/>
        <v>16</v>
      </c>
      <c r="O1305" s="228">
        <f t="shared" si="102"/>
        <v>2809</v>
      </c>
      <c r="P1305" s="233">
        <f t="shared" si="116"/>
        <v>44942</v>
      </c>
      <c r="Q1305" s="233">
        <f t="shared" si="116"/>
        <v>44944</v>
      </c>
      <c r="R1305" s="7"/>
    </row>
    <row r="1306" spans="14:18" x14ac:dyDescent="0.2">
      <c r="N1306" s="227">
        <f t="shared" si="103"/>
        <v>17</v>
      </c>
      <c r="O1306" s="228">
        <f t="shared" si="102"/>
        <v>2644</v>
      </c>
      <c r="P1306" s="233">
        <f t="shared" si="116"/>
        <v>44943</v>
      </c>
      <c r="Q1306" s="233">
        <f t="shared" si="116"/>
        <v>44945</v>
      </c>
      <c r="R1306" s="7"/>
    </row>
    <row r="1307" spans="14:18" x14ac:dyDescent="0.2">
      <c r="N1307" s="227">
        <f t="shared" si="103"/>
        <v>18</v>
      </c>
      <c r="O1307" s="228">
        <f t="shared" si="102"/>
        <v>2497</v>
      </c>
      <c r="P1307" s="233">
        <f t="shared" si="116"/>
        <v>44944</v>
      </c>
      <c r="Q1307" s="233">
        <f t="shared" si="116"/>
        <v>44946</v>
      </c>
      <c r="R1307" s="7"/>
    </row>
    <row r="1308" spans="14:18" x14ac:dyDescent="0.2">
      <c r="N1308" s="227">
        <f t="shared" si="103"/>
        <v>19</v>
      </c>
      <c r="O1308" s="228">
        <f t="shared" si="102"/>
        <v>2366</v>
      </c>
      <c r="P1308" s="233">
        <f t="shared" ref="P1308:Q1323" si="117">P1307+1</f>
        <v>44945</v>
      </c>
      <c r="Q1308" s="233">
        <f t="shared" si="117"/>
        <v>44947</v>
      </c>
      <c r="R1308" s="7"/>
    </row>
    <row r="1309" spans="14:18" x14ac:dyDescent="0.2">
      <c r="N1309" s="227">
        <f t="shared" si="103"/>
        <v>20</v>
      </c>
      <c r="O1309" s="228">
        <f t="shared" si="102"/>
        <v>2247</v>
      </c>
      <c r="P1309" s="233">
        <f t="shared" si="117"/>
        <v>44946</v>
      </c>
      <c r="Q1309" s="233">
        <f t="shared" si="117"/>
        <v>44948</v>
      </c>
      <c r="R1309" s="7"/>
    </row>
    <row r="1310" spans="14:18" x14ac:dyDescent="0.2">
      <c r="N1310" s="227">
        <f t="shared" si="103"/>
        <v>21</v>
      </c>
      <c r="O1310" s="228">
        <f t="shared" si="102"/>
        <v>2140</v>
      </c>
      <c r="P1310" s="233">
        <f t="shared" si="117"/>
        <v>44947</v>
      </c>
      <c r="Q1310" s="233">
        <f t="shared" si="117"/>
        <v>44949</v>
      </c>
      <c r="R1310" s="7"/>
    </row>
    <row r="1311" spans="14:18" x14ac:dyDescent="0.2">
      <c r="N1311" s="227">
        <f t="shared" si="103"/>
        <v>22</v>
      </c>
      <c r="O1311" s="228">
        <f t="shared" si="102"/>
        <v>2043</v>
      </c>
      <c r="P1311" s="233">
        <f t="shared" si="117"/>
        <v>44948</v>
      </c>
      <c r="Q1311" s="233">
        <f t="shared" si="117"/>
        <v>44950</v>
      </c>
      <c r="R1311" s="7"/>
    </row>
    <row r="1312" spans="14:18" x14ac:dyDescent="0.2">
      <c r="N1312" s="227">
        <f t="shared" si="103"/>
        <v>23</v>
      </c>
      <c r="O1312" s="228">
        <f t="shared" si="102"/>
        <v>1954</v>
      </c>
      <c r="P1312" s="233">
        <f t="shared" si="117"/>
        <v>44949</v>
      </c>
      <c r="Q1312" s="233">
        <f t="shared" si="117"/>
        <v>44951</v>
      </c>
      <c r="R1312" s="7"/>
    </row>
    <row r="1313" spans="14:18" x14ac:dyDescent="0.2">
      <c r="N1313" s="227">
        <f t="shared" si="103"/>
        <v>24</v>
      </c>
      <c r="O1313" s="228">
        <f t="shared" si="102"/>
        <v>1873</v>
      </c>
      <c r="P1313" s="233">
        <f t="shared" si="117"/>
        <v>44950</v>
      </c>
      <c r="Q1313" s="233">
        <f t="shared" si="117"/>
        <v>44952</v>
      </c>
      <c r="R1313" s="7"/>
    </row>
    <row r="1314" spans="14:18" x14ac:dyDescent="0.2">
      <c r="N1314" s="227">
        <f t="shared" si="103"/>
        <v>25</v>
      </c>
      <c r="O1314" s="228">
        <f t="shared" si="102"/>
        <v>1798</v>
      </c>
      <c r="P1314" s="233">
        <f t="shared" si="117"/>
        <v>44951</v>
      </c>
      <c r="Q1314" s="233">
        <f t="shared" si="117"/>
        <v>44953</v>
      </c>
      <c r="R1314" s="7"/>
    </row>
    <row r="1315" spans="14:18" x14ac:dyDescent="0.2">
      <c r="N1315" s="227">
        <f t="shared" si="103"/>
        <v>26</v>
      </c>
      <c r="O1315" s="228">
        <f t="shared" si="102"/>
        <v>1729</v>
      </c>
      <c r="P1315" s="233">
        <f t="shared" si="117"/>
        <v>44952</v>
      </c>
      <c r="Q1315" s="233">
        <f t="shared" si="117"/>
        <v>44954</v>
      </c>
      <c r="R1315" s="7"/>
    </row>
    <row r="1316" spans="14:18" x14ac:dyDescent="0.2">
      <c r="N1316" s="227">
        <f t="shared" si="103"/>
        <v>27</v>
      </c>
      <c r="O1316" s="228">
        <f t="shared" si="102"/>
        <v>1665</v>
      </c>
      <c r="P1316" s="233">
        <f t="shared" si="117"/>
        <v>44953</v>
      </c>
      <c r="Q1316" s="233">
        <f t="shared" si="117"/>
        <v>44955</v>
      </c>
      <c r="R1316" s="7"/>
    </row>
    <row r="1317" spans="14:18" x14ac:dyDescent="0.2">
      <c r="N1317" s="227">
        <f t="shared" si="103"/>
        <v>28</v>
      </c>
      <c r="O1317" s="228">
        <f t="shared" si="102"/>
        <v>1606</v>
      </c>
      <c r="P1317" s="233">
        <f t="shared" si="117"/>
        <v>44954</v>
      </c>
      <c r="Q1317" s="233">
        <f t="shared" si="117"/>
        <v>44956</v>
      </c>
      <c r="R1317" s="7"/>
    </row>
    <row r="1318" spans="14:18" x14ac:dyDescent="0.2">
      <c r="N1318" s="227">
        <f t="shared" si="103"/>
        <v>29</v>
      </c>
      <c r="O1318" s="228">
        <f t="shared" si="102"/>
        <v>1550</v>
      </c>
      <c r="P1318" s="233">
        <f t="shared" si="117"/>
        <v>44955</v>
      </c>
      <c r="Q1318" s="233">
        <f t="shared" si="117"/>
        <v>44957</v>
      </c>
      <c r="R1318" s="7"/>
    </row>
    <row r="1319" spans="14:18" x14ac:dyDescent="0.2">
      <c r="N1319" s="227">
        <f t="shared" si="103"/>
        <v>30</v>
      </c>
      <c r="O1319" s="228">
        <f t="shared" si="102"/>
        <v>1499</v>
      </c>
      <c r="P1319" s="233">
        <f t="shared" si="117"/>
        <v>44956</v>
      </c>
      <c r="Q1319" s="233">
        <f t="shared" si="117"/>
        <v>44958</v>
      </c>
      <c r="R1319" s="7"/>
    </row>
    <row r="1320" spans="14:18" x14ac:dyDescent="0.2">
      <c r="N1320" s="227">
        <f t="shared" si="103"/>
        <v>31</v>
      </c>
      <c r="O1320" s="228">
        <f t="shared" si="102"/>
        <v>1450</v>
      </c>
      <c r="P1320" s="233">
        <f t="shared" si="117"/>
        <v>44957</v>
      </c>
      <c r="Q1320" s="233">
        <f t="shared" si="117"/>
        <v>44959</v>
      </c>
      <c r="R1320" s="7"/>
    </row>
    <row r="1321" spans="14:18" x14ac:dyDescent="0.2">
      <c r="N1321" s="227">
        <f t="shared" si="103"/>
        <v>1</v>
      </c>
      <c r="O1321" s="228">
        <f t="shared" si="102"/>
        <v>44958</v>
      </c>
      <c r="P1321" s="233">
        <f t="shared" si="117"/>
        <v>44958</v>
      </c>
      <c r="Q1321" s="233">
        <f t="shared" si="117"/>
        <v>44960</v>
      </c>
      <c r="R1321" s="7"/>
    </row>
    <row r="1322" spans="14:18" x14ac:dyDescent="0.2">
      <c r="N1322" s="227">
        <f t="shared" si="103"/>
        <v>2</v>
      </c>
      <c r="O1322" s="228">
        <f t="shared" si="102"/>
        <v>22480</v>
      </c>
      <c r="P1322" s="233">
        <f t="shared" si="117"/>
        <v>44959</v>
      </c>
      <c r="Q1322" s="233">
        <f t="shared" si="117"/>
        <v>44961</v>
      </c>
      <c r="R1322" s="7"/>
    </row>
    <row r="1323" spans="14:18" x14ac:dyDescent="0.2">
      <c r="N1323" s="227">
        <f t="shared" si="103"/>
        <v>3</v>
      </c>
      <c r="O1323" s="228">
        <f t="shared" si="102"/>
        <v>14987</v>
      </c>
      <c r="P1323" s="233">
        <f t="shared" si="117"/>
        <v>44960</v>
      </c>
      <c r="Q1323" s="233">
        <f t="shared" si="117"/>
        <v>44962</v>
      </c>
      <c r="R1323" s="7"/>
    </row>
    <row r="1324" spans="14:18" x14ac:dyDescent="0.2">
      <c r="N1324" s="227">
        <f t="shared" si="103"/>
        <v>4</v>
      </c>
      <c r="O1324" s="228">
        <f t="shared" si="102"/>
        <v>11240</v>
      </c>
      <c r="P1324" s="233">
        <f t="shared" ref="P1324:Q1339" si="118">P1323+1</f>
        <v>44961</v>
      </c>
      <c r="Q1324" s="233">
        <f t="shared" si="118"/>
        <v>44963</v>
      </c>
      <c r="R1324" s="7"/>
    </row>
    <row r="1325" spans="14:18" x14ac:dyDescent="0.2">
      <c r="N1325" s="227">
        <f t="shared" si="103"/>
        <v>5</v>
      </c>
      <c r="O1325" s="228">
        <f t="shared" si="102"/>
        <v>8992</v>
      </c>
      <c r="P1325" s="233">
        <f t="shared" si="118"/>
        <v>44962</v>
      </c>
      <c r="Q1325" s="233">
        <f t="shared" si="118"/>
        <v>44964</v>
      </c>
      <c r="R1325" s="7"/>
    </row>
    <row r="1326" spans="14:18" x14ac:dyDescent="0.2">
      <c r="N1326" s="227">
        <f t="shared" si="103"/>
        <v>6</v>
      </c>
      <c r="O1326" s="228">
        <f t="shared" si="102"/>
        <v>7494</v>
      </c>
      <c r="P1326" s="233">
        <f t="shared" si="118"/>
        <v>44963</v>
      </c>
      <c r="Q1326" s="233">
        <f t="shared" si="118"/>
        <v>44965</v>
      </c>
      <c r="R1326" s="7"/>
    </row>
    <row r="1327" spans="14:18" x14ac:dyDescent="0.2">
      <c r="N1327" s="227">
        <f t="shared" si="103"/>
        <v>7</v>
      </c>
      <c r="O1327" s="228">
        <f t="shared" si="102"/>
        <v>6423</v>
      </c>
      <c r="P1327" s="233">
        <f t="shared" si="118"/>
        <v>44964</v>
      </c>
      <c r="Q1327" s="233">
        <f t="shared" si="118"/>
        <v>44966</v>
      </c>
      <c r="R1327" s="7"/>
    </row>
    <row r="1328" spans="14:18" x14ac:dyDescent="0.2">
      <c r="N1328" s="227">
        <f t="shared" si="103"/>
        <v>8</v>
      </c>
      <c r="O1328" s="228">
        <f t="shared" si="102"/>
        <v>5621</v>
      </c>
      <c r="P1328" s="233">
        <f t="shared" si="118"/>
        <v>44965</v>
      </c>
      <c r="Q1328" s="233">
        <f t="shared" si="118"/>
        <v>44967</v>
      </c>
      <c r="R1328" s="7"/>
    </row>
    <row r="1329" spans="14:18" x14ac:dyDescent="0.2">
      <c r="N1329" s="227">
        <f t="shared" si="103"/>
        <v>9</v>
      </c>
      <c r="O1329" s="228">
        <f t="shared" si="102"/>
        <v>4996</v>
      </c>
      <c r="P1329" s="233">
        <f t="shared" si="118"/>
        <v>44966</v>
      </c>
      <c r="Q1329" s="233">
        <f t="shared" si="118"/>
        <v>44968</v>
      </c>
      <c r="R1329" s="7"/>
    </row>
    <row r="1330" spans="14:18" x14ac:dyDescent="0.2">
      <c r="N1330" s="227">
        <f t="shared" si="103"/>
        <v>10</v>
      </c>
      <c r="O1330" s="228">
        <f t="shared" si="102"/>
        <v>4497</v>
      </c>
      <c r="P1330" s="233">
        <f t="shared" si="118"/>
        <v>44967</v>
      </c>
      <c r="Q1330" s="233">
        <f t="shared" si="118"/>
        <v>44969</v>
      </c>
      <c r="R1330" s="7"/>
    </row>
    <row r="1331" spans="14:18" x14ac:dyDescent="0.2">
      <c r="N1331" s="227">
        <f t="shared" si="103"/>
        <v>11</v>
      </c>
      <c r="O1331" s="228">
        <f t="shared" si="102"/>
        <v>4088</v>
      </c>
      <c r="P1331" s="233">
        <f t="shared" si="118"/>
        <v>44968</v>
      </c>
      <c r="Q1331" s="233">
        <f t="shared" si="118"/>
        <v>44970</v>
      </c>
      <c r="R1331" s="7"/>
    </row>
    <row r="1332" spans="14:18" x14ac:dyDescent="0.2">
      <c r="N1332" s="227">
        <f t="shared" si="103"/>
        <v>12</v>
      </c>
      <c r="O1332" s="228">
        <f t="shared" si="102"/>
        <v>3747</v>
      </c>
      <c r="P1332" s="233">
        <f t="shared" si="118"/>
        <v>44969</v>
      </c>
      <c r="Q1332" s="233">
        <f t="shared" si="118"/>
        <v>44971</v>
      </c>
      <c r="R1332" s="7"/>
    </row>
    <row r="1333" spans="14:18" x14ac:dyDescent="0.2">
      <c r="N1333" s="227">
        <f t="shared" si="103"/>
        <v>13</v>
      </c>
      <c r="O1333" s="228">
        <f t="shared" si="102"/>
        <v>3459</v>
      </c>
      <c r="P1333" s="233">
        <f t="shared" si="118"/>
        <v>44970</v>
      </c>
      <c r="Q1333" s="233">
        <f t="shared" si="118"/>
        <v>44972</v>
      </c>
      <c r="R1333" s="7"/>
    </row>
    <row r="1334" spans="14:18" x14ac:dyDescent="0.2">
      <c r="N1334" s="227">
        <f t="shared" si="103"/>
        <v>14</v>
      </c>
      <c r="O1334" s="228">
        <f t="shared" si="102"/>
        <v>3212</v>
      </c>
      <c r="P1334" s="233">
        <f t="shared" si="118"/>
        <v>44971</v>
      </c>
      <c r="Q1334" s="233">
        <f t="shared" si="118"/>
        <v>44973</v>
      </c>
      <c r="R1334" s="7"/>
    </row>
    <row r="1335" spans="14:18" x14ac:dyDescent="0.2">
      <c r="N1335" s="227">
        <f t="shared" si="103"/>
        <v>15</v>
      </c>
      <c r="O1335" s="228">
        <f t="shared" si="102"/>
        <v>2998</v>
      </c>
      <c r="P1335" s="233">
        <f t="shared" si="118"/>
        <v>44972</v>
      </c>
      <c r="Q1335" s="233">
        <f t="shared" si="118"/>
        <v>44974</v>
      </c>
      <c r="R1335" s="7"/>
    </row>
    <row r="1336" spans="14:18" x14ac:dyDescent="0.2">
      <c r="N1336" s="227">
        <f t="shared" si="103"/>
        <v>16</v>
      </c>
      <c r="O1336" s="228">
        <f t="shared" si="102"/>
        <v>2811</v>
      </c>
      <c r="P1336" s="233">
        <f t="shared" si="118"/>
        <v>44973</v>
      </c>
      <c r="Q1336" s="233">
        <f t="shared" si="118"/>
        <v>44975</v>
      </c>
      <c r="R1336" s="7"/>
    </row>
    <row r="1337" spans="14:18" x14ac:dyDescent="0.2">
      <c r="N1337" s="227">
        <f t="shared" si="103"/>
        <v>17</v>
      </c>
      <c r="O1337" s="228">
        <f t="shared" si="102"/>
        <v>2646</v>
      </c>
      <c r="P1337" s="233">
        <f t="shared" si="118"/>
        <v>44974</v>
      </c>
      <c r="Q1337" s="233">
        <f t="shared" si="118"/>
        <v>44976</v>
      </c>
      <c r="R1337" s="7"/>
    </row>
    <row r="1338" spans="14:18" x14ac:dyDescent="0.2">
      <c r="N1338" s="227">
        <f t="shared" si="103"/>
        <v>18</v>
      </c>
      <c r="O1338" s="228">
        <f t="shared" si="102"/>
        <v>2499</v>
      </c>
      <c r="P1338" s="233">
        <f t="shared" si="118"/>
        <v>44975</v>
      </c>
      <c r="Q1338" s="233">
        <f t="shared" si="118"/>
        <v>44977</v>
      </c>
      <c r="R1338" s="7"/>
    </row>
    <row r="1339" spans="14:18" x14ac:dyDescent="0.2">
      <c r="N1339" s="227">
        <f t="shared" si="103"/>
        <v>19</v>
      </c>
      <c r="O1339" s="228">
        <f t="shared" si="102"/>
        <v>2367</v>
      </c>
      <c r="P1339" s="233">
        <f t="shared" si="118"/>
        <v>44976</v>
      </c>
      <c r="Q1339" s="233">
        <f t="shared" si="118"/>
        <v>44978</v>
      </c>
      <c r="R1339" s="7"/>
    </row>
    <row r="1340" spans="14:18" x14ac:dyDescent="0.2">
      <c r="N1340" s="227">
        <f t="shared" si="103"/>
        <v>20</v>
      </c>
      <c r="O1340" s="228">
        <f t="shared" si="102"/>
        <v>2249</v>
      </c>
      <c r="P1340" s="233">
        <f t="shared" ref="P1340:Q1355" si="119">P1339+1</f>
        <v>44977</v>
      </c>
      <c r="Q1340" s="233">
        <f t="shared" si="119"/>
        <v>44979</v>
      </c>
      <c r="R1340" s="7"/>
    </row>
    <row r="1341" spans="14:18" x14ac:dyDescent="0.2">
      <c r="N1341" s="227">
        <f t="shared" si="103"/>
        <v>21</v>
      </c>
      <c r="O1341" s="228">
        <f t="shared" si="102"/>
        <v>2142</v>
      </c>
      <c r="P1341" s="233">
        <f t="shared" si="119"/>
        <v>44978</v>
      </c>
      <c r="Q1341" s="233">
        <f t="shared" si="119"/>
        <v>44980</v>
      </c>
      <c r="R1341" s="7"/>
    </row>
    <row r="1342" spans="14:18" x14ac:dyDescent="0.2">
      <c r="N1342" s="227">
        <f t="shared" si="103"/>
        <v>22</v>
      </c>
      <c r="O1342" s="228">
        <f t="shared" si="102"/>
        <v>2045</v>
      </c>
      <c r="P1342" s="233">
        <f t="shared" si="119"/>
        <v>44979</v>
      </c>
      <c r="Q1342" s="233">
        <f t="shared" si="119"/>
        <v>44981</v>
      </c>
      <c r="R1342" s="7"/>
    </row>
    <row r="1343" spans="14:18" x14ac:dyDescent="0.2">
      <c r="N1343" s="227">
        <f t="shared" si="103"/>
        <v>23</v>
      </c>
      <c r="O1343" s="228">
        <f t="shared" si="102"/>
        <v>1956</v>
      </c>
      <c r="P1343" s="233">
        <f t="shared" si="119"/>
        <v>44980</v>
      </c>
      <c r="Q1343" s="233">
        <f t="shared" si="119"/>
        <v>44982</v>
      </c>
      <c r="R1343" s="7"/>
    </row>
    <row r="1344" spans="14:18" x14ac:dyDescent="0.2">
      <c r="N1344" s="227">
        <f t="shared" si="103"/>
        <v>24</v>
      </c>
      <c r="O1344" s="228">
        <f t="shared" si="102"/>
        <v>1874</v>
      </c>
      <c r="P1344" s="233">
        <f t="shared" si="119"/>
        <v>44981</v>
      </c>
      <c r="Q1344" s="233">
        <f t="shared" si="119"/>
        <v>44983</v>
      </c>
      <c r="R1344" s="7"/>
    </row>
    <row r="1345" spans="14:18" x14ac:dyDescent="0.2">
      <c r="N1345" s="227">
        <f t="shared" si="103"/>
        <v>25</v>
      </c>
      <c r="O1345" s="228">
        <f t="shared" si="102"/>
        <v>1799</v>
      </c>
      <c r="P1345" s="233">
        <f t="shared" si="119"/>
        <v>44982</v>
      </c>
      <c r="Q1345" s="233">
        <f t="shared" si="119"/>
        <v>44984</v>
      </c>
      <c r="R1345" s="7"/>
    </row>
    <row r="1346" spans="14:18" x14ac:dyDescent="0.2">
      <c r="N1346" s="227">
        <f t="shared" si="103"/>
        <v>26</v>
      </c>
      <c r="O1346" s="228">
        <f t="shared" si="102"/>
        <v>1730</v>
      </c>
      <c r="P1346" s="233">
        <f t="shared" si="119"/>
        <v>44983</v>
      </c>
      <c r="Q1346" s="233">
        <f t="shared" si="119"/>
        <v>44985</v>
      </c>
      <c r="R1346" s="7"/>
    </row>
    <row r="1347" spans="14:18" x14ac:dyDescent="0.2">
      <c r="N1347" s="227">
        <f t="shared" si="103"/>
        <v>27</v>
      </c>
      <c r="O1347" s="228">
        <f t="shared" si="102"/>
        <v>1666</v>
      </c>
      <c r="P1347" s="233">
        <f t="shared" si="119"/>
        <v>44984</v>
      </c>
      <c r="Q1347" s="233">
        <f t="shared" si="119"/>
        <v>44986</v>
      </c>
      <c r="R1347" s="7"/>
    </row>
    <row r="1348" spans="14:18" x14ac:dyDescent="0.2">
      <c r="N1348" s="227">
        <f t="shared" si="103"/>
        <v>28</v>
      </c>
      <c r="O1348" s="228">
        <f t="shared" si="102"/>
        <v>1607</v>
      </c>
      <c r="P1348" s="233">
        <f t="shared" si="119"/>
        <v>44985</v>
      </c>
      <c r="Q1348" s="233">
        <f t="shared" si="119"/>
        <v>44987</v>
      </c>
      <c r="R1348" s="7"/>
    </row>
    <row r="1349" spans="14:18" x14ac:dyDescent="0.2">
      <c r="N1349" s="227">
        <f t="shared" si="103"/>
        <v>1</v>
      </c>
      <c r="O1349" s="228">
        <f t="shared" si="102"/>
        <v>44986</v>
      </c>
      <c r="P1349" s="233">
        <f t="shared" si="119"/>
        <v>44986</v>
      </c>
      <c r="Q1349" s="233">
        <f t="shared" si="119"/>
        <v>44988</v>
      </c>
      <c r="R1349" s="7"/>
    </row>
    <row r="1350" spans="14:18" x14ac:dyDescent="0.2">
      <c r="N1350" s="227">
        <f t="shared" si="103"/>
        <v>2</v>
      </c>
      <c r="O1350" s="228">
        <f t="shared" si="102"/>
        <v>22494</v>
      </c>
      <c r="P1350" s="233">
        <f t="shared" si="119"/>
        <v>44987</v>
      </c>
      <c r="Q1350" s="233">
        <f t="shared" si="119"/>
        <v>44989</v>
      </c>
      <c r="R1350" s="7"/>
    </row>
    <row r="1351" spans="14:18" x14ac:dyDescent="0.2">
      <c r="N1351" s="227">
        <f t="shared" si="103"/>
        <v>3</v>
      </c>
      <c r="O1351" s="228">
        <f t="shared" si="102"/>
        <v>14996</v>
      </c>
      <c r="P1351" s="233">
        <f t="shared" si="119"/>
        <v>44988</v>
      </c>
      <c r="Q1351" s="233">
        <f t="shared" si="119"/>
        <v>44990</v>
      </c>
      <c r="R1351" s="7"/>
    </row>
    <row r="1352" spans="14:18" x14ac:dyDescent="0.2">
      <c r="N1352" s="227">
        <f t="shared" si="103"/>
        <v>4</v>
      </c>
      <c r="O1352" s="228">
        <f t="shared" si="102"/>
        <v>11247</v>
      </c>
      <c r="P1352" s="233">
        <f t="shared" si="119"/>
        <v>44989</v>
      </c>
      <c r="Q1352" s="233">
        <f t="shared" si="119"/>
        <v>44991</v>
      </c>
      <c r="R1352" s="7"/>
    </row>
    <row r="1353" spans="14:18" x14ac:dyDescent="0.2">
      <c r="N1353" s="227">
        <f t="shared" si="103"/>
        <v>5</v>
      </c>
      <c r="O1353" s="228">
        <f t="shared" ref="O1353:O1416" si="120">ROUND(P1353/N1353,0)</f>
        <v>8998</v>
      </c>
      <c r="P1353" s="233">
        <f t="shared" si="119"/>
        <v>44990</v>
      </c>
      <c r="Q1353" s="233">
        <f t="shared" si="119"/>
        <v>44992</v>
      </c>
      <c r="R1353" s="7"/>
    </row>
    <row r="1354" spans="14:18" x14ac:dyDescent="0.2">
      <c r="N1354" s="227">
        <f t="shared" ref="N1354:N1417" si="121">DAY(P1354)</f>
        <v>6</v>
      </c>
      <c r="O1354" s="228">
        <f t="shared" si="120"/>
        <v>7499</v>
      </c>
      <c r="P1354" s="233">
        <f t="shared" si="119"/>
        <v>44991</v>
      </c>
      <c r="Q1354" s="233">
        <f t="shared" si="119"/>
        <v>44993</v>
      </c>
      <c r="R1354" s="7"/>
    </row>
    <row r="1355" spans="14:18" x14ac:dyDescent="0.2">
      <c r="N1355" s="227">
        <f t="shared" si="121"/>
        <v>7</v>
      </c>
      <c r="O1355" s="228">
        <f t="shared" si="120"/>
        <v>6427</v>
      </c>
      <c r="P1355" s="233">
        <f t="shared" si="119"/>
        <v>44992</v>
      </c>
      <c r="Q1355" s="233">
        <f t="shared" si="119"/>
        <v>44994</v>
      </c>
      <c r="R1355" s="7"/>
    </row>
    <row r="1356" spans="14:18" x14ac:dyDescent="0.2">
      <c r="N1356" s="227">
        <f t="shared" si="121"/>
        <v>8</v>
      </c>
      <c r="O1356" s="228">
        <f t="shared" si="120"/>
        <v>5624</v>
      </c>
      <c r="P1356" s="233">
        <f t="shared" ref="P1356:Q1371" si="122">P1355+1</f>
        <v>44993</v>
      </c>
      <c r="Q1356" s="233">
        <f t="shared" si="122"/>
        <v>44995</v>
      </c>
      <c r="R1356" s="7"/>
    </row>
    <row r="1357" spans="14:18" x14ac:dyDescent="0.2">
      <c r="N1357" s="227">
        <f t="shared" si="121"/>
        <v>9</v>
      </c>
      <c r="O1357" s="228">
        <f t="shared" si="120"/>
        <v>4999</v>
      </c>
      <c r="P1357" s="233">
        <f t="shared" si="122"/>
        <v>44994</v>
      </c>
      <c r="Q1357" s="233">
        <f t="shared" si="122"/>
        <v>44996</v>
      </c>
      <c r="R1357" s="7"/>
    </row>
    <row r="1358" spans="14:18" x14ac:dyDescent="0.2">
      <c r="N1358" s="227">
        <f t="shared" si="121"/>
        <v>10</v>
      </c>
      <c r="O1358" s="228">
        <f t="shared" si="120"/>
        <v>4500</v>
      </c>
      <c r="P1358" s="233">
        <f t="shared" si="122"/>
        <v>44995</v>
      </c>
      <c r="Q1358" s="233">
        <f t="shared" si="122"/>
        <v>44997</v>
      </c>
      <c r="R1358" s="7"/>
    </row>
    <row r="1359" spans="14:18" x14ac:dyDescent="0.2">
      <c r="N1359" s="227">
        <f t="shared" si="121"/>
        <v>11</v>
      </c>
      <c r="O1359" s="228">
        <f t="shared" si="120"/>
        <v>4091</v>
      </c>
      <c r="P1359" s="233">
        <f t="shared" si="122"/>
        <v>44996</v>
      </c>
      <c r="Q1359" s="233">
        <f t="shared" si="122"/>
        <v>44998</v>
      </c>
      <c r="R1359" s="7"/>
    </row>
    <row r="1360" spans="14:18" x14ac:dyDescent="0.2">
      <c r="N1360" s="227">
        <f t="shared" si="121"/>
        <v>12</v>
      </c>
      <c r="O1360" s="228">
        <f t="shared" si="120"/>
        <v>3750</v>
      </c>
      <c r="P1360" s="233">
        <f t="shared" si="122"/>
        <v>44997</v>
      </c>
      <c r="Q1360" s="233">
        <f t="shared" si="122"/>
        <v>44999</v>
      </c>
      <c r="R1360" s="7"/>
    </row>
    <row r="1361" spans="14:18" x14ac:dyDescent="0.2">
      <c r="N1361" s="227">
        <f t="shared" si="121"/>
        <v>13</v>
      </c>
      <c r="O1361" s="228">
        <f t="shared" si="120"/>
        <v>3461</v>
      </c>
      <c r="P1361" s="233">
        <f t="shared" si="122"/>
        <v>44998</v>
      </c>
      <c r="Q1361" s="233">
        <f t="shared" si="122"/>
        <v>45000</v>
      </c>
      <c r="R1361" s="7"/>
    </row>
    <row r="1362" spans="14:18" x14ac:dyDescent="0.2">
      <c r="N1362" s="227">
        <f t="shared" si="121"/>
        <v>14</v>
      </c>
      <c r="O1362" s="228">
        <f t="shared" si="120"/>
        <v>3214</v>
      </c>
      <c r="P1362" s="233">
        <f t="shared" si="122"/>
        <v>44999</v>
      </c>
      <c r="Q1362" s="233">
        <f t="shared" si="122"/>
        <v>45001</v>
      </c>
      <c r="R1362" s="7"/>
    </row>
    <row r="1363" spans="14:18" x14ac:dyDescent="0.2">
      <c r="N1363" s="227">
        <f t="shared" si="121"/>
        <v>15</v>
      </c>
      <c r="O1363" s="228">
        <f t="shared" si="120"/>
        <v>3000</v>
      </c>
      <c r="P1363" s="233">
        <f t="shared" si="122"/>
        <v>45000</v>
      </c>
      <c r="Q1363" s="233">
        <f t="shared" si="122"/>
        <v>45002</v>
      </c>
      <c r="R1363" s="7"/>
    </row>
    <row r="1364" spans="14:18" x14ac:dyDescent="0.2">
      <c r="N1364" s="227">
        <f t="shared" si="121"/>
        <v>16</v>
      </c>
      <c r="O1364" s="228">
        <f t="shared" si="120"/>
        <v>2813</v>
      </c>
      <c r="P1364" s="233">
        <f t="shared" si="122"/>
        <v>45001</v>
      </c>
      <c r="Q1364" s="233">
        <f t="shared" si="122"/>
        <v>45003</v>
      </c>
      <c r="R1364" s="7"/>
    </row>
    <row r="1365" spans="14:18" x14ac:dyDescent="0.2">
      <c r="N1365" s="227">
        <f t="shared" si="121"/>
        <v>17</v>
      </c>
      <c r="O1365" s="228">
        <f t="shared" si="120"/>
        <v>2647</v>
      </c>
      <c r="P1365" s="233">
        <f t="shared" si="122"/>
        <v>45002</v>
      </c>
      <c r="Q1365" s="233">
        <f t="shared" si="122"/>
        <v>45004</v>
      </c>
      <c r="R1365" s="7"/>
    </row>
    <row r="1366" spans="14:18" x14ac:dyDescent="0.2">
      <c r="N1366" s="227">
        <f t="shared" si="121"/>
        <v>18</v>
      </c>
      <c r="O1366" s="228">
        <f t="shared" si="120"/>
        <v>2500</v>
      </c>
      <c r="P1366" s="233">
        <f t="shared" si="122"/>
        <v>45003</v>
      </c>
      <c r="Q1366" s="233">
        <f t="shared" si="122"/>
        <v>45005</v>
      </c>
      <c r="R1366" s="7"/>
    </row>
    <row r="1367" spans="14:18" x14ac:dyDescent="0.2">
      <c r="N1367" s="227">
        <f t="shared" si="121"/>
        <v>19</v>
      </c>
      <c r="O1367" s="228">
        <f t="shared" si="120"/>
        <v>2369</v>
      </c>
      <c r="P1367" s="233">
        <f t="shared" si="122"/>
        <v>45004</v>
      </c>
      <c r="Q1367" s="233">
        <f t="shared" si="122"/>
        <v>45006</v>
      </c>
      <c r="R1367" s="7"/>
    </row>
    <row r="1368" spans="14:18" x14ac:dyDescent="0.2">
      <c r="N1368" s="227">
        <f t="shared" si="121"/>
        <v>20</v>
      </c>
      <c r="O1368" s="228">
        <f t="shared" si="120"/>
        <v>2250</v>
      </c>
      <c r="P1368" s="233">
        <f t="shared" si="122"/>
        <v>45005</v>
      </c>
      <c r="Q1368" s="233">
        <f t="shared" si="122"/>
        <v>45007</v>
      </c>
      <c r="R1368" s="7"/>
    </row>
    <row r="1369" spans="14:18" x14ac:dyDescent="0.2">
      <c r="N1369" s="227">
        <f t="shared" si="121"/>
        <v>21</v>
      </c>
      <c r="O1369" s="228">
        <f t="shared" si="120"/>
        <v>2143</v>
      </c>
      <c r="P1369" s="233">
        <f t="shared" si="122"/>
        <v>45006</v>
      </c>
      <c r="Q1369" s="233">
        <f t="shared" si="122"/>
        <v>45008</v>
      </c>
      <c r="R1369" s="7"/>
    </row>
    <row r="1370" spans="14:18" x14ac:dyDescent="0.2">
      <c r="N1370" s="227">
        <f t="shared" si="121"/>
        <v>22</v>
      </c>
      <c r="O1370" s="228">
        <f t="shared" si="120"/>
        <v>2046</v>
      </c>
      <c r="P1370" s="233">
        <f t="shared" si="122"/>
        <v>45007</v>
      </c>
      <c r="Q1370" s="233">
        <f t="shared" si="122"/>
        <v>45009</v>
      </c>
      <c r="R1370" s="7"/>
    </row>
    <row r="1371" spans="14:18" x14ac:dyDescent="0.2">
      <c r="N1371" s="227">
        <f t="shared" si="121"/>
        <v>23</v>
      </c>
      <c r="O1371" s="228">
        <f t="shared" si="120"/>
        <v>1957</v>
      </c>
      <c r="P1371" s="233">
        <f t="shared" si="122"/>
        <v>45008</v>
      </c>
      <c r="Q1371" s="233">
        <f t="shared" si="122"/>
        <v>45010</v>
      </c>
      <c r="R1371" s="7"/>
    </row>
    <row r="1372" spans="14:18" x14ac:dyDescent="0.2">
      <c r="N1372" s="227">
        <f t="shared" si="121"/>
        <v>24</v>
      </c>
      <c r="O1372" s="228">
        <f t="shared" si="120"/>
        <v>1875</v>
      </c>
      <c r="P1372" s="233">
        <f t="shared" ref="P1372:Q1387" si="123">P1371+1</f>
        <v>45009</v>
      </c>
      <c r="Q1372" s="233">
        <f t="shared" si="123"/>
        <v>45011</v>
      </c>
      <c r="R1372" s="7"/>
    </row>
    <row r="1373" spans="14:18" x14ac:dyDescent="0.2">
      <c r="N1373" s="227">
        <f t="shared" si="121"/>
        <v>25</v>
      </c>
      <c r="O1373" s="228">
        <f t="shared" si="120"/>
        <v>1800</v>
      </c>
      <c r="P1373" s="233">
        <f t="shared" si="123"/>
        <v>45010</v>
      </c>
      <c r="Q1373" s="233">
        <f t="shared" si="123"/>
        <v>45012</v>
      </c>
      <c r="R1373" s="7"/>
    </row>
    <row r="1374" spans="14:18" x14ac:dyDescent="0.2">
      <c r="N1374" s="227">
        <f t="shared" si="121"/>
        <v>26</v>
      </c>
      <c r="O1374" s="228">
        <f t="shared" si="120"/>
        <v>1731</v>
      </c>
      <c r="P1374" s="233">
        <f t="shared" si="123"/>
        <v>45011</v>
      </c>
      <c r="Q1374" s="233">
        <f t="shared" si="123"/>
        <v>45013</v>
      </c>
      <c r="R1374" s="7"/>
    </row>
    <row r="1375" spans="14:18" x14ac:dyDescent="0.2">
      <c r="N1375" s="227">
        <f t="shared" si="121"/>
        <v>27</v>
      </c>
      <c r="O1375" s="228">
        <f t="shared" si="120"/>
        <v>1667</v>
      </c>
      <c r="P1375" s="233">
        <f t="shared" si="123"/>
        <v>45012</v>
      </c>
      <c r="Q1375" s="233">
        <f t="shared" si="123"/>
        <v>45014</v>
      </c>
      <c r="R1375" s="7"/>
    </row>
    <row r="1376" spans="14:18" x14ac:dyDescent="0.2">
      <c r="N1376" s="227">
        <f t="shared" si="121"/>
        <v>28</v>
      </c>
      <c r="O1376" s="228">
        <f t="shared" si="120"/>
        <v>1608</v>
      </c>
      <c r="P1376" s="233">
        <f t="shared" si="123"/>
        <v>45013</v>
      </c>
      <c r="Q1376" s="233">
        <f t="shared" si="123"/>
        <v>45015</v>
      </c>
      <c r="R1376" s="7"/>
    </row>
    <row r="1377" spans="14:18" x14ac:dyDescent="0.2">
      <c r="N1377" s="227">
        <f t="shared" si="121"/>
        <v>29</v>
      </c>
      <c r="O1377" s="228">
        <f t="shared" si="120"/>
        <v>1552</v>
      </c>
      <c r="P1377" s="233">
        <f t="shared" si="123"/>
        <v>45014</v>
      </c>
      <c r="Q1377" s="233">
        <f t="shared" si="123"/>
        <v>45016</v>
      </c>
      <c r="R1377" s="7"/>
    </row>
    <row r="1378" spans="14:18" x14ac:dyDescent="0.2">
      <c r="N1378" s="227">
        <f t="shared" si="121"/>
        <v>30</v>
      </c>
      <c r="O1378" s="228">
        <f t="shared" si="120"/>
        <v>1501</v>
      </c>
      <c r="P1378" s="233">
        <f t="shared" si="123"/>
        <v>45015</v>
      </c>
      <c r="Q1378" s="233">
        <f t="shared" si="123"/>
        <v>45017</v>
      </c>
      <c r="R1378" s="7"/>
    </row>
    <row r="1379" spans="14:18" x14ac:dyDescent="0.2">
      <c r="N1379" s="227">
        <f t="shared" si="121"/>
        <v>31</v>
      </c>
      <c r="O1379" s="228">
        <f t="shared" si="120"/>
        <v>1452</v>
      </c>
      <c r="P1379" s="233">
        <f t="shared" si="123"/>
        <v>45016</v>
      </c>
      <c r="Q1379" s="233">
        <f t="shared" si="123"/>
        <v>45018</v>
      </c>
      <c r="R1379" s="7"/>
    </row>
    <row r="1380" spans="14:18" x14ac:dyDescent="0.2">
      <c r="N1380" s="227">
        <f t="shared" si="121"/>
        <v>1</v>
      </c>
      <c r="O1380" s="228">
        <f t="shared" si="120"/>
        <v>45017</v>
      </c>
      <c r="P1380" s="233">
        <f t="shared" si="123"/>
        <v>45017</v>
      </c>
      <c r="Q1380" s="233">
        <f t="shared" si="123"/>
        <v>45019</v>
      </c>
      <c r="R1380" s="7"/>
    </row>
    <row r="1381" spans="14:18" x14ac:dyDescent="0.2">
      <c r="N1381" s="227">
        <f t="shared" si="121"/>
        <v>2</v>
      </c>
      <c r="O1381" s="228">
        <f t="shared" si="120"/>
        <v>22509</v>
      </c>
      <c r="P1381" s="233">
        <f t="shared" si="123"/>
        <v>45018</v>
      </c>
      <c r="Q1381" s="233">
        <f t="shared" si="123"/>
        <v>45020</v>
      </c>
      <c r="R1381" s="7"/>
    </row>
    <row r="1382" spans="14:18" x14ac:dyDescent="0.2">
      <c r="N1382" s="227">
        <f t="shared" si="121"/>
        <v>3</v>
      </c>
      <c r="O1382" s="228">
        <f t="shared" si="120"/>
        <v>15006</v>
      </c>
      <c r="P1382" s="233">
        <f t="shared" si="123"/>
        <v>45019</v>
      </c>
      <c r="Q1382" s="233">
        <f t="shared" si="123"/>
        <v>45021</v>
      </c>
      <c r="R1382" s="7"/>
    </row>
    <row r="1383" spans="14:18" x14ac:dyDescent="0.2">
      <c r="N1383" s="227">
        <f t="shared" si="121"/>
        <v>4</v>
      </c>
      <c r="O1383" s="228">
        <f t="shared" si="120"/>
        <v>11255</v>
      </c>
      <c r="P1383" s="233">
        <f t="shared" si="123"/>
        <v>45020</v>
      </c>
      <c r="Q1383" s="233">
        <f t="shared" si="123"/>
        <v>45022</v>
      </c>
      <c r="R1383" s="7"/>
    </row>
    <row r="1384" spans="14:18" x14ac:dyDescent="0.2">
      <c r="N1384" s="227">
        <f t="shared" si="121"/>
        <v>5</v>
      </c>
      <c r="O1384" s="228">
        <f t="shared" si="120"/>
        <v>9004</v>
      </c>
      <c r="P1384" s="233">
        <f t="shared" si="123"/>
        <v>45021</v>
      </c>
      <c r="Q1384" s="233">
        <f t="shared" si="123"/>
        <v>45023</v>
      </c>
      <c r="R1384" s="7"/>
    </row>
    <row r="1385" spans="14:18" x14ac:dyDescent="0.2">
      <c r="N1385" s="227">
        <f t="shared" si="121"/>
        <v>6</v>
      </c>
      <c r="O1385" s="228">
        <f t="shared" si="120"/>
        <v>7504</v>
      </c>
      <c r="P1385" s="233">
        <f t="shared" si="123"/>
        <v>45022</v>
      </c>
      <c r="Q1385" s="233">
        <f t="shared" si="123"/>
        <v>45024</v>
      </c>
      <c r="R1385" s="7"/>
    </row>
    <row r="1386" spans="14:18" x14ac:dyDescent="0.2">
      <c r="N1386" s="227">
        <f t="shared" si="121"/>
        <v>7</v>
      </c>
      <c r="O1386" s="228">
        <f t="shared" si="120"/>
        <v>6432</v>
      </c>
      <c r="P1386" s="233">
        <f t="shared" si="123"/>
        <v>45023</v>
      </c>
      <c r="Q1386" s="233">
        <f t="shared" si="123"/>
        <v>45025</v>
      </c>
      <c r="R1386" s="7"/>
    </row>
    <row r="1387" spans="14:18" x14ac:dyDescent="0.2">
      <c r="N1387" s="227">
        <f t="shared" si="121"/>
        <v>8</v>
      </c>
      <c r="O1387" s="228">
        <f t="shared" si="120"/>
        <v>5628</v>
      </c>
      <c r="P1387" s="233">
        <f t="shared" si="123"/>
        <v>45024</v>
      </c>
      <c r="Q1387" s="233">
        <f t="shared" si="123"/>
        <v>45026</v>
      </c>
      <c r="R1387" s="7"/>
    </row>
    <row r="1388" spans="14:18" x14ac:dyDescent="0.2">
      <c r="N1388" s="227">
        <f t="shared" si="121"/>
        <v>9</v>
      </c>
      <c r="O1388" s="228">
        <f t="shared" si="120"/>
        <v>5003</v>
      </c>
      <c r="P1388" s="233">
        <f t="shared" ref="P1388:Q1403" si="124">P1387+1</f>
        <v>45025</v>
      </c>
      <c r="Q1388" s="233">
        <f t="shared" si="124"/>
        <v>45027</v>
      </c>
      <c r="R1388" s="7"/>
    </row>
    <row r="1389" spans="14:18" x14ac:dyDescent="0.2">
      <c r="N1389" s="227">
        <f t="shared" si="121"/>
        <v>10</v>
      </c>
      <c r="O1389" s="228">
        <f t="shared" si="120"/>
        <v>4503</v>
      </c>
      <c r="P1389" s="233">
        <f t="shared" si="124"/>
        <v>45026</v>
      </c>
      <c r="Q1389" s="233">
        <f t="shared" si="124"/>
        <v>45028</v>
      </c>
      <c r="R1389" s="7"/>
    </row>
    <row r="1390" spans="14:18" x14ac:dyDescent="0.2">
      <c r="N1390" s="227">
        <f t="shared" si="121"/>
        <v>11</v>
      </c>
      <c r="O1390" s="228">
        <f t="shared" si="120"/>
        <v>4093</v>
      </c>
      <c r="P1390" s="233">
        <f t="shared" si="124"/>
        <v>45027</v>
      </c>
      <c r="Q1390" s="233">
        <f t="shared" si="124"/>
        <v>45029</v>
      </c>
      <c r="R1390" s="7"/>
    </row>
    <row r="1391" spans="14:18" x14ac:dyDescent="0.2">
      <c r="N1391" s="227">
        <f t="shared" si="121"/>
        <v>12</v>
      </c>
      <c r="O1391" s="228">
        <f t="shared" si="120"/>
        <v>3752</v>
      </c>
      <c r="P1391" s="233">
        <f t="shared" si="124"/>
        <v>45028</v>
      </c>
      <c r="Q1391" s="233">
        <f t="shared" si="124"/>
        <v>45030</v>
      </c>
      <c r="R1391" s="7"/>
    </row>
    <row r="1392" spans="14:18" x14ac:dyDescent="0.2">
      <c r="N1392" s="227">
        <f t="shared" si="121"/>
        <v>13</v>
      </c>
      <c r="O1392" s="228">
        <f t="shared" si="120"/>
        <v>3464</v>
      </c>
      <c r="P1392" s="233">
        <f t="shared" si="124"/>
        <v>45029</v>
      </c>
      <c r="Q1392" s="233">
        <f t="shared" si="124"/>
        <v>45031</v>
      </c>
      <c r="R1392" s="7"/>
    </row>
    <row r="1393" spans="14:18" x14ac:dyDescent="0.2">
      <c r="N1393" s="227">
        <f t="shared" si="121"/>
        <v>14</v>
      </c>
      <c r="O1393" s="228">
        <f t="shared" si="120"/>
        <v>3216</v>
      </c>
      <c r="P1393" s="233">
        <f t="shared" si="124"/>
        <v>45030</v>
      </c>
      <c r="Q1393" s="233">
        <f t="shared" si="124"/>
        <v>45032</v>
      </c>
      <c r="R1393" s="7"/>
    </row>
    <row r="1394" spans="14:18" x14ac:dyDescent="0.2">
      <c r="N1394" s="227">
        <f t="shared" si="121"/>
        <v>15</v>
      </c>
      <c r="O1394" s="228">
        <f t="shared" si="120"/>
        <v>3002</v>
      </c>
      <c r="P1394" s="233">
        <f t="shared" si="124"/>
        <v>45031</v>
      </c>
      <c r="Q1394" s="233">
        <f t="shared" si="124"/>
        <v>45033</v>
      </c>
      <c r="R1394" s="7"/>
    </row>
    <row r="1395" spans="14:18" x14ac:dyDescent="0.2">
      <c r="N1395" s="227">
        <f t="shared" si="121"/>
        <v>16</v>
      </c>
      <c r="O1395" s="228">
        <f t="shared" si="120"/>
        <v>2815</v>
      </c>
      <c r="P1395" s="233">
        <f t="shared" si="124"/>
        <v>45032</v>
      </c>
      <c r="Q1395" s="233">
        <f t="shared" si="124"/>
        <v>45034</v>
      </c>
      <c r="R1395" s="7"/>
    </row>
    <row r="1396" spans="14:18" x14ac:dyDescent="0.2">
      <c r="N1396" s="227">
        <f t="shared" si="121"/>
        <v>17</v>
      </c>
      <c r="O1396" s="228">
        <f t="shared" si="120"/>
        <v>2649</v>
      </c>
      <c r="P1396" s="233">
        <f t="shared" si="124"/>
        <v>45033</v>
      </c>
      <c r="Q1396" s="233">
        <f t="shared" si="124"/>
        <v>45035</v>
      </c>
      <c r="R1396" s="7"/>
    </row>
    <row r="1397" spans="14:18" x14ac:dyDescent="0.2">
      <c r="N1397" s="227">
        <f t="shared" si="121"/>
        <v>18</v>
      </c>
      <c r="O1397" s="228">
        <f t="shared" si="120"/>
        <v>2502</v>
      </c>
      <c r="P1397" s="233">
        <f t="shared" si="124"/>
        <v>45034</v>
      </c>
      <c r="Q1397" s="233">
        <f t="shared" si="124"/>
        <v>45036</v>
      </c>
      <c r="R1397" s="7"/>
    </row>
    <row r="1398" spans="14:18" x14ac:dyDescent="0.2">
      <c r="N1398" s="227">
        <f t="shared" si="121"/>
        <v>19</v>
      </c>
      <c r="O1398" s="228">
        <f t="shared" si="120"/>
        <v>2370</v>
      </c>
      <c r="P1398" s="233">
        <f t="shared" si="124"/>
        <v>45035</v>
      </c>
      <c r="Q1398" s="233">
        <f t="shared" si="124"/>
        <v>45037</v>
      </c>
      <c r="R1398" s="7"/>
    </row>
    <row r="1399" spans="14:18" x14ac:dyDescent="0.2">
      <c r="N1399" s="227">
        <f t="shared" si="121"/>
        <v>20</v>
      </c>
      <c r="O1399" s="228">
        <f t="shared" si="120"/>
        <v>2252</v>
      </c>
      <c r="P1399" s="233">
        <f t="shared" si="124"/>
        <v>45036</v>
      </c>
      <c r="Q1399" s="233">
        <f t="shared" si="124"/>
        <v>45038</v>
      </c>
      <c r="R1399" s="7"/>
    </row>
    <row r="1400" spans="14:18" x14ac:dyDescent="0.2">
      <c r="N1400" s="227">
        <f t="shared" si="121"/>
        <v>21</v>
      </c>
      <c r="O1400" s="228">
        <f t="shared" si="120"/>
        <v>2145</v>
      </c>
      <c r="P1400" s="233">
        <f t="shared" si="124"/>
        <v>45037</v>
      </c>
      <c r="Q1400" s="233">
        <f t="shared" si="124"/>
        <v>45039</v>
      </c>
      <c r="R1400" s="7"/>
    </row>
    <row r="1401" spans="14:18" x14ac:dyDescent="0.2">
      <c r="N1401" s="227">
        <f t="shared" si="121"/>
        <v>22</v>
      </c>
      <c r="O1401" s="228">
        <f t="shared" si="120"/>
        <v>2047</v>
      </c>
      <c r="P1401" s="233">
        <f t="shared" si="124"/>
        <v>45038</v>
      </c>
      <c r="Q1401" s="233">
        <f t="shared" si="124"/>
        <v>45040</v>
      </c>
      <c r="R1401" s="7"/>
    </row>
    <row r="1402" spans="14:18" x14ac:dyDescent="0.2">
      <c r="N1402" s="227">
        <f t="shared" si="121"/>
        <v>23</v>
      </c>
      <c r="O1402" s="228">
        <f t="shared" si="120"/>
        <v>1958</v>
      </c>
      <c r="P1402" s="233">
        <f t="shared" si="124"/>
        <v>45039</v>
      </c>
      <c r="Q1402" s="233">
        <f t="shared" si="124"/>
        <v>45041</v>
      </c>
      <c r="R1402" s="7"/>
    </row>
    <row r="1403" spans="14:18" x14ac:dyDescent="0.2">
      <c r="N1403" s="227">
        <f t="shared" si="121"/>
        <v>24</v>
      </c>
      <c r="O1403" s="228">
        <f t="shared" si="120"/>
        <v>1877</v>
      </c>
      <c r="P1403" s="233">
        <f t="shared" si="124"/>
        <v>45040</v>
      </c>
      <c r="Q1403" s="233">
        <f t="shared" si="124"/>
        <v>45042</v>
      </c>
      <c r="R1403" s="7"/>
    </row>
    <row r="1404" spans="14:18" x14ac:dyDescent="0.2">
      <c r="N1404" s="227">
        <f t="shared" si="121"/>
        <v>25</v>
      </c>
      <c r="O1404" s="228">
        <f t="shared" si="120"/>
        <v>1802</v>
      </c>
      <c r="P1404" s="233">
        <f t="shared" ref="P1404:Q1419" si="125">P1403+1</f>
        <v>45041</v>
      </c>
      <c r="Q1404" s="233">
        <f t="shared" si="125"/>
        <v>45043</v>
      </c>
      <c r="R1404" s="7"/>
    </row>
    <row r="1405" spans="14:18" x14ac:dyDescent="0.2">
      <c r="N1405" s="227">
        <f t="shared" si="121"/>
        <v>26</v>
      </c>
      <c r="O1405" s="228">
        <f t="shared" si="120"/>
        <v>1732</v>
      </c>
      <c r="P1405" s="233">
        <f t="shared" si="125"/>
        <v>45042</v>
      </c>
      <c r="Q1405" s="233">
        <f t="shared" si="125"/>
        <v>45044</v>
      </c>
      <c r="R1405" s="7"/>
    </row>
    <row r="1406" spans="14:18" x14ac:dyDescent="0.2">
      <c r="N1406" s="227">
        <f t="shared" si="121"/>
        <v>27</v>
      </c>
      <c r="O1406" s="228">
        <f t="shared" si="120"/>
        <v>1668</v>
      </c>
      <c r="P1406" s="233">
        <f t="shared" si="125"/>
        <v>45043</v>
      </c>
      <c r="Q1406" s="233">
        <f t="shared" si="125"/>
        <v>45045</v>
      </c>
      <c r="R1406" s="7"/>
    </row>
    <row r="1407" spans="14:18" x14ac:dyDescent="0.2">
      <c r="N1407" s="227">
        <f t="shared" si="121"/>
        <v>28</v>
      </c>
      <c r="O1407" s="228">
        <f t="shared" si="120"/>
        <v>1609</v>
      </c>
      <c r="P1407" s="233">
        <f t="shared" si="125"/>
        <v>45044</v>
      </c>
      <c r="Q1407" s="233">
        <f t="shared" si="125"/>
        <v>45046</v>
      </c>
      <c r="R1407" s="7"/>
    </row>
    <row r="1408" spans="14:18" x14ac:dyDescent="0.2">
      <c r="N1408" s="227">
        <f t="shared" si="121"/>
        <v>29</v>
      </c>
      <c r="O1408" s="228">
        <f t="shared" si="120"/>
        <v>1553</v>
      </c>
      <c r="P1408" s="233">
        <f t="shared" si="125"/>
        <v>45045</v>
      </c>
      <c r="Q1408" s="233">
        <f t="shared" si="125"/>
        <v>45047</v>
      </c>
      <c r="R1408" s="7"/>
    </row>
    <row r="1409" spans="14:18" x14ac:dyDescent="0.2">
      <c r="N1409" s="227">
        <f t="shared" si="121"/>
        <v>30</v>
      </c>
      <c r="O1409" s="228">
        <f t="shared" si="120"/>
        <v>1502</v>
      </c>
      <c r="P1409" s="233">
        <f t="shared" si="125"/>
        <v>45046</v>
      </c>
      <c r="Q1409" s="233">
        <f t="shared" si="125"/>
        <v>45048</v>
      </c>
      <c r="R1409" s="7"/>
    </row>
    <row r="1410" spans="14:18" x14ac:dyDescent="0.2">
      <c r="N1410" s="227">
        <f t="shared" si="121"/>
        <v>1</v>
      </c>
      <c r="O1410" s="228">
        <f t="shared" si="120"/>
        <v>45047</v>
      </c>
      <c r="P1410" s="233">
        <f t="shared" si="125"/>
        <v>45047</v>
      </c>
      <c r="Q1410" s="233">
        <f t="shared" si="125"/>
        <v>45049</v>
      </c>
      <c r="R1410" s="7"/>
    </row>
    <row r="1411" spans="14:18" x14ac:dyDescent="0.2">
      <c r="N1411" s="227">
        <f t="shared" si="121"/>
        <v>2</v>
      </c>
      <c r="O1411" s="228">
        <f t="shared" si="120"/>
        <v>22524</v>
      </c>
      <c r="P1411" s="233">
        <f t="shared" si="125"/>
        <v>45048</v>
      </c>
      <c r="Q1411" s="233">
        <f t="shared" si="125"/>
        <v>45050</v>
      </c>
      <c r="R1411" s="7"/>
    </row>
    <row r="1412" spans="14:18" x14ac:dyDescent="0.2">
      <c r="N1412" s="227">
        <f t="shared" si="121"/>
        <v>3</v>
      </c>
      <c r="O1412" s="228">
        <f t="shared" si="120"/>
        <v>15016</v>
      </c>
      <c r="P1412" s="233">
        <f t="shared" si="125"/>
        <v>45049</v>
      </c>
      <c r="Q1412" s="233">
        <f t="shared" si="125"/>
        <v>45051</v>
      </c>
      <c r="R1412" s="7"/>
    </row>
    <row r="1413" spans="14:18" x14ac:dyDescent="0.2">
      <c r="N1413" s="227">
        <f t="shared" si="121"/>
        <v>4</v>
      </c>
      <c r="O1413" s="228">
        <f t="shared" si="120"/>
        <v>11263</v>
      </c>
      <c r="P1413" s="233">
        <f t="shared" si="125"/>
        <v>45050</v>
      </c>
      <c r="Q1413" s="233">
        <f t="shared" si="125"/>
        <v>45052</v>
      </c>
      <c r="R1413" s="7"/>
    </row>
    <row r="1414" spans="14:18" x14ac:dyDescent="0.2">
      <c r="N1414" s="227">
        <f t="shared" si="121"/>
        <v>5</v>
      </c>
      <c r="O1414" s="228">
        <f t="shared" si="120"/>
        <v>9010</v>
      </c>
      <c r="P1414" s="233">
        <f t="shared" si="125"/>
        <v>45051</v>
      </c>
      <c r="Q1414" s="233">
        <f t="shared" si="125"/>
        <v>45053</v>
      </c>
      <c r="R1414" s="7"/>
    </row>
    <row r="1415" spans="14:18" x14ac:dyDescent="0.2">
      <c r="N1415" s="227">
        <f t="shared" si="121"/>
        <v>6</v>
      </c>
      <c r="O1415" s="228">
        <f t="shared" si="120"/>
        <v>7509</v>
      </c>
      <c r="P1415" s="233">
        <f t="shared" si="125"/>
        <v>45052</v>
      </c>
      <c r="Q1415" s="233">
        <f t="shared" si="125"/>
        <v>45054</v>
      </c>
      <c r="R1415" s="7"/>
    </row>
    <row r="1416" spans="14:18" x14ac:dyDescent="0.2">
      <c r="N1416" s="227">
        <f t="shared" si="121"/>
        <v>7</v>
      </c>
      <c r="O1416" s="228">
        <f t="shared" si="120"/>
        <v>6436</v>
      </c>
      <c r="P1416" s="233">
        <f t="shared" si="125"/>
        <v>45053</v>
      </c>
      <c r="Q1416" s="233">
        <f t="shared" si="125"/>
        <v>45055</v>
      </c>
      <c r="R1416" s="7"/>
    </row>
    <row r="1417" spans="14:18" x14ac:dyDescent="0.2">
      <c r="N1417" s="227">
        <f t="shared" si="121"/>
        <v>8</v>
      </c>
      <c r="O1417" s="228">
        <f t="shared" ref="O1417:O1480" si="126">ROUND(P1417/N1417,0)</f>
        <v>5632</v>
      </c>
      <c r="P1417" s="233">
        <f t="shared" si="125"/>
        <v>45054</v>
      </c>
      <c r="Q1417" s="233">
        <f t="shared" si="125"/>
        <v>45056</v>
      </c>
      <c r="R1417" s="7"/>
    </row>
    <row r="1418" spans="14:18" x14ac:dyDescent="0.2">
      <c r="N1418" s="227">
        <f t="shared" ref="N1418:N1481" si="127">DAY(P1418)</f>
        <v>9</v>
      </c>
      <c r="O1418" s="228">
        <f t="shared" si="126"/>
        <v>5006</v>
      </c>
      <c r="P1418" s="233">
        <f t="shared" si="125"/>
        <v>45055</v>
      </c>
      <c r="Q1418" s="233">
        <f t="shared" si="125"/>
        <v>45057</v>
      </c>
      <c r="R1418" s="7"/>
    </row>
    <row r="1419" spans="14:18" x14ac:dyDescent="0.2">
      <c r="N1419" s="227">
        <f t="shared" si="127"/>
        <v>10</v>
      </c>
      <c r="O1419" s="228">
        <f t="shared" si="126"/>
        <v>4506</v>
      </c>
      <c r="P1419" s="233">
        <f t="shared" si="125"/>
        <v>45056</v>
      </c>
      <c r="Q1419" s="233">
        <f t="shared" si="125"/>
        <v>45058</v>
      </c>
      <c r="R1419" s="7"/>
    </row>
    <row r="1420" spans="14:18" x14ac:dyDescent="0.2">
      <c r="N1420" s="227">
        <f t="shared" si="127"/>
        <v>11</v>
      </c>
      <c r="O1420" s="228">
        <f t="shared" si="126"/>
        <v>4096</v>
      </c>
      <c r="P1420" s="233">
        <f t="shared" ref="P1420:Q1435" si="128">P1419+1</f>
        <v>45057</v>
      </c>
      <c r="Q1420" s="233">
        <f t="shared" si="128"/>
        <v>45059</v>
      </c>
      <c r="R1420" s="7"/>
    </row>
    <row r="1421" spans="14:18" x14ac:dyDescent="0.2">
      <c r="N1421" s="227">
        <f t="shared" si="127"/>
        <v>12</v>
      </c>
      <c r="O1421" s="228">
        <f t="shared" si="126"/>
        <v>3755</v>
      </c>
      <c r="P1421" s="233">
        <f t="shared" si="128"/>
        <v>45058</v>
      </c>
      <c r="Q1421" s="233">
        <f t="shared" si="128"/>
        <v>45060</v>
      </c>
      <c r="R1421" s="7"/>
    </row>
    <row r="1422" spans="14:18" x14ac:dyDescent="0.2">
      <c r="N1422" s="227">
        <f t="shared" si="127"/>
        <v>13</v>
      </c>
      <c r="O1422" s="228">
        <f t="shared" si="126"/>
        <v>3466</v>
      </c>
      <c r="P1422" s="233">
        <f t="shared" si="128"/>
        <v>45059</v>
      </c>
      <c r="Q1422" s="233">
        <f t="shared" si="128"/>
        <v>45061</v>
      </c>
      <c r="R1422" s="7"/>
    </row>
    <row r="1423" spans="14:18" x14ac:dyDescent="0.2">
      <c r="N1423" s="227">
        <f t="shared" si="127"/>
        <v>14</v>
      </c>
      <c r="O1423" s="228">
        <f t="shared" si="126"/>
        <v>3219</v>
      </c>
      <c r="P1423" s="233">
        <f t="shared" si="128"/>
        <v>45060</v>
      </c>
      <c r="Q1423" s="233">
        <f t="shared" si="128"/>
        <v>45062</v>
      </c>
      <c r="R1423" s="7"/>
    </row>
    <row r="1424" spans="14:18" x14ac:dyDescent="0.2">
      <c r="N1424" s="227">
        <f t="shared" si="127"/>
        <v>15</v>
      </c>
      <c r="O1424" s="228">
        <f t="shared" si="126"/>
        <v>3004</v>
      </c>
      <c r="P1424" s="233">
        <f t="shared" si="128"/>
        <v>45061</v>
      </c>
      <c r="Q1424" s="233">
        <f t="shared" si="128"/>
        <v>45063</v>
      </c>
      <c r="R1424" s="7"/>
    </row>
    <row r="1425" spans="14:18" x14ac:dyDescent="0.2">
      <c r="N1425" s="227">
        <f t="shared" si="127"/>
        <v>16</v>
      </c>
      <c r="O1425" s="228">
        <f t="shared" si="126"/>
        <v>2816</v>
      </c>
      <c r="P1425" s="233">
        <f t="shared" si="128"/>
        <v>45062</v>
      </c>
      <c r="Q1425" s="233">
        <f t="shared" si="128"/>
        <v>45064</v>
      </c>
      <c r="R1425" s="7"/>
    </row>
    <row r="1426" spans="14:18" x14ac:dyDescent="0.2">
      <c r="N1426" s="227">
        <f t="shared" si="127"/>
        <v>17</v>
      </c>
      <c r="O1426" s="228">
        <f t="shared" si="126"/>
        <v>2651</v>
      </c>
      <c r="P1426" s="233">
        <f t="shared" si="128"/>
        <v>45063</v>
      </c>
      <c r="Q1426" s="233">
        <f t="shared" si="128"/>
        <v>45065</v>
      </c>
      <c r="R1426" s="7"/>
    </row>
    <row r="1427" spans="14:18" x14ac:dyDescent="0.2">
      <c r="N1427" s="227">
        <f t="shared" si="127"/>
        <v>18</v>
      </c>
      <c r="O1427" s="228">
        <f t="shared" si="126"/>
        <v>2504</v>
      </c>
      <c r="P1427" s="233">
        <f t="shared" si="128"/>
        <v>45064</v>
      </c>
      <c r="Q1427" s="233">
        <f t="shared" si="128"/>
        <v>45066</v>
      </c>
      <c r="R1427" s="7"/>
    </row>
    <row r="1428" spans="14:18" x14ac:dyDescent="0.2">
      <c r="N1428" s="227">
        <f t="shared" si="127"/>
        <v>19</v>
      </c>
      <c r="O1428" s="228">
        <f t="shared" si="126"/>
        <v>2372</v>
      </c>
      <c r="P1428" s="233">
        <f t="shared" si="128"/>
        <v>45065</v>
      </c>
      <c r="Q1428" s="233">
        <f t="shared" si="128"/>
        <v>45067</v>
      </c>
      <c r="R1428" s="7"/>
    </row>
    <row r="1429" spans="14:18" x14ac:dyDescent="0.2">
      <c r="N1429" s="227">
        <f t="shared" si="127"/>
        <v>20</v>
      </c>
      <c r="O1429" s="228">
        <f t="shared" si="126"/>
        <v>2253</v>
      </c>
      <c r="P1429" s="233">
        <f t="shared" si="128"/>
        <v>45066</v>
      </c>
      <c r="Q1429" s="233">
        <f t="shared" si="128"/>
        <v>45068</v>
      </c>
      <c r="R1429" s="7"/>
    </row>
    <row r="1430" spans="14:18" x14ac:dyDescent="0.2">
      <c r="N1430" s="227">
        <f t="shared" si="127"/>
        <v>21</v>
      </c>
      <c r="O1430" s="228">
        <f t="shared" si="126"/>
        <v>2146</v>
      </c>
      <c r="P1430" s="233">
        <f t="shared" si="128"/>
        <v>45067</v>
      </c>
      <c r="Q1430" s="233">
        <f t="shared" si="128"/>
        <v>45069</v>
      </c>
      <c r="R1430" s="7"/>
    </row>
    <row r="1431" spans="14:18" x14ac:dyDescent="0.2">
      <c r="N1431" s="227">
        <f t="shared" si="127"/>
        <v>22</v>
      </c>
      <c r="O1431" s="228">
        <f t="shared" si="126"/>
        <v>2049</v>
      </c>
      <c r="P1431" s="233">
        <f t="shared" si="128"/>
        <v>45068</v>
      </c>
      <c r="Q1431" s="233">
        <f t="shared" si="128"/>
        <v>45070</v>
      </c>
      <c r="R1431" s="7"/>
    </row>
    <row r="1432" spans="14:18" x14ac:dyDescent="0.2">
      <c r="N1432" s="227">
        <f t="shared" si="127"/>
        <v>23</v>
      </c>
      <c r="O1432" s="228">
        <f t="shared" si="126"/>
        <v>1960</v>
      </c>
      <c r="P1432" s="233">
        <f t="shared" si="128"/>
        <v>45069</v>
      </c>
      <c r="Q1432" s="233">
        <f t="shared" si="128"/>
        <v>45071</v>
      </c>
      <c r="R1432" s="7"/>
    </row>
    <row r="1433" spans="14:18" x14ac:dyDescent="0.2">
      <c r="N1433" s="227">
        <f t="shared" si="127"/>
        <v>24</v>
      </c>
      <c r="O1433" s="228">
        <f t="shared" si="126"/>
        <v>1878</v>
      </c>
      <c r="P1433" s="233">
        <f t="shared" si="128"/>
        <v>45070</v>
      </c>
      <c r="Q1433" s="233">
        <f t="shared" si="128"/>
        <v>45072</v>
      </c>
      <c r="R1433" s="7"/>
    </row>
    <row r="1434" spans="14:18" x14ac:dyDescent="0.2">
      <c r="N1434" s="227">
        <f t="shared" si="127"/>
        <v>25</v>
      </c>
      <c r="O1434" s="228">
        <f t="shared" si="126"/>
        <v>1803</v>
      </c>
      <c r="P1434" s="233">
        <f t="shared" si="128"/>
        <v>45071</v>
      </c>
      <c r="Q1434" s="233">
        <f t="shared" si="128"/>
        <v>45073</v>
      </c>
      <c r="R1434" s="7"/>
    </row>
    <row r="1435" spans="14:18" x14ac:dyDescent="0.2">
      <c r="N1435" s="227">
        <f t="shared" si="127"/>
        <v>26</v>
      </c>
      <c r="O1435" s="228">
        <f t="shared" si="126"/>
        <v>1734</v>
      </c>
      <c r="P1435" s="233">
        <f t="shared" si="128"/>
        <v>45072</v>
      </c>
      <c r="Q1435" s="233">
        <f t="shared" si="128"/>
        <v>45074</v>
      </c>
      <c r="R1435" s="7"/>
    </row>
    <row r="1436" spans="14:18" x14ac:dyDescent="0.2">
      <c r="N1436" s="227">
        <f t="shared" si="127"/>
        <v>27</v>
      </c>
      <c r="O1436" s="228">
        <f t="shared" si="126"/>
        <v>1669</v>
      </c>
      <c r="P1436" s="233">
        <f t="shared" ref="P1436:Q1451" si="129">P1435+1</f>
        <v>45073</v>
      </c>
      <c r="Q1436" s="233">
        <f t="shared" si="129"/>
        <v>45075</v>
      </c>
      <c r="R1436" s="7"/>
    </row>
    <row r="1437" spans="14:18" x14ac:dyDescent="0.2">
      <c r="N1437" s="227">
        <f t="shared" si="127"/>
        <v>28</v>
      </c>
      <c r="O1437" s="228">
        <f t="shared" si="126"/>
        <v>1610</v>
      </c>
      <c r="P1437" s="233">
        <f t="shared" si="129"/>
        <v>45074</v>
      </c>
      <c r="Q1437" s="233">
        <f t="shared" si="129"/>
        <v>45076</v>
      </c>
      <c r="R1437" s="7"/>
    </row>
    <row r="1438" spans="14:18" x14ac:dyDescent="0.2">
      <c r="N1438" s="227">
        <f t="shared" si="127"/>
        <v>29</v>
      </c>
      <c r="O1438" s="228">
        <f t="shared" si="126"/>
        <v>1554</v>
      </c>
      <c r="P1438" s="233">
        <f t="shared" si="129"/>
        <v>45075</v>
      </c>
      <c r="Q1438" s="233">
        <f t="shared" si="129"/>
        <v>45077</v>
      </c>
      <c r="R1438" s="7"/>
    </row>
    <row r="1439" spans="14:18" x14ac:dyDescent="0.2">
      <c r="N1439" s="227">
        <f t="shared" si="127"/>
        <v>30</v>
      </c>
      <c r="O1439" s="228">
        <f t="shared" si="126"/>
        <v>1503</v>
      </c>
      <c r="P1439" s="233">
        <f t="shared" si="129"/>
        <v>45076</v>
      </c>
      <c r="Q1439" s="233">
        <f t="shared" si="129"/>
        <v>45078</v>
      </c>
      <c r="R1439" s="7"/>
    </row>
    <row r="1440" spans="14:18" x14ac:dyDescent="0.2">
      <c r="N1440" s="227">
        <f t="shared" si="127"/>
        <v>31</v>
      </c>
      <c r="O1440" s="228">
        <f t="shared" si="126"/>
        <v>1454</v>
      </c>
      <c r="P1440" s="233">
        <f t="shared" si="129"/>
        <v>45077</v>
      </c>
      <c r="Q1440" s="233">
        <f t="shared" si="129"/>
        <v>45079</v>
      </c>
      <c r="R1440" s="7"/>
    </row>
    <row r="1441" spans="14:18" x14ac:dyDescent="0.2">
      <c r="N1441" s="227">
        <f t="shared" si="127"/>
        <v>1</v>
      </c>
      <c r="O1441" s="228">
        <f t="shared" si="126"/>
        <v>45078</v>
      </c>
      <c r="P1441" s="233">
        <f t="shared" si="129"/>
        <v>45078</v>
      </c>
      <c r="Q1441" s="233">
        <f t="shared" si="129"/>
        <v>45080</v>
      </c>
      <c r="R1441" s="7"/>
    </row>
    <row r="1442" spans="14:18" x14ac:dyDescent="0.2">
      <c r="N1442" s="227">
        <f t="shared" si="127"/>
        <v>2</v>
      </c>
      <c r="O1442" s="228">
        <f t="shared" si="126"/>
        <v>22540</v>
      </c>
      <c r="P1442" s="233">
        <f t="shared" si="129"/>
        <v>45079</v>
      </c>
      <c r="Q1442" s="233">
        <f t="shared" si="129"/>
        <v>45081</v>
      </c>
      <c r="R1442" s="7"/>
    </row>
    <row r="1443" spans="14:18" x14ac:dyDescent="0.2">
      <c r="N1443" s="227">
        <f t="shared" si="127"/>
        <v>3</v>
      </c>
      <c r="O1443" s="228">
        <f t="shared" si="126"/>
        <v>15027</v>
      </c>
      <c r="P1443" s="233">
        <f t="shared" si="129"/>
        <v>45080</v>
      </c>
      <c r="Q1443" s="233">
        <f t="shared" si="129"/>
        <v>45082</v>
      </c>
      <c r="R1443" s="7"/>
    </row>
    <row r="1444" spans="14:18" x14ac:dyDescent="0.2">
      <c r="N1444" s="227">
        <f t="shared" si="127"/>
        <v>4</v>
      </c>
      <c r="O1444" s="228">
        <f t="shared" si="126"/>
        <v>11270</v>
      </c>
      <c r="P1444" s="233">
        <f t="shared" si="129"/>
        <v>45081</v>
      </c>
      <c r="Q1444" s="233">
        <f t="shared" si="129"/>
        <v>45083</v>
      </c>
      <c r="R1444" s="7"/>
    </row>
    <row r="1445" spans="14:18" x14ac:dyDescent="0.2">
      <c r="N1445" s="227">
        <f t="shared" si="127"/>
        <v>5</v>
      </c>
      <c r="O1445" s="228">
        <f t="shared" si="126"/>
        <v>9016</v>
      </c>
      <c r="P1445" s="233">
        <f t="shared" si="129"/>
        <v>45082</v>
      </c>
      <c r="Q1445" s="233">
        <f t="shared" si="129"/>
        <v>45084</v>
      </c>
      <c r="R1445" s="7"/>
    </row>
    <row r="1446" spans="14:18" x14ac:dyDescent="0.2">
      <c r="N1446" s="227">
        <f t="shared" si="127"/>
        <v>6</v>
      </c>
      <c r="O1446" s="228">
        <f t="shared" si="126"/>
        <v>7514</v>
      </c>
      <c r="P1446" s="233">
        <f t="shared" si="129"/>
        <v>45083</v>
      </c>
      <c r="Q1446" s="233">
        <f t="shared" si="129"/>
        <v>45085</v>
      </c>
      <c r="R1446" s="7"/>
    </row>
    <row r="1447" spans="14:18" x14ac:dyDescent="0.2">
      <c r="N1447" s="227">
        <f t="shared" si="127"/>
        <v>7</v>
      </c>
      <c r="O1447" s="228">
        <f t="shared" si="126"/>
        <v>6441</v>
      </c>
      <c r="P1447" s="233">
        <f t="shared" si="129"/>
        <v>45084</v>
      </c>
      <c r="Q1447" s="233">
        <f t="shared" si="129"/>
        <v>45086</v>
      </c>
      <c r="R1447" s="7"/>
    </row>
    <row r="1448" spans="14:18" x14ac:dyDescent="0.2">
      <c r="N1448" s="227">
        <f t="shared" si="127"/>
        <v>8</v>
      </c>
      <c r="O1448" s="228">
        <f t="shared" si="126"/>
        <v>5636</v>
      </c>
      <c r="P1448" s="233">
        <f t="shared" si="129"/>
        <v>45085</v>
      </c>
      <c r="Q1448" s="233">
        <f t="shared" si="129"/>
        <v>45087</v>
      </c>
      <c r="R1448" s="7"/>
    </row>
    <row r="1449" spans="14:18" x14ac:dyDescent="0.2">
      <c r="N1449" s="227">
        <f t="shared" si="127"/>
        <v>9</v>
      </c>
      <c r="O1449" s="228">
        <f t="shared" si="126"/>
        <v>5010</v>
      </c>
      <c r="P1449" s="233">
        <f t="shared" si="129"/>
        <v>45086</v>
      </c>
      <c r="Q1449" s="233">
        <f t="shared" si="129"/>
        <v>45088</v>
      </c>
      <c r="R1449" s="7"/>
    </row>
    <row r="1450" spans="14:18" x14ac:dyDescent="0.2">
      <c r="N1450" s="227">
        <f t="shared" si="127"/>
        <v>10</v>
      </c>
      <c r="O1450" s="228">
        <f t="shared" si="126"/>
        <v>4509</v>
      </c>
      <c r="P1450" s="233">
        <f t="shared" si="129"/>
        <v>45087</v>
      </c>
      <c r="Q1450" s="233">
        <f t="shared" si="129"/>
        <v>45089</v>
      </c>
      <c r="R1450" s="7"/>
    </row>
    <row r="1451" spans="14:18" x14ac:dyDescent="0.2">
      <c r="N1451" s="227">
        <f t="shared" si="127"/>
        <v>11</v>
      </c>
      <c r="O1451" s="228">
        <f t="shared" si="126"/>
        <v>4099</v>
      </c>
      <c r="P1451" s="233">
        <f t="shared" si="129"/>
        <v>45088</v>
      </c>
      <c r="Q1451" s="233">
        <f t="shared" si="129"/>
        <v>45090</v>
      </c>
      <c r="R1451" s="7"/>
    </row>
    <row r="1452" spans="14:18" x14ac:dyDescent="0.2">
      <c r="N1452" s="227">
        <f t="shared" si="127"/>
        <v>12</v>
      </c>
      <c r="O1452" s="228">
        <f t="shared" si="126"/>
        <v>3757</v>
      </c>
      <c r="P1452" s="233">
        <f t="shared" ref="P1452:Q1467" si="130">P1451+1</f>
        <v>45089</v>
      </c>
      <c r="Q1452" s="233">
        <f t="shared" si="130"/>
        <v>45091</v>
      </c>
      <c r="R1452" s="7"/>
    </row>
    <row r="1453" spans="14:18" x14ac:dyDescent="0.2">
      <c r="N1453" s="227">
        <f t="shared" si="127"/>
        <v>13</v>
      </c>
      <c r="O1453" s="228">
        <f t="shared" si="126"/>
        <v>3468</v>
      </c>
      <c r="P1453" s="233">
        <f t="shared" si="130"/>
        <v>45090</v>
      </c>
      <c r="Q1453" s="233">
        <f t="shared" si="130"/>
        <v>45092</v>
      </c>
      <c r="R1453" s="7"/>
    </row>
    <row r="1454" spans="14:18" x14ac:dyDescent="0.2">
      <c r="N1454" s="227">
        <f t="shared" si="127"/>
        <v>14</v>
      </c>
      <c r="O1454" s="228">
        <f t="shared" si="126"/>
        <v>3221</v>
      </c>
      <c r="P1454" s="233">
        <f t="shared" si="130"/>
        <v>45091</v>
      </c>
      <c r="Q1454" s="233">
        <f t="shared" si="130"/>
        <v>45093</v>
      </c>
      <c r="R1454" s="7"/>
    </row>
    <row r="1455" spans="14:18" x14ac:dyDescent="0.2">
      <c r="N1455" s="227">
        <f t="shared" si="127"/>
        <v>15</v>
      </c>
      <c r="O1455" s="228">
        <f t="shared" si="126"/>
        <v>3006</v>
      </c>
      <c r="P1455" s="233">
        <f t="shared" si="130"/>
        <v>45092</v>
      </c>
      <c r="Q1455" s="233">
        <f t="shared" si="130"/>
        <v>45094</v>
      </c>
      <c r="R1455" s="7"/>
    </row>
    <row r="1456" spans="14:18" x14ac:dyDescent="0.2">
      <c r="N1456" s="227">
        <f t="shared" si="127"/>
        <v>16</v>
      </c>
      <c r="O1456" s="228">
        <f t="shared" si="126"/>
        <v>2818</v>
      </c>
      <c r="P1456" s="233">
        <f t="shared" si="130"/>
        <v>45093</v>
      </c>
      <c r="Q1456" s="233">
        <f t="shared" si="130"/>
        <v>45095</v>
      </c>
      <c r="R1456" s="7"/>
    </row>
    <row r="1457" spans="14:18" x14ac:dyDescent="0.2">
      <c r="N1457" s="227">
        <f t="shared" si="127"/>
        <v>17</v>
      </c>
      <c r="O1457" s="228">
        <f t="shared" si="126"/>
        <v>2653</v>
      </c>
      <c r="P1457" s="233">
        <f t="shared" si="130"/>
        <v>45094</v>
      </c>
      <c r="Q1457" s="233">
        <f t="shared" si="130"/>
        <v>45096</v>
      </c>
      <c r="R1457" s="7"/>
    </row>
    <row r="1458" spans="14:18" x14ac:dyDescent="0.2">
      <c r="N1458" s="227">
        <f t="shared" si="127"/>
        <v>18</v>
      </c>
      <c r="O1458" s="228">
        <f t="shared" si="126"/>
        <v>2505</v>
      </c>
      <c r="P1458" s="233">
        <f t="shared" si="130"/>
        <v>45095</v>
      </c>
      <c r="Q1458" s="233">
        <f t="shared" si="130"/>
        <v>45097</v>
      </c>
      <c r="R1458" s="7"/>
    </row>
    <row r="1459" spans="14:18" x14ac:dyDescent="0.2">
      <c r="N1459" s="227">
        <f t="shared" si="127"/>
        <v>19</v>
      </c>
      <c r="O1459" s="228">
        <f t="shared" si="126"/>
        <v>2373</v>
      </c>
      <c r="P1459" s="233">
        <f t="shared" si="130"/>
        <v>45096</v>
      </c>
      <c r="Q1459" s="233">
        <f t="shared" si="130"/>
        <v>45098</v>
      </c>
      <c r="R1459" s="7"/>
    </row>
    <row r="1460" spans="14:18" x14ac:dyDescent="0.2">
      <c r="N1460" s="227">
        <f t="shared" si="127"/>
        <v>20</v>
      </c>
      <c r="O1460" s="228">
        <f t="shared" si="126"/>
        <v>2255</v>
      </c>
      <c r="P1460" s="233">
        <f t="shared" si="130"/>
        <v>45097</v>
      </c>
      <c r="Q1460" s="233">
        <f t="shared" si="130"/>
        <v>45099</v>
      </c>
      <c r="R1460" s="7"/>
    </row>
    <row r="1461" spans="14:18" x14ac:dyDescent="0.2">
      <c r="N1461" s="227">
        <f t="shared" si="127"/>
        <v>21</v>
      </c>
      <c r="O1461" s="228">
        <f t="shared" si="126"/>
        <v>2148</v>
      </c>
      <c r="P1461" s="233">
        <f t="shared" si="130"/>
        <v>45098</v>
      </c>
      <c r="Q1461" s="233">
        <f t="shared" si="130"/>
        <v>45100</v>
      </c>
      <c r="R1461" s="7"/>
    </row>
    <row r="1462" spans="14:18" x14ac:dyDescent="0.2">
      <c r="N1462" s="227">
        <f t="shared" si="127"/>
        <v>22</v>
      </c>
      <c r="O1462" s="228">
        <f t="shared" si="126"/>
        <v>2050</v>
      </c>
      <c r="P1462" s="233">
        <f t="shared" si="130"/>
        <v>45099</v>
      </c>
      <c r="Q1462" s="233">
        <f t="shared" si="130"/>
        <v>45101</v>
      </c>
      <c r="R1462" s="7"/>
    </row>
    <row r="1463" spans="14:18" x14ac:dyDescent="0.2">
      <c r="N1463" s="227">
        <f t="shared" si="127"/>
        <v>23</v>
      </c>
      <c r="O1463" s="228">
        <f t="shared" si="126"/>
        <v>1961</v>
      </c>
      <c r="P1463" s="233">
        <f t="shared" si="130"/>
        <v>45100</v>
      </c>
      <c r="Q1463" s="233">
        <f t="shared" si="130"/>
        <v>45102</v>
      </c>
      <c r="R1463" s="7"/>
    </row>
    <row r="1464" spans="14:18" x14ac:dyDescent="0.2">
      <c r="N1464" s="227">
        <f t="shared" si="127"/>
        <v>24</v>
      </c>
      <c r="O1464" s="228">
        <f t="shared" si="126"/>
        <v>1879</v>
      </c>
      <c r="P1464" s="233">
        <f t="shared" si="130"/>
        <v>45101</v>
      </c>
      <c r="Q1464" s="233">
        <f t="shared" si="130"/>
        <v>45103</v>
      </c>
      <c r="R1464" s="7"/>
    </row>
    <row r="1465" spans="14:18" x14ac:dyDescent="0.2">
      <c r="N1465" s="227">
        <f t="shared" si="127"/>
        <v>25</v>
      </c>
      <c r="O1465" s="228">
        <f t="shared" si="126"/>
        <v>1804</v>
      </c>
      <c r="P1465" s="233">
        <f t="shared" si="130"/>
        <v>45102</v>
      </c>
      <c r="Q1465" s="233">
        <f t="shared" si="130"/>
        <v>45104</v>
      </c>
      <c r="R1465" s="7"/>
    </row>
    <row r="1466" spans="14:18" x14ac:dyDescent="0.2">
      <c r="N1466" s="227">
        <f t="shared" si="127"/>
        <v>26</v>
      </c>
      <c r="O1466" s="228">
        <f t="shared" si="126"/>
        <v>1735</v>
      </c>
      <c r="P1466" s="233">
        <f t="shared" si="130"/>
        <v>45103</v>
      </c>
      <c r="Q1466" s="233">
        <f t="shared" si="130"/>
        <v>45105</v>
      </c>
      <c r="R1466" s="7"/>
    </row>
    <row r="1467" spans="14:18" x14ac:dyDescent="0.2">
      <c r="N1467" s="227">
        <f t="shared" si="127"/>
        <v>27</v>
      </c>
      <c r="O1467" s="228">
        <f t="shared" si="126"/>
        <v>1671</v>
      </c>
      <c r="P1467" s="233">
        <f t="shared" si="130"/>
        <v>45104</v>
      </c>
      <c r="Q1467" s="233">
        <f t="shared" si="130"/>
        <v>45106</v>
      </c>
      <c r="R1467" s="7"/>
    </row>
    <row r="1468" spans="14:18" x14ac:dyDescent="0.2">
      <c r="N1468" s="227">
        <f t="shared" si="127"/>
        <v>28</v>
      </c>
      <c r="O1468" s="228">
        <f t="shared" si="126"/>
        <v>1611</v>
      </c>
      <c r="P1468" s="233">
        <f t="shared" ref="P1468:Q1483" si="131">P1467+1</f>
        <v>45105</v>
      </c>
      <c r="Q1468" s="233">
        <f t="shared" si="131"/>
        <v>45107</v>
      </c>
      <c r="R1468" s="7"/>
    </row>
    <row r="1469" spans="14:18" x14ac:dyDescent="0.2">
      <c r="N1469" s="227">
        <f t="shared" si="127"/>
        <v>29</v>
      </c>
      <c r="O1469" s="228">
        <f t="shared" si="126"/>
        <v>1555</v>
      </c>
      <c r="P1469" s="233">
        <f t="shared" si="131"/>
        <v>45106</v>
      </c>
      <c r="Q1469" s="233">
        <f t="shared" si="131"/>
        <v>45108</v>
      </c>
      <c r="R1469" s="7"/>
    </row>
    <row r="1470" spans="14:18" x14ac:dyDescent="0.2">
      <c r="N1470" s="227">
        <f t="shared" si="127"/>
        <v>30</v>
      </c>
      <c r="O1470" s="228">
        <f t="shared" si="126"/>
        <v>1504</v>
      </c>
      <c r="P1470" s="233">
        <f t="shared" si="131"/>
        <v>45107</v>
      </c>
      <c r="Q1470" s="233">
        <f t="shared" si="131"/>
        <v>45109</v>
      </c>
      <c r="R1470" s="7"/>
    </row>
    <row r="1471" spans="14:18" x14ac:dyDescent="0.2">
      <c r="N1471" s="227">
        <f t="shared" si="127"/>
        <v>1</v>
      </c>
      <c r="O1471" s="228">
        <f t="shared" si="126"/>
        <v>45108</v>
      </c>
      <c r="P1471" s="233">
        <f t="shared" si="131"/>
        <v>45108</v>
      </c>
      <c r="Q1471" s="233">
        <f t="shared" si="131"/>
        <v>45110</v>
      </c>
      <c r="R1471" s="7"/>
    </row>
    <row r="1472" spans="14:18" x14ac:dyDescent="0.2">
      <c r="N1472" s="227">
        <f t="shared" si="127"/>
        <v>2</v>
      </c>
      <c r="O1472" s="228">
        <f t="shared" si="126"/>
        <v>22555</v>
      </c>
      <c r="P1472" s="233">
        <f t="shared" si="131"/>
        <v>45109</v>
      </c>
      <c r="Q1472" s="233">
        <f t="shared" si="131"/>
        <v>45111</v>
      </c>
      <c r="R1472" s="7"/>
    </row>
    <row r="1473" spans="14:18" x14ac:dyDescent="0.2">
      <c r="N1473" s="227">
        <f t="shared" si="127"/>
        <v>3</v>
      </c>
      <c r="O1473" s="228">
        <f t="shared" si="126"/>
        <v>15037</v>
      </c>
      <c r="P1473" s="233">
        <f t="shared" si="131"/>
        <v>45110</v>
      </c>
      <c r="Q1473" s="233">
        <f t="shared" si="131"/>
        <v>45112</v>
      </c>
      <c r="R1473" s="7"/>
    </row>
    <row r="1474" spans="14:18" x14ac:dyDescent="0.2">
      <c r="N1474" s="227">
        <f t="shared" si="127"/>
        <v>4</v>
      </c>
      <c r="O1474" s="228">
        <f t="shared" si="126"/>
        <v>11278</v>
      </c>
      <c r="P1474" s="233">
        <f t="shared" si="131"/>
        <v>45111</v>
      </c>
      <c r="Q1474" s="233">
        <f t="shared" si="131"/>
        <v>45113</v>
      </c>
      <c r="R1474" s="7"/>
    </row>
    <row r="1475" spans="14:18" x14ac:dyDescent="0.2">
      <c r="N1475" s="227">
        <f t="shared" si="127"/>
        <v>5</v>
      </c>
      <c r="O1475" s="228">
        <f t="shared" si="126"/>
        <v>9022</v>
      </c>
      <c r="P1475" s="233">
        <f t="shared" si="131"/>
        <v>45112</v>
      </c>
      <c r="Q1475" s="233">
        <f t="shared" si="131"/>
        <v>45114</v>
      </c>
      <c r="R1475" s="7"/>
    </row>
    <row r="1476" spans="14:18" x14ac:dyDescent="0.2">
      <c r="N1476" s="227">
        <f t="shared" si="127"/>
        <v>6</v>
      </c>
      <c r="O1476" s="228">
        <f t="shared" si="126"/>
        <v>7519</v>
      </c>
      <c r="P1476" s="233">
        <f t="shared" si="131"/>
        <v>45113</v>
      </c>
      <c r="Q1476" s="233">
        <f t="shared" si="131"/>
        <v>45115</v>
      </c>
      <c r="R1476" s="7"/>
    </row>
    <row r="1477" spans="14:18" x14ac:dyDescent="0.2">
      <c r="N1477" s="227">
        <f t="shared" si="127"/>
        <v>7</v>
      </c>
      <c r="O1477" s="228">
        <f t="shared" si="126"/>
        <v>6445</v>
      </c>
      <c r="P1477" s="233">
        <f t="shared" si="131"/>
        <v>45114</v>
      </c>
      <c r="Q1477" s="233">
        <f t="shared" si="131"/>
        <v>45116</v>
      </c>
      <c r="R1477" s="7"/>
    </row>
    <row r="1478" spans="14:18" x14ac:dyDescent="0.2">
      <c r="N1478" s="227">
        <f t="shared" si="127"/>
        <v>8</v>
      </c>
      <c r="O1478" s="228">
        <f t="shared" si="126"/>
        <v>5639</v>
      </c>
      <c r="P1478" s="233">
        <f t="shared" si="131"/>
        <v>45115</v>
      </c>
      <c r="Q1478" s="233">
        <f t="shared" si="131"/>
        <v>45117</v>
      </c>
      <c r="R1478" s="7"/>
    </row>
    <row r="1479" spans="14:18" x14ac:dyDescent="0.2">
      <c r="N1479" s="227">
        <f t="shared" si="127"/>
        <v>9</v>
      </c>
      <c r="O1479" s="228">
        <f t="shared" si="126"/>
        <v>5013</v>
      </c>
      <c r="P1479" s="233">
        <f t="shared" si="131"/>
        <v>45116</v>
      </c>
      <c r="Q1479" s="233">
        <f t="shared" si="131"/>
        <v>45118</v>
      </c>
      <c r="R1479" s="7"/>
    </row>
    <row r="1480" spans="14:18" x14ac:dyDescent="0.2">
      <c r="N1480" s="227">
        <f t="shared" si="127"/>
        <v>10</v>
      </c>
      <c r="O1480" s="228">
        <f t="shared" si="126"/>
        <v>4512</v>
      </c>
      <c r="P1480" s="233">
        <f t="shared" si="131"/>
        <v>45117</v>
      </c>
      <c r="Q1480" s="233">
        <f t="shared" si="131"/>
        <v>45119</v>
      </c>
      <c r="R1480" s="7"/>
    </row>
    <row r="1481" spans="14:18" x14ac:dyDescent="0.2">
      <c r="N1481" s="227">
        <f t="shared" si="127"/>
        <v>11</v>
      </c>
      <c r="O1481" s="228">
        <f t="shared" ref="O1481:O1544" si="132">ROUND(P1481/N1481,0)</f>
        <v>4102</v>
      </c>
      <c r="P1481" s="233">
        <f t="shared" si="131"/>
        <v>45118</v>
      </c>
      <c r="Q1481" s="233">
        <f t="shared" si="131"/>
        <v>45120</v>
      </c>
      <c r="R1481" s="7"/>
    </row>
    <row r="1482" spans="14:18" x14ac:dyDescent="0.2">
      <c r="N1482" s="227">
        <f t="shared" ref="N1482:N1545" si="133">DAY(P1482)</f>
        <v>12</v>
      </c>
      <c r="O1482" s="228">
        <f t="shared" si="132"/>
        <v>3760</v>
      </c>
      <c r="P1482" s="233">
        <f t="shared" si="131"/>
        <v>45119</v>
      </c>
      <c r="Q1482" s="233">
        <f t="shared" si="131"/>
        <v>45121</v>
      </c>
      <c r="R1482" s="7"/>
    </row>
    <row r="1483" spans="14:18" x14ac:dyDescent="0.2">
      <c r="N1483" s="227">
        <f t="shared" si="133"/>
        <v>13</v>
      </c>
      <c r="O1483" s="228">
        <f t="shared" si="132"/>
        <v>3471</v>
      </c>
      <c r="P1483" s="233">
        <f t="shared" si="131"/>
        <v>45120</v>
      </c>
      <c r="Q1483" s="233">
        <f t="shared" si="131"/>
        <v>45122</v>
      </c>
      <c r="R1483" s="7"/>
    </row>
    <row r="1484" spans="14:18" x14ac:dyDescent="0.2">
      <c r="N1484" s="227">
        <f t="shared" si="133"/>
        <v>14</v>
      </c>
      <c r="O1484" s="228">
        <f t="shared" si="132"/>
        <v>3223</v>
      </c>
      <c r="P1484" s="233">
        <f t="shared" ref="P1484:Q1499" si="134">P1483+1</f>
        <v>45121</v>
      </c>
      <c r="Q1484" s="233">
        <f t="shared" si="134"/>
        <v>45123</v>
      </c>
      <c r="R1484" s="7"/>
    </row>
    <row r="1485" spans="14:18" x14ac:dyDescent="0.2">
      <c r="N1485" s="227">
        <f t="shared" si="133"/>
        <v>15</v>
      </c>
      <c r="O1485" s="228">
        <f t="shared" si="132"/>
        <v>3008</v>
      </c>
      <c r="P1485" s="233">
        <f t="shared" si="134"/>
        <v>45122</v>
      </c>
      <c r="Q1485" s="233">
        <f t="shared" si="134"/>
        <v>45124</v>
      </c>
      <c r="R1485" s="7"/>
    </row>
    <row r="1486" spans="14:18" x14ac:dyDescent="0.2">
      <c r="N1486" s="227">
        <f t="shared" si="133"/>
        <v>16</v>
      </c>
      <c r="O1486" s="228">
        <f t="shared" si="132"/>
        <v>2820</v>
      </c>
      <c r="P1486" s="233">
        <f t="shared" si="134"/>
        <v>45123</v>
      </c>
      <c r="Q1486" s="233">
        <f t="shared" si="134"/>
        <v>45125</v>
      </c>
      <c r="R1486" s="7"/>
    </row>
    <row r="1487" spans="14:18" x14ac:dyDescent="0.2">
      <c r="N1487" s="227">
        <f t="shared" si="133"/>
        <v>17</v>
      </c>
      <c r="O1487" s="228">
        <f t="shared" si="132"/>
        <v>2654</v>
      </c>
      <c r="P1487" s="233">
        <f t="shared" si="134"/>
        <v>45124</v>
      </c>
      <c r="Q1487" s="233">
        <f t="shared" si="134"/>
        <v>45126</v>
      </c>
      <c r="R1487" s="7"/>
    </row>
    <row r="1488" spans="14:18" x14ac:dyDescent="0.2">
      <c r="N1488" s="227">
        <f t="shared" si="133"/>
        <v>18</v>
      </c>
      <c r="O1488" s="228">
        <f t="shared" si="132"/>
        <v>2507</v>
      </c>
      <c r="P1488" s="233">
        <f t="shared" si="134"/>
        <v>45125</v>
      </c>
      <c r="Q1488" s="233">
        <f t="shared" si="134"/>
        <v>45127</v>
      </c>
      <c r="R1488" s="7"/>
    </row>
    <row r="1489" spans="14:18" x14ac:dyDescent="0.2">
      <c r="N1489" s="227">
        <f t="shared" si="133"/>
        <v>19</v>
      </c>
      <c r="O1489" s="228">
        <f t="shared" si="132"/>
        <v>2375</v>
      </c>
      <c r="P1489" s="233">
        <f t="shared" si="134"/>
        <v>45126</v>
      </c>
      <c r="Q1489" s="233">
        <f t="shared" si="134"/>
        <v>45128</v>
      </c>
      <c r="R1489" s="7"/>
    </row>
    <row r="1490" spans="14:18" x14ac:dyDescent="0.2">
      <c r="N1490" s="227">
        <f t="shared" si="133"/>
        <v>20</v>
      </c>
      <c r="O1490" s="228">
        <f t="shared" si="132"/>
        <v>2256</v>
      </c>
      <c r="P1490" s="233">
        <f t="shared" si="134"/>
        <v>45127</v>
      </c>
      <c r="Q1490" s="233">
        <f t="shared" si="134"/>
        <v>45129</v>
      </c>
      <c r="R1490" s="7"/>
    </row>
    <row r="1491" spans="14:18" x14ac:dyDescent="0.2">
      <c r="N1491" s="227">
        <f t="shared" si="133"/>
        <v>21</v>
      </c>
      <c r="O1491" s="228">
        <f t="shared" si="132"/>
        <v>2149</v>
      </c>
      <c r="P1491" s="233">
        <f t="shared" si="134"/>
        <v>45128</v>
      </c>
      <c r="Q1491" s="233">
        <f t="shared" si="134"/>
        <v>45130</v>
      </c>
      <c r="R1491" s="7"/>
    </row>
    <row r="1492" spans="14:18" x14ac:dyDescent="0.2">
      <c r="N1492" s="227">
        <f t="shared" si="133"/>
        <v>22</v>
      </c>
      <c r="O1492" s="228">
        <f t="shared" si="132"/>
        <v>2051</v>
      </c>
      <c r="P1492" s="233">
        <f t="shared" si="134"/>
        <v>45129</v>
      </c>
      <c r="Q1492" s="233">
        <f t="shared" si="134"/>
        <v>45131</v>
      </c>
      <c r="R1492" s="7"/>
    </row>
    <row r="1493" spans="14:18" x14ac:dyDescent="0.2">
      <c r="N1493" s="227">
        <f t="shared" si="133"/>
        <v>23</v>
      </c>
      <c r="O1493" s="228">
        <f t="shared" si="132"/>
        <v>1962</v>
      </c>
      <c r="P1493" s="233">
        <f t="shared" si="134"/>
        <v>45130</v>
      </c>
      <c r="Q1493" s="233">
        <f t="shared" si="134"/>
        <v>45132</v>
      </c>
      <c r="R1493" s="7"/>
    </row>
    <row r="1494" spans="14:18" x14ac:dyDescent="0.2">
      <c r="N1494" s="227">
        <f t="shared" si="133"/>
        <v>24</v>
      </c>
      <c r="O1494" s="228">
        <f t="shared" si="132"/>
        <v>1880</v>
      </c>
      <c r="P1494" s="233">
        <f t="shared" si="134"/>
        <v>45131</v>
      </c>
      <c r="Q1494" s="233">
        <f t="shared" si="134"/>
        <v>45133</v>
      </c>
      <c r="R1494" s="7"/>
    </row>
    <row r="1495" spans="14:18" x14ac:dyDescent="0.2">
      <c r="N1495" s="227">
        <f t="shared" si="133"/>
        <v>25</v>
      </c>
      <c r="O1495" s="228">
        <f t="shared" si="132"/>
        <v>1805</v>
      </c>
      <c r="P1495" s="233">
        <f t="shared" si="134"/>
        <v>45132</v>
      </c>
      <c r="Q1495" s="233">
        <f t="shared" si="134"/>
        <v>45134</v>
      </c>
      <c r="R1495" s="7"/>
    </row>
    <row r="1496" spans="14:18" x14ac:dyDescent="0.2">
      <c r="N1496" s="227">
        <f t="shared" si="133"/>
        <v>26</v>
      </c>
      <c r="O1496" s="228">
        <f t="shared" si="132"/>
        <v>1736</v>
      </c>
      <c r="P1496" s="233">
        <f t="shared" si="134"/>
        <v>45133</v>
      </c>
      <c r="Q1496" s="233">
        <f t="shared" si="134"/>
        <v>45135</v>
      </c>
      <c r="R1496" s="7"/>
    </row>
    <row r="1497" spans="14:18" x14ac:dyDescent="0.2">
      <c r="N1497" s="227">
        <f t="shared" si="133"/>
        <v>27</v>
      </c>
      <c r="O1497" s="228">
        <f t="shared" si="132"/>
        <v>1672</v>
      </c>
      <c r="P1497" s="233">
        <f t="shared" si="134"/>
        <v>45134</v>
      </c>
      <c r="Q1497" s="233">
        <f t="shared" si="134"/>
        <v>45136</v>
      </c>
      <c r="R1497" s="7"/>
    </row>
    <row r="1498" spans="14:18" x14ac:dyDescent="0.2">
      <c r="N1498" s="227">
        <f t="shared" si="133"/>
        <v>28</v>
      </c>
      <c r="O1498" s="228">
        <f t="shared" si="132"/>
        <v>1612</v>
      </c>
      <c r="P1498" s="233">
        <f t="shared" si="134"/>
        <v>45135</v>
      </c>
      <c r="Q1498" s="233">
        <f t="shared" si="134"/>
        <v>45137</v>
      </c>
      <c r="R1498" s="7"/>
    </row>
    <row r="1499" spans="14:18" x14ac:dyDescent="0.2">
      <c r="N1499" s="227">
        <f t="shared" si="133"/>
        <v>29</v>
      </c>
      <c r="O1499" s="228">
        <f t="shared" si="132"/>
        <v>1556</v>
      </c>
      <c r="P1499" s="233">
        <f t="shared" si="134"/>
        <v>45136</v>
      </c>
      <c r="Q1499" s="233">
        <f t="shared" si="134"/>
        <v>45138</v>
      </c>
      <c r="R1499" s="7"/>
    </row>
    <row r="1500" spans="14:18" x14ac:dyDescent="0.2">
      <c r="N1500" s="227">
        <f t="shared" si="133"/>
        <v>30</v>
      </c>
      <c r="O1500" s="228">
        <f t="shared" si="132"/>
        <v>1505</v>
      </c>
      <c r="P1500" s="233">
        <f t="shared" ref="P1500:Q1515" si="135">P1499+1</f>
        <v>45137</v>
      </c>
      <c r="Q1500" s="233">
        <f t="shared" si="135"/>
        <v>45139</v>
      </c>
      <c r="R1500" s="7"/>
    </row>
    <row r="1501" spans="14:18" x14ac:dyDescent="0.2">
      <c r="N1501" s="227">
        <f t="shared" si="133"/>
        <v>31</v>
      </c>
      <c r="O1501" s="228">
        <f t="shared" si="132"/>
        <v>1456</v>
      </c>
      <c r="P1501" s="233">
        <f t="shared" si="135"/>
        <v>45138</v>
      </c>
      <c r="Q1501" s="233">
        <f t="shared" si="135"/>
        <v>45140</v>
      </c>
      <c r="R1501" s="7"/>
    </row>
    <row r="1502" spans="14:18" x14ac:dyDescent="0.2">
      <c r="N1502" s="227">
        <f t="shared" si="133"/>
        <v>1</v>
      </c>
      <c r="O1502" s="228">
        <f t="shared" si="132"/>
        <v>45139</v>
      </c>
      <c r="P1502" s="233">
        <f t="shared" si="135"/>
        <v>45139</v>
      </c>
      <c r="Q1502" s="233">
        <f t="shared" si="135"/>
        <v>45141</v>
      </c>
      <c r="R1502" s="7"/>
    </row>
    <row r="1503" spans="14:18" x14ac:dyDescent="0.2">
      <c r="N1503" s="227">
        <f t="shared" si="133"/>
        <v>2</v>
      </c>
      <c r="O1503" s="228">
        <f t="shared" si="132"/>
        <v>22570</v>
      </c>
      <c r="P1503" s="233">
        <f t="shared" si="135"/>
        <v>45140</v>
      </c>
      <c r="Q1503" s="233">
        <f t="shared" si="135"/>
        <v>45142</v>
      </c>
      <c r="R1503" s="7"/>
    </row>
    <row r="1504" spans="14:18" x14ac:dyDescent="0.2">
      <c r="N1504" s="227">
        <f t="shared" si="133"/>
        <v>3</v>
      </c>
      <c r="O1504" s="228">
        <f t="shared" si="132"/>
        <v>15047</v>
      </c>
      <c r="P1504" s="233">
        <f t="shared" si="135"/>
        <v>45141</v>
      </c>
      <c r="Q1504" s="233">
        <f t="shared" si="135"/>
        <v>45143</v>
      </c>
      <c r="R1504" s="7"/>
    </row>
    <row r="1505" spans="14:18" x14ac:dyDescent="0.2">
      <c r="N1505" s="227">
        <f t="shared" si="133"/>
        <v>4</v>
      </c>
      <c r="O1505" s="228">
        <f t="shared" si="132"/>
        <v>11286</v>
      </c>
      <c r="P1505" s="233">
        <f t="shared" si="135"/>
        <v>45142</v>
      </c>
      <c r="Q1505" s="233">
        <f t="shared" si="135"/>
        <v>45144</v>
      </c>
      <c r="R1505" s="7"/>
    </row>
    <row r="1506" spans="14:18" x14ac:dyDescent="0.2">
      <c r="N1506" s="227">
        <f t="shared" si="133"/>
        <v>5</v>
      </c>
      <c r="O1506" s="228">
        <f t="shared" si="132"/>
        <v>9029</v>
      </c>
      <c r="P1506" s="233">
        <f t="shared" si="135"/>
        <v>45143</v>
      </c>
      <c r="Q1506" s="233">
        <f t="shared" si="135"/>
        <v>45145</v>
      </c>
      <c r="R1506" s="7"/>
    </row>
    <row r="1507" spans="14:18" x14ac:dyDescent="0.2">
      <c r="N1507" s="227">
        <f t="shared" si="133"/>
        <v>6</v>
      </c>
      <c r="O1507" s="228">
        <f t="shared" si="132"/>
        <v>7524</v>
      </c>
      <c r="P1507" s="233">
        <f t="shared" si="135"/>
        <v>45144</v>
      </c>
      <c r="Q1507" s="233">
        <f t="shared" si="135"/>
        <v>45146</v>
      </c>
      <c r="R1507" s="7"/>
    </row>
    <row r="1508" spans="14:18" x14ac:dyDescent="0.2">
      <c r="N1508" s="227">
        <f t="shared" si="133"/>
        <v>7</v>
      </c>
      <c r="O1508" s="228">
        <f t="shared" si="132"/>
        <v>6449</v>
      </c>
      <c r="P1508" s="233">
        <f t="shared" si="135"/>
        <v>45145</v>
      </c>
      <c r="Q1508" s="233">
        <f t="shared" si="135"/>
        <v>45147</v>
      </c>
      <c r="R1508" s="7"/>
    </row>
    <row r="1509" spans="14:18" x14ac:dyDescent="0.2">
      <c r="N1509" s="227">
        <f t="shared" si="133"/>
        <v>8</v>
      </c>
      <c r="O1509" s="228">
        <f t="shared" si="132"/>
        <v>5643</v>
      </c>
      <c r="P1509" s="233">
        <f t="shared" si="135"/>
        <v>45146</v>
      </c>
      <c r="Q1509" s="233">
        <f t="shared" si="135"/>
        <v>45148</v>
      </c>
      <c r="R1509" s="7"/>
    </row>
    <row r="1510" spans="14:18" x14ac:dyDescent="0.2">
      <c r="N1510" s="227">
        <f t="shared" si="133"/>
        <v>9</v>
      </c>
      <c r="O1510" s="228">
        <f t="shared" si="132"/>
        <v>5016</v>
      </c>
      <c r="P1510" s="233">
        <f t="shared" si="135"/>
        <v>45147</v>
      </c>
      <c r="Q1510" s="233">
        <f t="shared" si="135"/>
        <v>45149</v>
      </c>
      <c r="R1510" s="7"/>
    </row>
    <row r="1511" spans="14:18" x14ac:dyDescent="0.2">
      <c r="N1511" s="227">
        <f t="shared" si="133"/>
        <v>10</v>
      </c>
      <c r="O1511" s="228">
        <f t="shared" si="132"/>
        <v>4515</v>
      </c>
      <c r="P1511" s="233">
        <f t="shared" si="135"/>
        <v>45148</v>
      </c>
      <c r="Q1511" s="233">
        <f t="shared" si="135"/>
        <v>45150</v>
      </c>
      <c r="R1511" s="7"/>
    </row>
    <row r="1512" spans="14:18" x14ac:dyDescent="0.2">
      <c r="N1512" s="227">
        <f t="shared" si="133"/>
        <v>11</v>
      </c>
      <c r="O1512" s="228">
        <f t="shared" si="132"/>
        <v>4104</v>
      </c>
      <c r="P1512" s="233">
        <f t="shared" si="135"/>
        <v>45149</v>
      </c>
      <c r="Q1512" s="233">
        <f t="shared" si="135"/>
        <v>45151</v>
      </c>
      <c r="R1512" s="7"/>
    </row>
    <row r="1513" spans="14:18" x14ac:dyDescent="0.2">
      <c r="N1513" s="227">
        <f t="shared" si="133"/>
        <v>12</v>
      </c>
      <c r="O1513" s="228">
        <f t="shared" si="132"/>
        <v>3763</v>
      </c>
      <c r="P1513" s="233">
        <f t="shared" si="135"/>
        <v>45150</v>
      </c>
      <c r="Q1513" s="233">
        <f t="shared" si="135"/>
        <v>45152</v>
      </c>
      <c r="R1513" s="7"/>
    </row>
    <row r="1514" spans="14:18" x14ac:dyDescent="0.2">
      <c r="N1514" s="227">
        <f t="shared" si="133"/>
        <v>13</v>
      </c>
      <c r="O1514" s="228">
        <f t="shared" si="132"/>
        <v>3473</v>
      </c>
      <c r="P1514" s="233">
        <f t="shared" si="135"/>
        <v>45151</v>
      </c>
      <c r="Q1514" s="233">
        <f t="shared" si="135"/>
        <v>45153</v>
      </c>
      <c r="R1514" s="7"/>
    </row>
    <row r="1515" spans="14:18" x14ac:dyDescent="0.2">
      <c r="N1515" s="227">
        <f t="shared" si="133"/>
        <v>14</v>
      </c>
      <c r="O1515" s="228">
        <f t="shared" si="132"/>
        <v>3225</v>
      </c>
      <c r="P1515" s="233">
        <f t="shared" si="135"/>
        <v>45152</v>
      </c>
      <c r="Q1515" s="233">
        <f t="shared" si="135"/>
        <v>45154</v>
      </c>
      <c r="R1515" s="7"/>
    </row>
    <row r="1516" spans="14:18" x14ac:dyDescent="0.2">
      <c r="N1516" s="227">
        <f t="shared" si="133"/>
        <v>15</v>
      </c>
      <c r="O1516" s="228">
        <f t="shared" si="132"/>
        <v>3010</v>
      </c>
      <c r="P1516" s="233">
        <f t="shared" ref="P1516:Q1531" si="136">P1515+1</f>
        <v>45153</v>
      </c>
      <c r="Q1516" s="233">
        <f t="shared" si="136"/>
        <v>45155</v>
      </c>
      <c r="R1516" s="7"/>
    </row>
    <row r="1517" spans="14:18" x14ac:dyDescent="0.2">
      <c r="N1517" s="227">
        <f t="shared" si="133"/>
        <v>16</v>
      </c>
      <c r="O1517" s="228">
        <f t="shared" si="132"/>
        <v>2822</v>
      </c>
      <c r="P1517" s="233">
        <f t="shared" si="136"/>
        <v>45154</v>
      </c>
      <c r="Q1517" s="233">
        <f t="shared" si="136"/>
        <v>45156</v>
      </c>
      <c r="R1517" s="7"/>
    </row>
    <row r="1518" spans="14:18" x14ac:dyDescent="0.2">
      <c r="N1518" s="227">
        <f t="shared" si="133"/>
        <v>17</v>
      </c>
      <c r="O1518" s="228">
        <f t="shared" si="132"/>
        <v>2656</v>
      </c>
      <c r="P1518" s="233">
        <f t="shared" si="136"/>
        <v>45155</v>
      </c>
      <c r="Q1518" s="233">
        <f t="shared" si="136"/>
        <v>45157</v>
      </c>
      <c r="R1518" s="7"/>
    </row>
    <row r="1519" spans="14:18" x14ac:dyDescent="0.2">
      <c r="N1519" s="227">
        <f t="shared" si="133"/>
        <v>18</v>
      </c>
      <c r="O1519" s="228">
        <f t="shared" si="132"/>
        <v>2509</v>
      </c>
      <c r="P1519" s="233">
        <f t="shared" si="136"/>
        <v>45156</v>
      </c>
      <c r="Q1519" s="233">
        <f t="shared" si="136"/>
        <v>45158</v>
      </c>
      <c r="R1519" s="7"/>
    </row>
    <row r="1520" spans="14:18" x14ac:dyDescent="0.2">
      <c r="N1520" s="227">
        <f t="shared" si="133"/>
        <v>19</v>
      </c>
      <c r="O1520" s="228">
        <f t="shared" si="132"/>
        <v>2377</v>
      </c>
      <c r="P1520" s="233">
        <f t="shared" si="136"/>
        <v>45157</v>
      </c>
      <c r="Q1520" s="233">
        <f t="shared" si="136"/>
        <v>45159</v>
      </c>
      <c r="R1520" s="7"/>
    </row>
    <row r="1521" spans="14:18" x14ac:dyDescent="0.2">
      <c r="N1521" s="227">
        <f t="shared" si="133"/>
        <v>20</v>
      </c>
      <c r="O1521" s="228">
        <f t="shared" si="132"/>
        <v>2258</v>
      </c>
      <c r="P1521" s="233">
        <f t="shared" si="136"/>
        <v>45158</v>
      </c>
      <c r="Q1521" s="233">
        <f t="shared" si="136"/>
        <v>45160</v>
      </c>
      <c r="R1521" s="7"/>
    </row>
    <row r="1522" spans="14:18" x14ac:dyDescent="0.2">
      <c r="N1522" s="227">
        <f t="shared" si="133"/>
        <v>21</v>
      </c>
      <c r="O1522" s="228">
        <f t="shared" si="132"/>
        <v>2150</v>
      </c>
      <c r="P1522" s="233">
        <f t="shared" si="136"/>
        <v>45159</v>
      </c>
      <c r="Q1522" s="233">
        <f t="shared" si="136"/>
        <v>45161</v>
      </c>
      <c r="R1522" s="7"/>
    </row>
    <row r="1523" spans="14:18" x14ac:dyDescent="0.2">
      <c r="N1523" s="227">
        <f t="shared" si="133"/>
        <v>22</v>
      </c>
      <c r="O1523" s="228">
        <f t="shared" si="132"/>
        <v>2053</v>
      </c>
      <c r="P1523" s="233">
        <f t="shared" si="136"/>
        <v>45160</v>
      </c>
      <c r="Q1523" s="233">
        <f t="shared" si="136"/>
        <v>45162</v>
      </c>
      <c r="R1523" s="7"/>
    </row>
    <row r="1524" spans="14:18" x14ac:dyDescent="0.2">
      <c r="N1524" s="227">
        <f t="shared" si="133"/>
        <v>23</v>
      </c>
      <c r="O1524" s="228">
        <f t="shared" si="132"/>
        <v>1964</v>
      </c>
      <c r="P1524" s="233">
        <f t="shared" si="136"/>
        <v>45161</v>
      </c>
      <c r="Q1524" s="233">
        <f t="shared" si="136"/>
        <v>45163</v>
      </c>
      <c r="R1524" s="7"/>
    </row>
    <row r="1525" spans="14:18" x14ac:dyDescent="0.2">
      <c r="N1525" s="227">
        <f t="shared" si="133"/>
        <v>24</v>
      </c>
      <c r="O1525" s="228">
        <f t="shared" si="132"/>
        <v>1882</v>
      </c>
      <c r="P1525" s="233">
        <f t="shared" si="136"/>
        <v>45162</v>
      </c>
      <c r="Q1525" s="233">
        <f t="shared" si="136"/>
        <v>45164</v>
      </c>
      <c r="R1525" s="7"/>
    </row>
    <row r="1526" spans="14:18" x14ac:dyDescent="0.2">
      <c r="N1526" s="227">
        <f t="shared" si="133"/>
        <v>25</v>
      </c>
      <c r="O1526" s="228">
        <f t="shared" si="132"/>
        <v>1807</v>
      </c>
      <c r="P1526" s="233">
        <f t="shared" si="136"/>
        <v>45163</v>
      </c>
      <c r="Q1526" s="233">
        <f t="shared" si="136"/>
        <v>45165</v>
      </c>
      <c r="R1526" s="7"/>
    </row>
    <row r="1527" spans="14:18" x14ac:dyDescent="0.2">
      <c r="N1527" s="227">
        <f t="shared" si="133"/>
        <v>26</v>
      </c>
      <c r="O1527" s="228">
        <f t="shared" si="132"/>
        <v>1737</v>
      </c>
      <c r="P1527" s="233">
        <f t="shared" si="136"/>
        <v>45164</v>
      </c>
      <c r="Q1527" s="233">
        <f t="shared" si="136"/>
        <v>45166</v>
      </c>
      <c r="R1527" s="7"/>
    </row>
    <row r="1528" spans="14:18" x14ac:dyDescent="0.2">
      <c r="N1528" s="227">
        <f t="shared" si="133"/>
        <v>27</v>
      </c>
      <c r="O1528" s="228">
        <f t="shared" si="132"/>
        <v>1673</v>
      </c>
      <c r="P1528" s="233">
        <f t="shared" si="136"/>
        <v>45165</v>
      </c>
      <c r="Q1528" s="233">
        <f t="shared" si="136"/>
        <v>45167</v>
      </c>
      <c r="R1528" s="7"/>
    </row>
    <row r="1529" spans="14:18" x14ac:dyDescent="0.2">
      <c r="N1529" s="227">
        <f t="shared" si="133"/>
        <v>28</v>
      </c>
      <c r="O1529" s="228">
        <f t="shared" si="132"/>
        <v>1613</v>
      </c>
      <c r="P1529" s="233">
        <f t="shared" si="136"/>
        <v>45166</v>
      </c>
      <c r="Q1529" s="233">
        <f t="shared" si="136"/>
        <v>45168</v>
      </c>
      <c r="R1529" s="7"/>
    </row>
    <row r="1530" spans="14:18" x14ac:dyDescent="0.2">
      <c r="N1530" s="227">
        <f t="shared" si="133"/>
        <v>29</v>
      </c>
      <c r="O1530" s="228">
        <f t="shared" si="132"/>
        <v>1557</v>
      </c>
      <c r="P1530" s="233">
        <f t="shared" si="136"/>
        <v>45167</v>
      </c>
      <c r="Q1530" s="233">
        <f t="shared" si="136"/>
        <v>45169</v>
      </c>
      <c r="R1530" s="7"/>
    </row>
    <row r="1531" spans="14:18" x14ac:dyDescent="0.2">
      <c r="N1531" s="227">
        <f t="shared" si="133"/>
        <v>30</v>
      </c>
      <c r="O1531" s="228">
        <f t="shared" si="132"/>
        <v>1506</v>
      </c>
      <c r="P1531" s="233">
        <f t="shared" si="136"/>
        <v>45168</v>
      </c>
      <c r="Q1531" s="233">
        <f t="shared" si="136"/>
        <v>45170</v>
      </c>
      <c r="R1531" s="7"/>
    </row>
    <row r="1532" spans="14:18" x14ac:dyDescent="0.2">
      <c r="N1532" s="227">
        <f t="shared" si="133"/>
        <v>31</v>
      </c>
      <c r="O1532" s="228">
        <f t="shared" si="132"/>
        <v>1457</v>
      </c>
      <c r="P1532" s="233">
        <f t="shared" ref="P1532:Q1547" si="137">P1531+1</f>
        <v>45169</v>
      </c>
      <c r="Q1532" s="233">
        <f t="shared" si="137"/>
        <v>45171</v>
      </c>
      <c r="R1532" s="7"/>
    </row>
    <row r="1533" spans="14:18" x14ac:dyDescent="0.2">
      <c r="N1533" s="227">
        <f t="shared" si="133"/>
        <v>1</v>
      </c>
      <c r="O1533" s="228">
        <f t="shared" si="132"/>
        <v>45170</v>
      </c>
      <c r="P1533" s="233">
        <f t="shared" si="137"/>
        <v>45170</v>
      </c>
      <c r="Q1533" s="233">
        <f t="shared" si="137"/>
        <v>45172</v>
      </c>
      <c r="R1533" s="7"/>
    </row>
    <row r="1534" spans="14:18" x14ac:dyDescent="0.2">
      <c r="N1534" s="227">
        <f t="shared" si="133"/>
        <v>2</v>
      </c>
      <c r="O1534" s="228">
        <f t="shared" si="132"/>
        <v>22586</v>
      </c>
      <c r="P1534" s="233">
        <f t="shared" si="137"/>
        <v>45171</v>
      </c>
      <c r="Q1534" s="233">
        <f t="shared" si="137"/>
        <v>45173</v>
      </c>
      <c r="R1534" s="7"/>
    </row>
    <row r="1535" spans="14:18" x14ac:dyDescent="0.2">
      <c r="N1535" s="227">
        <f t="shared" si="133"/>
        <v>3</v>
      </c>
      <c r="O1535" s="228">
        <f t="shared" si="132"/>
        <v>15057</v>
      </c>
      <c r="P1535" s="233">
        <f t="shared" si="137"/>
        <v>45172</v>
      </c>
      <c r="Q1535" s="233">
        <f t="shared" si="137"/>
        <v>45174</v>
      </c>
      <c r="R1535" s="7"/>
    </row>
    <row r="1536" spans="14:18" x14ac:dyDescent="0.2">
      <c r="N1536" s="227">
        <f t="shared" si="133"/>
        <v>4</v>
      </c>
      <c r="O1536" s="228">
        <f t="shared" si="132"/>
        <v>11293</v>
      </c>
      <c r="P1536" s="233">
        <f t="shared" si="137"/>
        <v>45173</v>
      </c>
      <c r="Q1536" s="233">
        <f t="shared" si="137"/>
        <v>45175</v>
      </c>
      <c r="R1536" s="7"/>
    </row>
    <row r="1537" spans="14:18" x14ac:dyDescent="0.2">
      <c r="N1537" s="227">
        <f t="shared" si="133"/>
        <v>5</v>
      </c>
      <c r="O1537" s="228">
        <f t="shared" si="132"/>
        <v>9035</v>
      </c>
      <c r="P1537" s="233">
        <f t="shared" si="137"/>
        <v>45174</v>
      </c>
      <c r="Q1537" s="233">
        <f t="shared" si="137"/>
        <v>45176</v>
      </c>
      <c r="R1537" s="7"/>
    </row>
    <row r="1538" spans="14:18" x14ac:dyDescent="0.2">
      <c r="N1538" s="227">
        <f t="shared" si="133"/>
        <v>6</v>
      </c>
      <c r="O1538" s="228">
        <f t="shared" si="132"/>
        <v>7529</v>
      </c>
      <c r="P1538" s="233">
        <f t="shared" si="137"/>
        <v>45175</v>
      </c>
      <c r="Q1538" s="233">
        <f t="shared" si="137"/>
        <v>45177</v>
      </c>
      <c r="R1538" s="7"/>
    </row>
    <row r="1539" spans="14:18" x14ac:dyDescent="0.2">
      <c r="N1539" s="227">
        <f t="shared" si="133"/>
        <v>7</v>
      </c>
      <c r="O1539" s="228">
        <f t="shared" si="132"/>
        <v>6454</v>
      </c>
      <c r="P1539" s="233">
        <f t="shared" si="137"/>
        <v>45176</v>
      </c>
      <c r="Q1539" s="233">
        <f t="shared" si="137"/>
        <v>45178</v>
      </c>
      <c r="R1539" s="7"/>
    </row>
    <row r="1540" spans="14:18" x14ac:dyDescent="0.2">
      <c r="N1540" s="227">
        <f t="shared" si="133"/>
        <v>8</v>
      </c>
      <c r="O1540" s="228">
        <f t="shared" si="132"/>
        <v>5647</v>
      </c>
      <c r="P1540" s="233">
        <f t="shared" si="137"/>
        <v>45177</v>
      </c>
      <c r="Q1540" s="233">
        <f t="shared" si="137"/>
        <v>45179</v>
      </c>
      <c r="R1540" s="7"/>
    </row>
    <row r="1541" spans="14:18" x14ac:dyDescent="0.2">
      <c r="N1541" s="227">
        <f t="shared" si="133"/>
        <v>9</v>
      </c>
      <c r="O1541" s="228">
        <f t="shared" si="132"/>
        <v>5020</v>
      </c>
      <c r="P1541" s="233">
        <f t="shared" si="137"/>
        <v>45178</v>
      </c>
      <c r="Q1541" s="233">
        <f t="shared" si="137"/>
        <v>45180</v>
      </c>
      <c r="R1541" s="7"/>
    </row>
    <row r="1542" spans="14:18" x14ac:dyDescent="0.2">
      <c r="N1542" s="227">
        <f t="shared" si="133"/>
        <v>10</v>
      </c>
      <c r="O1542" s="228">
        <f t="shared" si="132"/>
        <v>4518</v>
      </c>
      <c r="P1542" s="233">
        <f t="shared" si="137"/>
        <v>45179</v>
      </c>
      <c r="Q1542" s="233">
        <f t="shared" si="137"/>
        <v>45181</v>
      </c>
      <c r="R1542" s="7"/>
    </row>
    <row r="1543" spans="14:18" x14ac:dyDescent="0.2">
      <c r="N1543" s="227">
        <f t="shared" si="133"/>
        <v>11</v>
      </c>
      <c r="O1543" s="228">
        <f t="shared" si="132"/>
        <v>4107</v>
      </c>
      <c r="P1543" s="233">
        <f t="shared" si="137"/>
        <v>45180</v>
      </c>
      <c r="Q1543" s="233">
        <f t="shared" si="137"/>
        <v>45182</v>
      </c>
      <c r="R1543" s="7"/>
    </row>
    <row r="1544" spans="14:18" x14ac:dyDescent="0.2">
      <c r="N1544" s="227">
        <f t="shared" si="133"/>
        <v>12</v>
      </c>
      <c r="O1544" s="228">
        <f t="shared" si="132"/>
        <v>3765</v>
      </c>
      <c r="P1544" s="233">
        <f t="shared" si="137"/>
        <v>45181</v>
      </c>
      <c r="Q1544" s="233">
        <f t="shared" si="137"/>
        <v>45183</v>
      </c>
      <c r="R1544" s="7"/>
    </row>
    <row r="1545" spans="14:18" x14ac:dyDescent="0.2">
      <c r="N1545" s="227">
        <f t="shared" si="133"/>
        <v>13</v>
      </c>
      <c r="O1545" s="228">
        <f t="shared" ref="O1545:O1608" si="138">ROUND(P1545/N1545,0)</f>
        <v>3476</v>
      </c>
      <c r="P1545" s="233">
        <f t="shared" si="137"/>
        <v>45182</v>
      </c>
      <c r="Q1545" s="233">
        <f t="shared" si="137"/>
        <v>45184</v>
      </c>
      <c r="R1545" s="7"/>
    </row>
    <row r="1546" spans="14:18" x14ac:dyDescent="0.2">
      <c r="N1546" s="227">
        <f t="shared" ref="N1546:N1609" si="139">DAY(P1546)</f>
        <v>14</v>
      </c>
      <c r="O1546" s="228">
        <f t="shared" si="138"/>
        <v>3227</v>
      </c>
      <c r="P1546" s="233">
        <f t="shared" si="137"/>
        <v>45183</v>
      </c>
      <c r="Q1546" s="233">
        <f t="shared" si="137"/>
        <v>45185</v>
      </c>
      <c r="R1546" s="7"/>
    </row>
    <row r="1547" spans="14:18" x14ac:dyDescent="0.2">
      <c r="N1547" s="227">
        <f t="shared" si="139"/>
        <v>15</v>
      </c>
      <c r="O1547" s="228">
        <f t="shared" si="138"/>
        <v>3012</v>
      </c>
      <c r="P1547" s="233">
        <f t="shared" si="137"/>
        <v>45184</v>
      </c>
      <c r="Q1547" s="233">
        <f t="shared" si="137"/>
        <v>45186</v>
      </c>
      <c r="R1547" s="7"/>
    </row>
    <row r="1548" spans="14:18" x14ac:dyDescent="0.2">
      <c r="N1548" s="227">
        <f t="shared" si="139"/>
        <v>16</v>
      </c>
      <c r="O1548" s="228">
        <f t="shared" si="138"/>
        <v>2824</v>
      </c>
      <c r="P1548" s="233">
        <f t="shared" ref="P1548:Q1563" si="140">P1547+1</f>
        <v>45185</v>
      </c>
      <c r="Q1548" s="233">
        <f t="shared" si="140"/>
        <v>45187</v>
      </c>
      <c r="R1548" s="7"/>
    </row>
    <row r="1549" spans="14:18" x14ac:dyDescent="0.2">
      <c r="N1549" s="227">
        <f t="shared" si="139"/>
        <v>17</v>
      </c>
      <c r="O1549" s="228">
        <f t="shared" si="138"/>
        <v>2658</v>
      </c>
      <c r="P1549" s="233">
        <f t="shared" si="140"/>
        <v>45186</v>
      </c>
      <c r="Q1549" s="233">
        <f t="shared" si="140"/>
        <v>45188</v>
      </c>
      <c r="R1549" s="7"/>
    </row>
    <row r="1550" spans="14:18" x14ac:dyDescent="0.2">
      <c r="N1550" s="227">
        <f t="shared" si="139"/>
        <v>18</v>
      </c>
      <c r="O1550" s="228">
        <f t="shared" si="138"/>
        <v>2510</v>
      </c>
      <c r="P1550" s="233">
        <f t="shared" si="140"/>
        <v>45187</v>
      </c>
      <c r="Q1550" s="233">
        <f t="shared" si="140"/>
        <v>45189</v>
      </c>
      <c r="R1550" s="7"/>
    </row>
    <row r="1551" spans="14:18" x14ac:dyDescent="0.2">
      <c r="N1551" s="227">
        <f t="shared" si="139"/>
        <v>19</v>
      </c>
      <c r="O1551" s="228">
        <f t="shared" si="138"/>
        <v>2378</v>
      </c>
      <c r="P1551" s="233">
        <f t="shared" si="140"/>
        <v>45188</v>
      </c>
      <c r="Q1551" s="233">
        <f t="shared" si="140"/>
        <v>45190</v>
      </c>
      <c r="R1551" s="7"/>
    </row>
    <row r="1552" spans="14:18" x14ac:dyDescent="0.2">
      <c r="N1552" s="227">
        <f t="shared" si="139"/>
        <v>20</v>
      </c>
      <c r="O1552" s="228">
        <f t="shared" si="138"/>
        <v>2259</v>
      </c>
      <c r="P1552" s="233">
        <f t="shared" si="140"/>
        <v>45189</v>
      </c>
      <c r="Q1552" s="233">
        <f t="shared" si="140"/>
        <v>45191</v>
      </c>
      <c r="R1552" s="7"/>
    </row>
    <row r="1553" spans="14:18" x14ac:dyDescent="0.2">
      <c r="N1553" s="227">
        <f t="shared" si="139"/>
        <v>21</v>
      </c>
      <c r="O1553" s="228">
        <f t="shared" si="138"/>
        <v>2152</v>
      </c>
      <c r="P1553" s="233">
        <f t="shared" si="140"/>
        <v>45190</v>
      </c>
      <c r="Q1553" s="233">
        <f t="shared" si="140"/>
        <v>45192</v>
      </c>
      <c r="R1553" s="7"/>
    </row>
    <row r="1554" spans="14:18" x14ac:dyDescent="0.2">
      <c r="N1554" s="227">
        <f t="shared" si="139"/>
        <v>22</v>
      </c>
      <c r="O1554" s="228">
        <f t="shared" si="138"/>
        <v>2054</v>
      </c>
      <c r="P1554" s="233">
        <f t="shared" si="140"/>
        <v>45191</v>
      </c>
      <c r="Q1554" s="233">
        <f t="shared" si="140"/>
        <v>45193</v>
      </c>
      <c r="R1554" s="7"/>
    </row>
    <row r="1555" spans="14:18" x14ac:dyDescent="0.2">
      <c r="N1555" s="227">
        <f t="shared" si="139"/>
        <v>23</v>
      </c>
      <c r="O1555" s="228">
        <f t="shared" si="138"/>
        <v>1965</v>
      </c>
      <c r="P1555" s="233">
        <f t="shared" si="140"/>
        <v>45192</v>
      </c>
      <c r="Q1555" s="233">
        <f t="shared" si="140"/>
        <v>45194</v>
      </c>
      <c r="R1555" s="7"/>
    </row>
    <row r="1556" spans="14:18" x14ac:dyDescent="0.2">
      <c r="N1556" s="227">
        <f t="shared" si="139"/>
        <v>24</v>
      </c>
      <c r="O1556" s="228">
        <f t="shared" si="138"/>
        <v>1883</v>
      </c>
      <c r="P1556" s="233">
        <f t="shared" si="140"/>
        <v>45193</v>
      </c>
      <c r="Q1556" s="233">
        <f t="shared" si="140"/>
        <v>45195</v>
      </c>
      <c r="R1556" s="7"/>
    </row>
    <row r="1557" spans="14:18" x14ac:dyDescent="0.2">
      <c r="N1557" s="227">
        <f t="shared" si="139"/>
        <v>25</v>
      </c>
      <c r="O1557" s="228">
        <f t="shared" si="138"/>
        <v>1808</v>
      </c>
      <c r="P1557" s="233">
        <f t="shared" si="140"/>
        <v>45194</v>
      </c>
      <c r="Q1557" s="233">
        <f t="shared" si="140"/>
        <v>45196</v>
      </c>
      <c r="R1557" s="7"/>
    </row>
    <row r="1558" spans="14:18" x14ac:dyDescent="0.2">
      <c r="N1558" s="227">
        <f t="shared" si="139"/>
        <v>26</v>
      </c>
      <c r="O1558" s="228">
        <f t="shared" si="138"/>
        <v>1738</v>
      </c>
      <c r="P1558" s="233">
        <f t="shared" si="140"/>
        <v>45195</v>
      </c>
      <c r="Q1558" s="233">
        <f t="shared" si="140"/>
        <v>45197</v>
      </c>
      <c r="R1558" s="7"/>
    </row>
    <row r="1559" spans="14:18" x14ac:dyDescent="0.2">
      <c r="N1559" s="227">
        <f t="shared" si="139"/>
        <v>27</v>
      </c>
      <c r="O1559" s="228">
        <f t="shared" si="138"/>
        <v>1674</v>
      </c>
      <c r="P1559" s="233">
        <f t="shared" si="140"/>
        <v>45196</v>
      </c>
      <c r="Q1559" s="233">
        <f t="shared" si="140"/>
        <v>45198</v>
      </c>
      <c r="R1559" s="7"/>
    </row>
    <row r="1560" spans="14:18" x14ac:dyDescent="0.2">
      <c r="N1560" s="227">
        <f t="shared" si="139"/>
        <v>28</v>
      </c>
      <c r="O1560" s="228">
        <f t="shared" si="138"/>
        <v>1614</v>
      </c>
      <c r="P1560" s="233">
        <f t="shared" si="140"/>
        <v>45197</v>
      </c>
      <c r="Q1560" s="233">
        <f t="shared" si="140"/>
        <v>45199</v>
      </c>
      <c r="R1560" s="7"/>
    </row>
    <row r="1561" spans="14:18" x14ac:dyDescent="0.2">
      <c r="N1561" s="227">
        <f t="shared" si="139"/>
        <v>29</v>
      </c>
      <c r="O1561" s="228">
        <f t="shared" si="138"/>
        <v>1559</v>
      </c>
      <c r="P1561" s="233">
        <f t="shared" si="140"/>
        <v>45198</v>
      </c>
      <c r="Q1561" s="233">
        <f t="shared" si="140"/>
        <v>45200</v>
      </c>
      <c r="R1561" s="7"/>
    </row>
    <row r="1562" spans="14:18" x14ac:dyDescent="0.2">
      <c r="N1562" s="227">
        <f t="shared" si="139"/>
        <v>30</v>
      </c>
      <c r="O1562" s="228">
        <f t="shared" si="138"/>
        <v>1507</v>
      </c>
      <c r="P1562" s="233">
        <f t="shared" si="140"/>
        <v>45199</v>
      </c>
      <c r="Q1562" s="233">
        <f t="shared" si="140"/>
        <v>45201</v>
      </c>
      <c r="R1562" s="7"/>
    </row>
    <row r="1563" spans="14:18" x14ac:dyDescent="0.2">
      <c r="N1563" s="227">
        <f t="shared" si="139"/>
        <v>1</v>
      </c>
      <c r="O1563" s="228">
        <f t="shared" si="138"/>
        <v>45200</v>
      </c>
      <c r="P1563" s="233">
        <f t="shared" si="140"/>
        <v>45200</v>
      </c>
      <c r="Q1563" s="233">
        <f t="shared" si="140"/>
        <v>45202</v>
      </c>
      <c r="R1563" s="7"/>
    </row>
    <row r="1564" spans="14:18" x14ac:dyDescent="0.2">
      <c r="N1564" s="227">
        <f t="shared" si="139"/>
        <v>2</v>
      </c>
      <c r="O1564" s="228">
        <f t="shared" si="138"/>
        <v>22601</v>
      </c>
      <c r="P1564" s="233">
        <f t="shared" ref="P1564:Q1579" si="141">P1563+1</f>
        <v>45201</v>
      </c>
      <c r="Q1564" s="233">
        <f t="shared" si="141"/>
        <v>45203</v>
      </c>
      <c r="R1564" s="7"/>
    </row>
    <row r="1565" spans="14:18" x14ac:dyDescent="0.2">
      <c r="N1565" s="227">
        <f t="shared" si="139"/>
        <v>3</v>
      </c>
      <c r="O1565" s="228">
        <f t="shared" si="138"/>
        <v>15067</v>
      </c>
      <c r="P1565" s="233">
        <f t="shared" si="141"/>
        <v>45202</v>
      </c>
      <c r="Q1565" s="233">
        <f t="shared" si="141"/>
        <v>45204</v>
      </c>
      <c r="R1565" s="7"/>
    </row>
    <row r="1566" spans="14:18" x14ac:dyDescent="0.2">
      <c r="N1566" s="227">
        <f t="shared" si="139"/>
        <v>4</v>
      </c>
      <c r="O1566" s="228">
        <f t="shared" si="138"/>
        <v>11301</v>
      </c>
      <c r="P1566" s="233">
        <f t="shared" si="141"/>
        <v>45203</v>
      </c>
      <c r="Q1566" s="233">
        <f t="shared" si="141"/>
        <v>45205</v>
      </c>
      <c r="R1566" s="7"/>
    </row>
    <row r="1567" spans="14:18" x14ac:dyDescent="0.2">
      <c r="N1567" s="227">
        <f t="shared" si="139"/>
        <v>5</v>
      </c>
      <c r="O1567" s="228">
        <f t="shared" si="138"/>
        <v>9041</v>
      </c>
      <c r="P1567" s="233">
        <f t="shared" si="141"/>
        <v>45204</v>
      </c>
      <c r="Q1567" s="233">
        <f t="shared" si="141"/>
        <v>45206</v>
      </c>
      <c r="R1567" s="7"/>
    </row>
    <row r="1568" spans="14:18" x14ac:dyDescent="0.2">
      <c r="N1568" s="227">
        <f t="shared" si="139"/>
        <v>6</v>
      </c>
      <c r="O1568" s="228">
        <f t="shared" si="138"/>
        <v>7534</v>
      </c>
      <c r="P1568" s="233">
        <f t="shared" si="141"/>
        <v>45205</v>
      </c>
      <c r="Q1568" s="233">
        <f t="shared" si="141"/>
        <v>45207</v>
      </c>
      <c r="R1568" s="7"/>
    </row>
    <row r="1569" spans="14:18" x14ac:dyDescent="0.2">
      <c r="N1569" s="227">
        <f t="shared" si="139"/>
        <v>7</v>
      </c>
      <c r="O1569" s="228">
        <f t="shared" si="138"/>
        <v>6458</v>
      </c>
      <c r="P1569" s="233">
        <f t="shared" si="141"/>
        <v>45206</v>
      </c>
      <c r="Q1569" s="233">
        <f t="shared" si="141"/>
        <v>45208</v>
      </c>
      <c r="R1569" s="7"/>
    </row>
    <row r="1570" spans="14:18" x14ac:dyDescent="0.2">
      <c r="N1570" s="227">
        <f t="shared" si="139"/>
        <v>8</v>
      </c>
      <c r="O1570" s="228">
        <f t="shared" si="138"/>
        <v>5651</v>
      </c>
      <c r="P1570" s="233">
        <f t="shared" si="141"/>
        <v>45207</v>
      </c>
      <c r="Q1570" s="233">
        <f t="shared" si="141"/>
        <v>45209</v>
      </c>
      <c r="R1570" s="7"/>
    </row>
    <row r="1571" spans="14:18" x14ac:dyDescent="0.2">
      <c r="N1571" s="227">
        <f t="shared" si="139"/>
        <v>9</v>
      </c>
      <c r="O1571" s="228">
        <f t="shared" si="138"/>
        <v>5023</v>
      </c>
      <c r="P1571" s="233">
        <f t="shared" si="141"/>
        <v>45208</v>
      </c>
      <c r="Q1571" s="233">
        <f t="shared" si="141"/>
        <v>45210</v>
      </c>
      <c r="R1571" s="7"/>
    </row>
    <row r="1572" spans="14:18" x14ac:dyDescent="0.2">
      <c r="N1572" s="227">
        <f t="shared" si="139"/>
        <v>10</v>
      </c>
      <c r="O1572" s="228">
        <f t="shared" si="138"/>
        <v>4521</v>
      </c>
      <c r="P1572" s="233">
        <f t="shared" si="141"/>
        <v>45209</v>
      </c>
      <c r="Q1572" s="233">
        <f t="shared" si="141"/>
        <v>45211</v>
      </c>
      <c r="R1572" s="7"/>
    </row>
    <row r="1573" spans="14:18" x14ac:dyDescent="0.2">
      <c r="N1573" s="227">
        <f t="shared" si="139"/>
        <v>11</v>
      </c>
      <c r="O1573" s="228">
        <f t="shared" si="138"/>
        <v>4110</v>
      </c>
      <c r="P1573" s="233">
        <f t="shared" si="141"/>
        <v>45210</v>
      </c>
      <c r="Q1573" s="233">
        <f t="shared" si="141"/>
        <v>45212</v>
      </c>
      <c r="R1573" s="7"/>
    </row>
    <row r="1574" spans="14:18" x14ac:dyDescent="0.2">
      <c r="N1574" s="227">
        <f t="shared" si="139"/>
        <v>12</v>
      </c>
      <c r="O1574" s="228">
        <f t="shared" si="138"/>
        <v>3768</v>
      </c>
      <c r="P1574" s="233">
        <f t="shared" si="141"/>
        <v>45211</v>
      </c>
      <c r="Q1574" s="233">
        <f t="shared" si="141"/>
        <v>45213</v>
      </c>
      <c r="R1574" s="7"/>
    </row>
    <row r="1575" spans="14:18" x14ac:dyDescent="0.2">
      <c r="N1575" s="227">
        <f t="shared" si="139"/>
        <v>13</v>
      </c>
      <c r="O1575" s="228">
        <f t="shared" si="138"/>
        <v>3478</v>
      </c>
      <c r="P1575" s="233">
        <f t="shared" si="141"/>
        <v>45212</v>
      </c>
      <c r="Q1575" s="233">
        <f t="shared" si="141"/>
        <v>45214</v>
      </c>
      <c r="R1575" s="7"/>
    </row>
    <row r="1576" spans="14:18" x14ac:dyDescent="0.2">
      <c r="N1576" s="227">
        <f t="shared" si="139"/>
        <v>14</v>
      </c>
      <c r="O1576" s="228">
        <f t="shared" si="138"/>
        <v>3230</v>
      </c>
      <c r="P1576" s="233">
        <f t="shared" si="141"/>
        <v>45213</v>
      </c>
      <c r="Q1576" s="233">
        <f t="shared" si="141"/>
        <v>45215</v>
      </c>
      <c r="R1576" s="7"/>
    </row>
    <row r="1577" spans="14:18" x14ac:dyDescent="0.2">
      <c r="N1577" s="227">
        <f t="shared" si="139"/>
        <v>15</v>
      </c>
      <c r="O1577" s="228">
        <f t="shared" si="138"/>
        <v>3014</v>
      </c>
      <c r="P1577" s="233">
        <f t="shared" si="141"/>
        <v>45214</v>
      </c>
      <c r="Q1577" s="233">
        <f t="shared" si="141"/>
        <v>45216</v>
      </c>
      <c r="R1577" s="7"/>
    </row>
    <row r="1578" spans="14:18" x14ac:dyDescent="0.2">
      <c r="N1578" s="227">
        <f t="shared" si="139"/>
        <v>16</v>
      </c>
      <c r="O1578" s="228">
        <f t="shared" si="138"/>
        <v>2826</v>
      </c>
      <c r="P1578" s="233">
        <f t="shared" si="141"/>
        <v>45215</v>
      </c>
      <c r="Q1578" s="233">
        <f t="shared" si="141"/>
        <v>45217</v>
      </c>
      <c r="R1578" s="7"/>
    </row>
    <row r="1579" spans="14:18" x14ac:dyDescent="0.2">
      <c r="N1579" s="227">
        <f t="shared" si="139"/>
        <v>17</v>
      </c>
      <c r="O1579" s="228">
        <f t="shared" si="138"/>
        <v>2660</v>
      </c>
      <c r="P1579" s="233">
        <f t="shared" si="141"/>
        <v>45216</v>
      </c>
      <c r="Q1579" s="233">
        <f t="shared" si="141"/>
        <v>45218</v>
      </c>
      <c r="R1579" s="7"/>
    </row>
    <row r="1580" spans="14:18" x14ac:dyDescent="0.2">
      <c r="N1580" s="227">
        <f t="shared" si="139"/>
        <v>18</v>
      </c>
      <c r="O1580" s="228">
        <f t="shared" si="138"/>
        <v>2512</v>
      </c>
      <c r="P1580" s="233">
        <f t="shared" ref="P1580:Q1595" si="142">P1579+1</f>
        <v>45217</v>
      </c>
      <c r="Q1580" s="233">
        <f t="shared" si="142"/>
        <v>45219</v>
      </c>
      <c r="R1580" s="7"/>
    </row>
    <row r="1581" spans="14:18" x14ac:dyDescent="0.2">
      <c r="N1581" s="227">
        <f t="shared" si="139"/>
        <v>19</v>
      </c>
      <c r="O1581" s="228">
        <f t="shared" si="138"/>
        <v>2380</v>
      </c>
      <c r="P1581" s="233">
        <f t="shared" si="142"/>
        <v>45218</v>
      </c>
      <c r="Q1581" s="233">
        <f t="shared" si="142"/>
        <v>45220</v>
      </c>
      <c r="R1581" s="7"/>
    </row>
    <row r="1582" spans="14:18" x14ac:dyDescent="0.2">
      <c r="N1582" s="227">
        <f t="shared" si="139"/>
        <v>20</v>
      </c>
      <c r="O1582" s="228">
        <f t="shared" si="138"/>
        <v>2261</v>
      </c>
      <c r="P1582" s="233">
        <f t="shared" si="142"/>
        <v>45219</v>
      </c>
      <c r="Q1582" s="233">
        <f t="shared" si="142"/>
        <v>45221</v>
      </c>
      <c r="R1582" s="7"/>
    </row>
    <row r="1583" spans="14:18" x14ac:dyDescent="0.2">
      <c r="N1583" s="227">
        <f t="shared" si="139"/>
        <v>21</v>
      </c>
      <c r="O1583" s="228">
        <f t="shared" si="138"/>
        <v>2153</v>
      </c>
      <c r="P1583" s="233">
        <f t="shared" si="142"/>
        <v>45220</v>
      </c>
      <c r="Q1583" s="233">
        <f t="shared" si="142"/>
        <v>45222</v>
      </c>
      <c r="R1583" s="7"/>
    </row>
    <row r="1584" spans="14:18" x14ac:dyDescent="0.2">
      <c r="N1584" s="227">
        <f t="shared" si="139"/>
        <v>22</v>
      </c>
      <c r="O1584" s="228">
        <f t="shared" si="138"/>
        <v>2056</v>
      </c>
      <c r="P1584" s="233">
        <f t="shared" si="142"/>
        <v>45221</v>
      </c>
      <c r="Q1584" s="233">
        <f t="shared" si="142"/>
        <v>45223</v>
      </c>
      <c r="R1584" s="7"/>
    </row>
    <row r="1585" spans="14:18" x14ac:dyDescent="0.2">
      <c r="N1585" s="227">
        <f t="shared" si="139"/>
        <v>23</v>
      </c>
      <c r="O1585" s="228">
        <f t="shared" si="138"/>
        <v>1966</v>
      </c>
      <c r="P1585" s="233">
        <f t="shared" si="142"/>
        <v>45222</v>
      </c>
      <c r="Q1585" s="233">
        <f t="shared" si="142"/>
        <v>45224</v>
      </c>
      <c r="R1585" s="7"/>
    </row>
    <row r="1586" spans="14:18" x14ac:dyDescent="0.2">
      <c r="N1586" s="227">
        <f t="shared" si="139"/>
        <v>24</v>
      </c>
      <c r="O1586" s="228">
        <f t="shared" si="138"/>
        <v>1884</v>
      </c>
      <c r="P1586" s="233">
        <f t="shared" si="142"/>
        <v>45223</v>
      </c>
      <c r="Q1586" s="233">
        <f t="shared" si="142"/>
        <v>45225</v>
      </c>
      <c r="R1586" s="7"/>
    </row>
    <row r="1587" spans="14:18" x14ac:dyDescent="0.2">
      <c r="N1587" s="227">
        <f t="shared" si="139"/>
        <v>25</v>
      </c>
      <c r="O1587" s="228">
        <f t="shared" si="138"/>
        <v>1809</v>
      </c>
      <c r="P1587" s="233">
        <f t="shared" si="142"/>
        <v>45224</v>
      </c>
      <c r="Q1587" s="233">
        <f t="shared" si="142"/>
        <v>45226</v>
      </c>
      <c r="R1587" s="7"/>
    </row>
    <row r="1588" spans="14:18" x14ac:dyDescent="0.2">
      <c r="N1588" s="227">
        <f t="shared" si="139"/>
        <v>26</v>
      </c>
      <c r="O1588" s="228">
        <f t="shared" si="138"/>
        <v>1739</v>
      </c>
      <c r="P1588" s="233">
        <f t="shared" si="142"/>
        <v>45225</v>
      </c>
      <c r="Q1588" s="233">
        <f t="shared" si="142"/>
        <v>45227</v>
      </c>
      <c r="R1588" s="7"/>
    </row>
    <row r="1589" spans="14:18" x14ac:dyDescent="0.2">
      <c r="N1589" s="227">
        <f t="shared" si="139"/>
        <v>27</v>
      </c>
      <c r="O1589" s="228">
        <f t="shared" si="138"/>
        <v>1675</v>
      </c>
      <c r="P1589" s="233">
        <f t="shared" si="142"/>
        <v>45226</v>
      </c>
      <c r="Q1589" s="233">
        <f t="shared" si="142"/>
        <v>45228</v>
      </c>
      <c r="R1589" s="7"/>
    </row>
    <row r="1590" spans="14:18" x14ac:dyDescent="0.2">
      <c r="N1590" s="227">
        <f t="shared" si="139"/>
        <v>28</v>
      </c>
      <c r="O1590" s="228">
        <f t="shared" si="138"/>
        <v>1615</v>
      </c>
      <c r="P1590" s="233">
        <f t="shared" si="142"/>
        <v>45227</v>
      </c>
      <c r="Q1590" s="233">
        <f t="shared" si="142"/>
        <v>45229</v>
      </c>
      <c r="R1590" s="7"/>
    </row>
    <row r="1591" spans="14:18" x14ac:dyDescent="0.2">
      <c r="N1591" s="227">
        <f t="shared" si="139"/>
        <v>29</v>
      </c>
      <c r="O1591" s="228">
        <f t="shared" si="138"/>
        <v>1560</v>
      </c>
      <c r="P1591" s="233">
        <f t="shared" si="142"/>
        <v>45228</v>
      </c>
      <c r="Q1591" s="233">
        <f t="shared" si="142"/>
        <v>45230</v>
      </c>
      <c r="R1591" s="7"/>
    </row>
    <row r="1592" spans="14:18" x14ac:dyDescent="0.2">
      <c r="N1592" s="227">
        <f t="shared" si="139"/>
        <v>30</v>
      </c>
      <c r="O1592" s="228">
        <f t="shared" si="138"/>
        <v>1508</v>
      </c>
      <c r="P1592" s="233">
        <f t="shared" si="142"/>
        <v>45229</v>
      </c>
      <c r="Q1592" s="233">
        <f t="shared" si="142"/>
        <v>45231</v>
      </c>
      <c r="R1592" s="7"/>
    </row>
    <row r="1593" spans="14:18" x14ac:dyDescent="0.2">
      <c r="N1593" s="227">
        <f t="shared" si="139"/>
        <v>31</v>
      </c>
      <c r="O1593" s="228">
        <f t="shared" si="138"/>
        <v>1459</v>
      </c>
      <c r="P1593" s="233">
        <f t="shared" si="142"/>
        <v>45230</v>
      </c>
      <c r="Q1593" s="233">
        <f t="shared" si="142"/>
        <v>45232</v>
      </c>
      <c r="R1593" s="7"/>
    </row>
    <row r="1594" spans="14:18" x14ac:dyDescent="0.2">
      <c r="N1594" s="227">
        <f t="shared" si="139"/>
        <v>1</v>
      </c>
      <c r="O1594" s="228">
        <f t="shared" si="138"/>
        <v>45231</v>
      </c>
      <c r="P1594" s="233">
        <f t="shared" si="142"/>
        <v>45231</v>
      </c>
      <c r="Q1594" s="233">
        <f t="shared" si="142"/>
        <v>45233</v>
      </c>
      <c r="R1594" s="7"/>
    </row>
    <row r="1595" spans="14:18" x14ac:dyDescent="0.2">
      <c r="N1595" s="227">
        <f t="shared" si="139"/>
        <v>2</v>
      </c>
      <c r="O1595" s="228">
        <f t="shared" si="138"/>
        <v>22616</v>
      </c>
      <c r="P1595" s="233">
        <f t="shared" si="142"/>
        <v>45232</v>
      </c>
      <c r="Q1595" s="233">
        <f t="shared" si="142"/>
        <v>45234</v>
      </c>
      <c r="R1595" s="7"/>
    </row>
    <row r="1596" spans="14:18" x14ac:dyDescent="0.2">
      <c r="N1596" s="227">
        <f t="shared" si="139"/>
        <v>3</v>
      </c>
      <c r="O1596" s="228">
        <f t="shared" si="138"/>
        <v>15078</v>
      </c>
      <c r="P1596" s="233">
        <f t="shared" ref="P1596:Q1611" si="143">P1595+1</f>
        <v>45233</v>
      </c>
      <c r="Q1596" s="233">
        <f t="shared" si="143"/>
        <v>45235</v>
      </c>
      <c r="R1596" s="7"/>
    </row>
    <row r="1597" spans="14:18" x14ac:dyDescent="0.2">
      <c r="N1597" s="227">
        <f t="shared" si="139"/>
        <v>4</v>
      </c>
      <c r="O1597" s="228">
        <f t="shared" si="138"/>
        <v>11309</v>
      </c>
      <c r="P1597" s="233">
        <f t="shared" si="143"/>
        <v>45234</v>
      </c>
      <c r="Q1597" s="233">
        <f t="shared" si="143"/>
        <v>45236</v>
      </c>
      <c r="R1597" s="7"/>
    </row>
    <row r="1598" spans="14:18" x14ac:dyDescent="0.2">
      <c r="N1598" s="227">
        <f t="shared" si="139"/>
        <v>5</v>
      </c>
      <c r="O1598" s="228">
        <f t="shared" si="138"/>
        <v>9047</v>
      </c>
      <c r="P1598" s="233">
        <f t="shared" si="143"/>
        <v>45235</v>
      </c>
      <c r="Q1598" s="233">
        <f t="shared" si="143"/>
        <v>45237</v>
      </c>
      <c r="R1598" s="7"/>
    </row>
    <row r="1599" spans="14:18" x14ac:dyDescent="0.2">
      <c r="N1599" s="227">
        <f t="shared" si="139"/>
        <v>6</v>
      </c>
      <c r="O1599" s="228">
        <f t="shared" si="138"/>
        <v>7539</v>
      </c>
      <c r="P1599" s="233">
        <f t="shared" si="143"/>
        <v>45236</v>
      </c>
      <c r="Q1599" s="233">
        <f t="shared" si="143"/>
        <v>45238</v>
      </c>
      <c r="R1599" s="7"/>
    </row>
    <row r="1600" spans="14:18" x14ac:dyDescent="0.2">
      <c r="N1600" s="227">
        <f t="shared" si="139"/>
        <v>7</v>
      </c>
      <c r="O1600" s="228">
        <f t="shared" si="138"/>
        <v>6462</v>
      </c>
      <c r="P1600" s="233">
        <f t="shared" si="143"/>
        <v>45237</v>
      </c>
      <c r="Q1600" s="233">
        <f t="shared" si="143"/>
        <v>45239</v>
      </c>
      <c r="R1600" s="7"/>
    </row>
    <row r="1601" spans="14:18" x14ac:dyDescent="0.2">
      <c r="N1601" s="227">
        <f t="shared" si="139"/>
        <v>8</v>
      </c>
      <c r="O1601" s="228">
        <f t="shared" si="138"/>
        <v>5655</v>
      </c>
      <c r="P1601" s="233">
        <f t="shared" si="143"/>
        <v>45238</v>
      </c>
      <c r="Q1601" s="233">
        <f t="shared" si="143"/>
        <v>45240</v>
      </c>
      <c r="R1601" s="7"/>
    </row>
    <row r="1602" spans="14:18" x14ac:dyDescent="0.2">
      <c r="N1602" s="227">
        <f t="shared" si="139"/>
        <v>9</v>
      </c>
      <c r="O1602" s="228">
        <f t="shared" si="138"/>
        <v>5027</v>
      </c>
      <c r="P1602" s="233">
        <f t="shared" si="143"/>
        <v>45239</v>
      </c>
      <c r="Q1602" s="233">
        <f t="shared" si="143"/>
        <v>45241</v>
      </c>
      <c r="R1602" s="7"/>
    </row>
    <row r="1603" spans="14:18" x14ac:dyDescent="0.2">
      <c r="N1603" s="227">
        <f t="shared" si="139"/>
        <v>10</v>
      </c>
      <c r="O1603" s="228">
        <f t="shared" si="138"/>
        <v>4524</v>
      </c>
      <c r="P1603" s="233">
        <f t="shared" si="143"/>
        <v>45240</v>
      </c>
      <c r="Q1603" s="233">
        <f t="shared" si="143"/>
        <v>45242</v>
      </c>
      <c r="R1603" s="7"/>
    </row>
    <row r="1604" spans="14:18" x14ac:dyDescent="0.2">
      <c r="N1604" s="227">
        <f t="shared" si="139"/>
        <v>11</v>
      </c>
      <c r="O1604" s="228">
        <f t="shared" si="138"/>
        <v>4113</v>
      </c>
      <c r="P1604" s="233">
        <f t="shared" si="143"/>
        <v>45241</v>
      </c>
      <c r="Q1604" s="233">
        <f t="shared" si="143"/>
        <v>45243</v>
      </c>
      <c r="R1604" s="7"/>
    </row>
    <row r="1605" spans="14:18" x14ac:dyDescent="0.2">
      <c r="N1605" s="227">
        <f t="shared" si="139"/>
        <v>12</v>
      </c>
      <c r="O1605" s="228">
        <f t="shared" si="138"/>
        <v>3770</v>
      </c>
      <c r="P1605" s="233">
        <f t="shared" si="143"/>
        <v>45242</v>
      </c>
      <c r="Q1605" s="233">
        <f t="shared" si="143"/>
        <v>45244</v>
      </c>
      <c r="R1605" s="7"/>
    </row>
    <row r="1606" spans="14:18" x14ac:dyDescent="0.2">
      <c r="N1606" s="227">
        <f t="shared" si="139"/>
        <v>13</v>
      </c>
      <c r="O1606" s="228">
        <f t="shared" si="138"/>
        <v>3480</v>
      </c>
      <c r="P1606" s="233">
        <f t="shared" si="143"/>
        <v>45243</v>
      </c>
      <c r="Q1606" s="233">
        <f t="shared" si="143"/>
        <v>45245</v>
      </c>
      <c r="R1606" s="7"/>
    </row>
    <row r="1607" spans="14:18" x14ac:dyDescent="0.2">
      <c r="N1607" s="227">
        <f t="shared" si="139"/>
        <v>14</v>
      </c>
      <c r="O1607" s="228">
        <f t="shared" si="138"/>
        <v>3232</v>
      </c>
      <c r="P1607" s="233">
        <f t="shared" si="143"/>
        <v>45244</v>
      </c>
      <c r="Q1607" s="233">
        <f t="shared" si="143"/>
        <v>45246</v>
      </c>
      <c r="R1607" s="7"/>
    </row>
    <row r="1608" spans="14:18" x14ac:dyDescent="0.2">
      <c r="N1608" s="227">
        <f t="shared" si="139"/>
        <v>15</v>
      </c>
      <c r="O1608" s="228">
        <f t="shared" si="138"/>
        <v>3016</v>
      </c>
      <c r="P1608" s="233">
        <f t="shared" si="143"/>
        <v>45245</v>
      </c>
      <c r="Q1608" s="233">
        <f t="shared" si="143"/>
        <v>45247</v>
      </c>
      <c r="R1608" s="7"/>
    </row>
    <row r="1609" spans="14:18" x14ac:dyDescent="0.2">
      <c r="N1609" s="227">
        <f t="shared" si="139"/>
        <v>16</v>
      </c>
      <c r="O1609" s="228">
        <f t="shared" ref="O1609:O1672" si="144">ROUND(P1609/N1609,0)</f>
        <v>2828</v>
      </c>
      <c r="P1609" s="233">
        <f t="shared" si="143"/>
        <v>45246</v>
      </c>
      <c r="Q1609" s="233">
        <f t="shared" si="143"/>
        <v>45248</v>
      </c>
      <c r="R1609" s="7"/>
    </row>
    <row r="1610" spans="14:18" x14ac:dyDescent="0.2">
      <c r="N1610" s="227">
        <f t="shared" ref="N1610:N1673" si="145">DAY(P1610)</f>
        <v>17</v>
      </c>
      <c r="O1610" s="228">
        <f t="shared" si="144"/>
        <v>2662</v>
      </c>
      <c r="P1610" s="233">
        <f t="shared" si="143"/>
        <v>45247</v>
      </c>
      <c r="Q1610" s="233">
        <f t="shared" si="143"/>
        <v>45249</v>
      </c>
      <c r="R1610" s="7"/>
    </row>
    <row r="1611" spans="14:18" x14ac:dyDescent="0.2">
      <c r="N1611" s="227">
        <f t="shared" si="145"/>
        <v>18</v>
      </c>
      <c r="O1611" s="228">
        <f t="shared" si="144"/>
        <v>2514</v>
      </c>
      <c r="P1611" s="233">
        <f t="shared" si="143"/>
        <v>45248</v>
      </c>
      <c r="Q1611" s="233">
        <f t="shared" si="143"/>
        <v>45250</v>
      </c>
      <c r="R1611" s="7"/>
    </row>
    <row r="1612" spans="14:18" x14ac:dyDescent="0.2">
      <c r="N1612" s="227">
        <f t="shared" si="145"/>
        <v>19</v>
      </c>
      <c r="O1612" s="228">
        <f t="shared" si="144"/>
        <v>2382</v>
      </c>
      <c r="P1612" s="233">
        <f t="shared" ref="P1612:Q1627" si="146">P1611+1</f>
        <v>45249</v>
      </c>
      <c r="Q1612" s="233">
        <f t="shared" si="146"/>
        <v>45251</v>
      </c>
      <c r="R1612" s="7"/>
    </row>
    <row r="1613" spans="14:18" x14ac:dyDescent="0.2">
      <c r="N1613" s="227">
        <f t="shared" si="145"/>
        <v>20</v>
      </c>
      <c r="O1613" s="228">
        <f t="shared" si="144"/>
        <v>2263</v>
      </c>
      <c r="P1613" s="233">
        <f t="shared" si="146"/>
        <v>45250</v>
      </c>
      <c r="Q1613" s="233">
        <f t="shared" si="146"/>
        <v>45252</v>
      </c>
      <c r="R1613" s="7"/>
    </row>
    <row r="1614" spans="14:18" x14ac:dyDescent="0.2">
      <c r="N1614" s="227">
        <f t="shared" si="145"/>
        <v>21</v>
      </c>
      <c r="O1614" s="228">
        <f t="shared" si="144"/>
        <v>2155</v>
      </c>
      <c r="P1614" s="233">
        <f t="shared" si="146"/>
        <v>45251</v>
      </c>
      <c r="Q1614" s="233">
        <f t="shared" si="146"/>
        <v>45253</v>
      </c>
      <c r="R1614" s="7"/>
    </row>
    <row r="1615" spans="14:18" x14ac:dyDescent="0.2">
      <c r="N1615" s="227">
        <f t="shared" si="145"/>
        <v>22</v>
      </c>
      <c r="O1615" s="228">
        <f t="shared" si="144"/>
        <v>2057</v>
      </c>
      <c r="P1615" s="233">
        <f t="shared" si="146"/>
        <v>45252</v>
      </c>
      <c r="Q1615" s="233">
        <f t="shared" si="146"/>
        <v>45254</v>
      </c>
      <c r="R1615" s="7"/>
    </row>
    <row r="1616" spans="14:18" x14ac:dyDescent="0.2">
      <c r="N1616" s="227">
        <f t="shared" si="145"/>
        <v>23</v>
      </c>
      <c r="O1616" s="228">
        <f t="shared" si="144"/>
        <v>1968</v>
      </c>
      <c r="P1616" s="233">
        <f t="shared" si="146"/>
        <v>45253</v>
      </c>
      <c r="Q1616" s="233">
        <f t="shared" si="146"/>
        <v>45255</v>
      </c>
      <c r="R1616" s="7"/>
    </row>
    <row r="1617" spans="14:18" x14ac:dyDescent="0.2">
      <c r="N1617" s="227">
        <f t="shared" si="145"/>
        <v>24</v>
      </c>
      <c r="O1617" s="228">
        <f t="shared" si="144"/>
        <v>1886</v>
      </c>
      <c r="P1617" s="233">
        <f t="shared" si="146"/>
        <v>45254</v>
      </c>
      <c r="Q1617" s="233">
        <f t="shared" si="146"/>
        <v>45256</v>
      </c>
      <c r="R1617" s="7"/>
    </row>
    <row r="1618" spans="14:18" x14ac:dyDescent="0.2">
      <c r="N1618" s="227">
        <f t="shared" si="145"/>
        <v>25</v>
      </c>
      <c r="O1618" s="228">
        <f t="shared" si="144"/>
        <v>1810</v>
      </c>
      <c r="P1618" s="233">
        <f t="shared" si="146"/>
        <v>45255</v>
      </c>
      <c r="Q1618" s="233">
        <f t="shared" si="146"/>
        <v>45257</v>
      </c>
      <c r="R1618" s="7"/>
    </row>
    <row r="1619" spans="14:18" x14ac:dyDescent="0.2">
      <c r="N1619" s="227">
        <f t="shared" si="145"/>
        <v>26</v>
      </c>
      <c r="O1619" s="228">
        <f t="shared" si="144"/>
        <v>1741</v>
      </c>
      <c r="P1619" s="233">
        <f t="shared" si="146"/>
        <v>45256</v>
      </c>
      <c r="Q1619" s="233">
        <f t="shared" si="146"/>
        <v>45258</v>
      </c>
      <c r="R1619" s="7"/>
    </row>
    <row r="1620" spans="14:18" x14ac:dyDescent="0.2">
      <c r="N1620" s="227">
        <f t="shared" si="145"/>
        <v>27</v>
      </c>
      <c r="O1620" s="228">
        <f t="shared" si="144"/>
        <v>1676</v>
      </c>
      <c r="P1620" s="233">
        <f t="shared" si="146"/>
        <v>45257</v>
      </c>
      <c r="Q1620" s="233">
        <f t="shared" si="146"/>
        <v>45259</v>
      </c>
      <c r="R1620" s="7"/>
    </row>
    <row r="1621" spans="14:18" x14ac:dyDescent="0.2">
      <c r="N1621" s="227">
        <f t="shared" si="145"/>
        <v>28</v>
      </c>
      <c r="O1621" s="228">
        <f t="shared" si="144"/>
        <v>1616</v>
      </c>
      <c r="P1621" s="233">
        <f t="shared" si="146"/>
        <v>45258</v>
      </c>
      <c r="Q1621" s="233">
        <f t="shared" si="146"/>
        <v>45260</v>
      </c>
      <c r="R1621" s="7"/>
    </row>
    <row r="1622" spans="14:18" x14ac:dyDescent="0.2">
      <c r="N1622" s="227">
        <f t="shared" si="145"/>
        <v>29</v>
      </c>
      <c r="O1622" s="228">
        <f t="shared" si="144"/>
        <v>1561</v>
      </c>
      <c r="P1622" s="233">
        <f t="shared" si="146"/>
        <v>45259</v>
      </c>
      <c r="Q1622" s="233">
        <f t="shared" si="146"/>
        <v>45261</v>
      </c>
      <c r="R1622" s="7"/>
    </row>
    <row r="1623" spans="14:18" x14ac:dyDescent="0.2">
      <c r="N1623" s="227">
        <f t="shared" si="145"/>
        <v>30</v>
      </c>
      <c r="O1623" s="228">
        <f t="shared" si="144"/>
        <v>1509</v>
      </c>
      <c r="P1623" s="233">
        <f t="shared" si="146"/>
        <v>45260</v>
      </c>
      <c r="Q1623" s="233">
        <f t="shared" si="146"/>
        <v>45262</v>
      </c>
      <c r="R1623" s="7"/>
    </row>
    <row r="1624" spans="14:18" x14ac:dyDescent="0.2">
      <c r="N1624" s="227">
        <f t="shared" si="145"/>
        <v>1</v>
      </c>
      <c r="O1624" s="228">
        <f t="shared" si="144"/>
        <v>45261</v>
      </c>
      <c r="P1624" s="233">
        <f t="shared" si="146"/>
        <v>45261</v>
      </c>
      <c r="Q1624" s="233">
        <f t="shared" si="146"/>
        <v>45263</v>
      </c>
      <c r="R1624" s="7"/>
    </row>
    <row r="1625" spans="14:18" x14ac:dyDescent="0.2">
      <c r="N1625" s="227">
        <f t="shared" si="145"/>
        <v>2</v>
      </c>
      <c r="O1625" s="228">
        <f t="shared" si="144"/>
        <v>22631</v>
      </c>
      <c r="P1625" s="233">
        <f t="shared" si="146"/>
        <v>45262</v>
      </c>
      <c r="Q1625" s="233">
        <f t="shared" si="146"/>
        <v>45264</v>
      </c>
      <c r="R1625" s="7"/>
    </row>
    <row r="1626" spans="14:18" x14ac:dyDescent="0.2">
      <c r="N1626" s="227">
        <f t="shared" si="145"/>
        <v>3</v>
      </c>
      <c r="O1626" s="228">
        <f t="shared" si="144"/>
        <v>15088</v>
      </c>
      <c r="P1626" s="233">
        <f t="shared" si="146"/>
        <v>45263</v>
      </c>
      <c r="Q1626" s="233">
        <f t="shared" si="146"/>
        <v>45265</v>
      </c>
      <c r="R1626" s="7"/>
    </row>
    <row r="1627" spans="14:18" x14ac:dyDescent="0.2">
      <c r="N1627" s="227">
        <f t="shared" si="145"/>
        <v>4</v>
      </c>
      <c r="O1627" s="228">
        <f t="shared" si="144"/>
        <v>11316</v>
      </c>
      <c r="P1627" s="233">
        <f t="shared" si="146"/>
        <v>45264</v>
      </c>
      <c r="Q1627" s="233">
        <f t="shared" si="146"/>
        <v>45266</v>
      </c>
      <c r="R1627" s="7"/>
    </row>
    <row r="1628" spans="14:18" x14ac:dyDescent="0.2">
      <c r="N1628" s="227">
        <f t="shared" si="145"/>
        <v>5</v>
      </c>
      <c r="O1628" s="228">
        <f t="shared" si="144"/>
        <v>9053</v>
      </c>
      <c r="P1628" s="233">
        <f t="shared" ref="P1628:Q1643" si="147">P1627+1</f>
        <v>45265</v>
      </c>
      <c r="Q1628" s="233">
        <f t="shared" si="147"/>
        <v>45267</v>
      </c>
      <c r="R1628" s="7"/>
    </row>
    <row r="1629" spans="14:18" x14ac:dyDescent="0.2">
      <c r="N1629" s="227">
        <f t="shared" si="145"/>
        <v>6</v>
      </c>
      <c r="O1629" s="228">
        <f t="shared" si="144"/>
        <v>7544</v>
      </c>
      <c r="P1629" s="233">
        <f t="shared" si="147"/>
        <v>45266</v>
      </c>
      <c r="Q1629" s="233">
        <f t="shared" si="147"/>
        <v>45268</v>
      </c>
      <c r="R1629" s="7"/>
    </row>
    <row r="1630" spans="14:18" x14ac:dyDescent="0.2">
      <c r="N1630" s="227">
        <f t="shared" si="145"/>
        <v>7</v>
      </c>
      <c r="O1630" s="228">
        <f t="shared" si="144"/>
        <v>6467</v>
      </c>
      <c r="P1630" s="233">
        <f t="shared" si="147"/>
        <v>45267</v>
      </c>
      <c r="Q1630" s="233">
        <f t="shared" si="147"/>
        <v>45269</v>
      </c>
      <c r="R1630" s="7"/>
    </row>
    <row r="1631" spans="14:18" x14ac:dyDescent="0.2">
      <c r="N1631" s="227">
        <f t="shared" si="145"/>
        <v>8</v>
      </c>
      <c r="O1631" s="228">
        <f t="shared" si="144"/>
        <v>5659</v>
      </c>
      <c r="P1631" s="233">
        <f t="shared" si="147"/>
        <v>45268</v>
      </c>
      <c r="Q1631" s="233">
        <f t="shared" si="147"/>
        <v>45270</v>
      </c>
      <c r="R1631" s="7"/>
    </row>
    <row r="1632" spans="14:18" x14ac:dyDescent="0.2">
      <c r="N1632" s="227">
        <f t="shared" si="145"/>
        <v>9</v>
      </c>
      <c r="O1632" s="228">
        <f t="shared" si="144"/>
        <v>5030</v>
      </c>
      <c r="P1632" s="233">
        <f t="shared" si="147"/>
        <v>45269</v>
      </c>
      <c r="Q1632" s="233">
        <f t="shared" si="147"/>
        <v>45271</v>
      </c>
      <c r="R1632" s="7"/>
    </row>
    <row r="1633" spans="14:18" x14ac:dyDescent="0.2">
      <c r="N1633" s="227">
        <f t="shared" si="145"/>
        <v>10</v>
      </c>
      <c r="O1633" s="228">
        <f t="shared" si="144"/>
        <v>4527</v>
      </c>
      <c r="P1633" s="233">
        <f t="shared" si="147"/>
        <v>45270</v>
      </c>
      <c r="Q1633" s="233">
        <f t="shared" si="147"/>
        <v>45272</v>
      </c>
      <c r="R1633" s="7"/>
    </row>
    <row r="1634" spans="14:18" x14ac:dyDescent="0.2">
      <c r="N1634" s="227">
        <f t="shared" si="145"/>
        <v>11</v>
      </c>
      <c r="O1634" s="228">
        <f t="shared" si="144"/>
        <v>4116</v>
      </c>
      <c r="P1634" s="233">
        <f t="shared" si="147"/>
        <v>45271</v>
      </c>
      <c r="Q1634" s="233">
        <f t="shared" si="147"/>
        <v>45273</v>
      </c>
      <c r="R1634" s="7"/>
    </row>
    <row r="1635" spans="14:18" x14ac:dyDescent="0.2">
      <c r="N1635" s="227">
        <f t="shared" si="145"/>
        <v>12</v>
      </c>
      <c r="O1635" s="228">
        <f t="shared" si="144"/>
        <v>3773</v>
      </c>
      <c r="P1635" s="233">
        <f t="shared" si="147"/>
        <v>45272</v>
      </c>
      <c r="Q1635" s="233">
        <f t="shared" si="147"/>
        <v>45274</v>
      </c>
      <c r="R1635" s="7"/>
    </row>
    <row r="1636" spans="14:18" x14ac:dyDescent="0.2">
      <c r="N1636" s="227">
        <f t="shared" si="145"/>
        <v>13</v>
      </c>
      <c r="O1636" s="228">
        <f t="shared" si="144"/>
        <v>3483</v>
      </c>
      <c r="P1636" s="233">
        <f t="shared" si="147"/>
        <v>45273</v>
      </c>
      <c r="Q1636" s="233">
        <f t="shared" si="147"/>
        <v>45275</v>
      </c>
      <c r="R1636" s="7"/>
    </row>
    <row r="1637" spans="14:18" x14ac:dyDescent="0.2">
      <c r="N1637" s="227">
        <f t="shared" si="145"/>
        <v>14</v>
      </c>
      <c r="O1637" s="228">
        <f t="shared" si="144"/>
        <v>3234</v>
      </c>
      <c r="P1637" s="233">
        <f t="shared" si="147"/>
        <v>45274</v>
      </c>
      <c r="Q1637" s="233">
        <f t="shared" si="147"/>
        <v>45276</v>
      </c>
      <c r="R1637" s="7"/>
    </row>
    <row r="1638" spans="14:18" x14ac:dyDescent="0.2">
      <c r="N1638" s="227">
        <f t="shared" si="145"/>
        <v>15</v>
      </c>
      <c r="O1638" s="228">
        <f t="shared" si="144"/>
        <v>3018</v>
      </c>
      <c r="P1638" s="233">
        <f t="shared" si="147"/>
        <v>45275</v>
      </c>
      <c r="Q1638" s="233">
        <f t="shared" si="147"/>
        <v>45277</v>
      </c>
      <c r="R1638" s="7"/>
    </row>
    <row r="1639" spans="14:18" x14ac:dyDescent="0.2">
      <c r="N1639" s="227">
        <f t="shared" si="145"/>
        <v>16</v>
      </c>
      <c r="O1639" s="228">
        <f t="shared" si="144"/>
        <v>2830</v>
      </c>
      <c r="P1639" s="233">
        <f t="shared" si="147"/>
        <v>45276</v>
      </c>
      <c r="Q1639" s="233">
        <f t="shared" si="147"/>
        <v>45278</v>
      </c>
      <c r="R1639" s="7"/>
    </row>
    <row r="1640" spans="14:18" x14ac:dyDescent="0.2">
      <c r="N1640" s="227">
        <f t="shared" si="145"/>
        <v>17</v>
      </c>
      <c r="O1640" s="228">
        <f t="shared" si="144"/>
        <v>2663</v>
      </c>
      <c r="P1640" s="233">
        <f t="shared" si="147"/>
        <v>45277</v>
      </c>
      <c r="Q1640" s="233">
        <f t="shared" si="147"/>
        <v>45279</v>
      </c>
      <c r="R1640" s="7"/>
    </row>
    <row r="1641" spans="14:18" x14ac:dyDescent="0.2">
      <c r="N1641" s="227">
        <f t="shared" si="145"/>
        <v>18</v>
      </c>
      <c r="O1641" s="228">
        <f t="shared" si="144"/>
        <v>2515</v>
      </c>
      <c r="P1641" s="233">
        <f t="shared" si="147"/>
        <v>45278</v>
      </c>
      <c r="Q1641" s="233">
        <f t="shared" si="147"/>
        <v>45280</v>
      </c>
      <c r="R1641" s="7"/>
    </row>
    <row r="1642" spans="14:18" x14ac:dyDescent="0.2">
      <c r="N1642" s="227">
        <f t="shared" si="145"/>
        <v>19</v>
      </c>
      <c r="O1642" s="228">
        <f t="shared" si="144"/>
        <v>2383</v>
      </c>
      <c r="P1642" s="233">
        <f t="shared" si="147"/>
        <v>45279</v>
      </c>
      <c r="Q1642" s="233">
        <f t="shared" si="147"/>
        <v>45281</v>
      </c>
      <c r="R1642" s="7"/>
    </row>
    <row r="1643" spans="14:18" x14ac:dyDescent="0.2">
      <c r="N1643" s="227">
        <f t="shared" si="145"/>
        <v>20</v>
      </c>
      <c r="O1643" s="228">
        <f t="shared" si="144"/>
        <v>2264</v>
      </c>
      <c r="P1643" s="233">
        <f t="shared" si="147"/>
        <v>45280</v>
      </c>
      <c r="Q1643" s="233">
        <f t="shared" si="147"/>
        <v>45282</v>
      </c>
      <c r="R1643" s="7"/>
    </row>
    <row r="1644" spans="14:18" x14ac:dyDescent="0.2">
      <c r="N1644" s="227">
        <f t="shared" si="145"/>
        <v>21</v>
      </c>
      <c r="O1644" s="228">
        <f t="shared" si="144"/>
        <v>2156</v>
      </c>
      <c r="P1644" s="233">
        <f t="shared" ref="P1644:Q1659" si="148">P1643+1</f>
        <v>45281</v>
      </c>
      <c r="Q1644" s="233">
        <f t="shared" si="148"/>
        <v>45283</v>
      </c>
      <c r="R1644" s="7"/>
    </row>
    <row r="1645" spans="14:18" x14ac:dyDescent="0.2">
      <c r="N1645" s="227">
        <f t="shared" si="145"/>
        <v>22</v>
      </c>
      <c r="O1645" s="228">
        <f t="shared" si="144"/>
        <v>2058</v>
      </c>
      <c r="P1645" s="233">
        <f t="shared" si="148"/>
        <v>45282</v>
      </c>
      <c r="Q1645" s="233">
        <f t="shared" si="148"/>
        <v>45284</v>
      </c>
      <c r="R1645" s="7"/>
    </row>
    <row r="1646" spans="14:18" x14ac:dyDescent="0.2">
      <c r="N1646" s="227">
        <f t="shared" si="145"/>
        <v>23</v>
      </c>
      <c r="O1646" s="228">
        <f t="shared" si="144"/>
        <v>1969</v>
      </c>
      <c r="P1646" s="233">
        <f t="shared" si="148"/>
        <v>45283</v>
      </c>
      <c r="Q1646" s="233">
        <f t="shared" si="148"/>
        <v>45285</v>
      </c>
      <c r="R1646" s="7"/>
    </row>
    <row r="1647" spans="14:18" x14ac:dyDescent="0.2">
      <c r="N1647" s="227">
        <f t="shared" si="145"/>
        <v>24</v>
      </c>
      <c r="O1647" s="228">
        <f t="shared" si="144"/>
        <v>1887</v>
      </c>
      <c r="P1647" s="233">
        <f t="shared" si="148"/>
        <v>45284</v>
      </c>
      <c r="Q1647" s="233">
        <f t="shared" si="148"/>
        <v>45286</v>
      </c>
      <c r="R1647" s="7"/>
    </row>
    <row r="1648" spans="14:18" x14ac:dyDescent="0.2">
      <c r="N1648" s="227">
        <f t="shared" si="145"/>
        <v>25</v>
      </c>
      <c r="O1648" s="228">
        <f t="shared" si="144"/>
        <v>1811</v>
      </c>
      <c r="P1648" s="233">
        <f t="shared" si="148"/>
        <v>45285</v>
      </c>
      <c r="Q1648" s="233">
        <f t="shared" si="148"/>
        <v>45287</v>
      </c>
      <c r="R1648" s="7"/>
    </row>
    <row r="1649" spans="14:18" x14ac:dyDescent="0.2">
      <c r="N1649" s="227">
        <f t="shared" si="145"/>
        <v>26</v>
      </c>
      <c r="O1649" s="228">
        <f t="shared" si="144"/>
        <v>1742</v>
      </c>
      <c r="P1649" s="233">
        <f t="shared" si="148"/>
        <v>45286</v>
      </c>
      <c r="Q1649" s="233">
        <f t="shared" si="148"/>
        <v>45288</v>
      </c>
      <c r="R1649" s="7"/>
    </row>
    <row r="1650" spans="14:18" x14ac:dyDescent="0.2">
      <c r="N1650" s="227">
        <f t="shared" si="145"/>
        <v>27</v>
      </c>
      <c r="O1650" s="228">
        <f t="shared" si="144"/>
        <v>1677</v>
      </c>
      <c r="P1650" s="233">
        <f t="shared" si="148"/>
        <v>45287</v>
      </c>
      <c r="Q1650" s="233">
        <f t="shared" si="148"/>
        <v>45289</v>
      </c>
      <c r="R1650" s="7"/>
    </row>
    <row r="1651" spans="14:18" x14ac:dyDescent="0.2">
      <c r="N1651" s="227">
        <f t="shared" si="145"/>
        <v>28</v>
      </c>
      <c r="O1651" s="228">
        <f t="shared" si="144"/>
        <v>1617</v>
      </c>
      <c r="P1651" s="233">
        <f t="shared" si="148"/>
        <v>45288</v>
      </c>
      <c r="Q1651" s="233">
        <f t="shared" si="148"/>
        <v>45290</v>
      </c>
      <c r="R1651" s="7"/>
    </row>
    <row r="1652" spans="14:18" x14ac:dyDescent="0.2">
      <c r="N1652" s="227">
        <f t="shared" si="145"/>
        <v>29</v>
      </c>
      <c r="O1652" s="228">
        <f t="shared" si="144"/>
        <v>1562</v>
      </c>
      <c r="P1652" s="233">
        <f t="shared" si="148"/>
        <v>45289</v>
      </c>
      <c r="Q1652" s="233">
        <f t="shared" si="148"/>
        <v>45291</v>
      </c>
      <c r="R1652" s="7"/>
    </row>
    <row r="1653" spans="14:18" x14ac:dyDescent="0.2">
      <c r="N1653" s="227">
        <f t="shared" si="145"/>
        <v>30</v>
      </c>
      <c r="O1653" s="228">
        <f t="shared" si="144"/>
        <v>1510</v>
      </c>
      <c r="P1653" s="233">
        <f t="shared" si="148"/>
        <v>45290</v>
      </c>
      <c r="Q1653" s="233">
        <f t="shared" si="148"/>
        <v>45292</v>
      </c>
      <c r="R1653" s="7"/>
    </row>
    <row r="1654" spans="14:18" x14ac:dyDescent="0.2">
      <c r="N1654" s="227">
        <f t="shared" si="145"/>
        <v>31</v>
      </c>
      <c r="O1654" s="228">
        <f t="shared" si="144"/>
        <v>1461</v>
      </c>
      <c r="P1654" s="233">
        <f t="shared" si="148"/>
        <v>45291</v>
      </c>
      <c r="Q1654" s="233">
        <f t="shared" si="148"/>
        <v>45293</v>
      </c>
      <c r="R1654" s="7"/>
    </row>
    <row r="1655" spans="14:18" x14ac:dyDescent="0.2">
      <c r="N1655" s="227">
        <f t="shared" si="145"/>
        <v>1</v>
      </c>
      <c r="O1655" s="228">
        <f t="shared" si="144"/>
        <v>45292</v>
      </c>
      <c r="P1655" s="233">
        <f t="shared" si="148"/>
        <v>45292</v>
      </c>
      <c r="Q1655" s="233">
        <f t="shared" si="148"/>
        <v>45294</v>
      </c>
      <c r="R1655" s="7"/>
    </row>
    <row r="1656" spans="14:18" x14ac:dyDescent="0.2">
      <c r="N1656" s="227">
        <f t="shared" si="145"/>
        <v>2</v>
      </c>
      <c r="O1656" s="228">
        <f t="shared" si="144"/>
        <v>22647</v>
      </c>
      <c r="P1656" s="233">
        <f t="shared" si="148"/>
        <v>45293</v>
      </c>
      <c r="Q1656" s="233">
        <f t="shared" si="148"/>
        <v>45295</v>
      </c>
      <c r="R1656" s="7"/>
    </row>
    <row r="1657" spans="14:18" x14ac:dyDescent="0.2">
      <c r="N1657" s="227">
        <f t="shared" si="145"/>
        <v>3</v>
      </c>
      <c r="O1657" s="228">
        <f t="shared" si="144"/>
        <v>15098</v>
      </c>
      <c r="P1657" s="233">
        <f t="shared" si="148"/>
        <v>45294</v>
      </c>
      <c r="Q1657" s="233">
        <f t="shared" si="148"/>
        <v>45296</v>
      </c>
      <c r="R1657" s="7"/>
    </row>
    <row r="1658" spans="14:18" x14ac:dyDescent="0.2">
      <c r="N1658" s="227">
        <f t="shared" si="145"/>
        <v>4</v>
      </c>
      <c r="O1658" s="228">
        <f t="shared" si="144"/>
        <v>11324</v>
      </c>
      <c r="P1658" s="233">
        <f t="shared" si="148"/>
        <v>45295</v>
      </c>
      <c r="Q1658" s="233">
        <f t="shared" si="148"/>
        <v>45297</v>
      </c>
      <c r="R1658" s="7"/>
    </row>
    <row r="1659" spans="14:18" x14ac:dyDescent="0.2">
      <c r="N1659" s="227">
        <f t="shared" si="145"/>
        <v>5</v>
      </c>
      <c r="O1659" s="228">
        <f t="shared" si="144"/>
        <v>9059</v>
      </c>
      <c r="P1659" s="233">
        <f t="shared" si="148"/>
        <v>45296</v>
      </c>
      <c r="Q1659" s="233">
        <f t="shared" si="148"/>
        <v>45298</v>
      </c>
      <c r="R1659" s="7"/>
    </row>
    <row r="1660" spans="14:18" x14ac:dyDescent="0.2">
      <c r="N1660" s="227">
        <f t="shared" si="145"/>
        <v>6</v>
      </c>
      <c r="O1660" s="228">
        <f t="shared" si="144"/>
        <v>7550</v>
      </c>
      <c r="P1660" s="233">
        <f t="shared" ref="P1660:Q1675" si="149">P1659+1</f>
        <v>45297</v>
      </c>
      <c r="Q1660" s="233">
        <f t="shared" si="149"/>
        <v>45299</v>
      </c>
      <c r="R1660" s="7"/>
    </row>
    <row r="1661" spans="14:18" x14ac:dyDescent="0.2">
      <c r="N1661" s="227">
        <f t="shared" si="145"/>
        <v>7</v>
      </c>
      <c r="O1661" s="228">
        <f t="shared" si="144"/>
        <v>6471</v>
      </c>
      <c r="P1661" s="233">
        <f t="shared" si="149"/>
        <v>45298</v>
      </c>
      <c r="Q1661" s="233">
        <f t="shared" si="149"/>
        <v>45300</v>
      </c>
      <c r="R1661" s="7"/>
    </row>
    <row r="1662" spans="14:18" x14ac:dyDescent="0.2">
      <c r="N1662" s="227">
        <f t="shared" si="145"/>
        <v>8</v>
      </c>
      <c r="O1662" s="228">
        <f t="shared" si="144"/>
        <v>5662</v>
      </c>
      <c r="P1662" s="233">
        <f t="shared" si="149"/>
        <v>45299</v>
      </c>
      <c r="Q1662" s="233">
        <f t="shared" si="149"/>
        <v>45301</v>
      </c>
      <c r="R1662" s="7"/>
    </row>
    <row r="1663" spans="14:18" x14ac:dyDescent="0.2">
      <c r="N1663" s="227">
        <f t="shared" si="145"/>
        <v>9</v>
      </c>
      <c r="O1663" s="228">
        <f t="shared" si="144"/>
        <v>5033</v>
      </c>
      <c r="P1663" s="233">
        <f t="shared" si="149"/>
        <v>45300</v>
      </c>
      <c r="Q1663" s="233">
        <f t="shared" si="149"/>
        <v>45302</v>
      </c>
      <c r="R1663" s="7"/>
    </row>
    <row r="1664" spans="14:18" x14ac:dyDescent="0.2">
      <c r="N1664" s="227">
        <f t="shared" si="145"/>
        <v>10</v>
      </c>
      <c r="O1664" s="228">
        <f t="shared" si="144"/>
        <v>4530</v>
      </c>
      <c r="P1664" s="233">
        <f t="shared" si="149"/>
        <v>45301</v>
      </c>
      <c r="Q1664" s="233">
        <f t="shared" si="149"/>
        <v>45303</v>
      </c>
      <c r="R1664" s="7"/>
    </row>
    <row r="1665" spans="14:18" x14ac:dyDescent="0.2">
      <c r="N1665" s="227">
        <f t="shared" si="145"/>
        <v>11</v>
      </c>
      <c r="O1665" s="228">
        <f t="shared" si="144"/>
        <v>4118</v>
      </c>
      <c r="P1665" s="233">
        <f t="shared" si="149"/>
        <v>45302</v>
      </c>
      <c r="Q1665" s="233">
        <f t="shared" si="149"/>
        <v>45304</v>
      </c>
      <c r="R1665" s="7"/>
    </row>
    <row r="1666" spans="14:18" x14ac:dyDescent="0.2">
      <c r="N1666" s="227">
        <f t="shared" si="145"/>
        <v>12</v>
      </c>
      <c r="O1666" s="228">
        <f t="shared" si="144"/>
        <v>3775</v>
      </c>
      <c r="P1666" s="233">
        <f t="shared" si="149"/>
        <v>45303</v>
      </c>
      <c r="Q1666" s="233">
        <f t="shared" si="149"/>
        <v>45305</v>
      </c>
      <c r="R1666" s="7"/>
    </row>
    <row r="1667" spans="14:18" x14ac:dyDescent="0.2">
      <c r="N1667" s="227">
        <f t="shared" si="145"/>
        <v>13</v>
      </c>
      <c r="O1667" s="228">
        <f t="shared" si="144"/>
        <v>3485</v>
      </c>
      <c r="P1667" s="233">
        <f t="shared" si="149"/>
        <v>45304</v>
      </c>
      <c r="Q1667" s="233">
        <f t="shared" si="149"/>
        <v>45306</v>
      </c>
      <c r="R1667" s="7"/>
    </row>
    <row r="1668" spans="14:18" x14ac:dyDescent="0.2">
      <c r="N1668" s="227">
        <f t="shared" si="145"/>
        <v>14</v>
      </c>
      <c r="O1668" s="228">
        <f t="shared" si="144"/>
        <v>3236</v>
      </c>
      <c r="P1668" s="233">
        <f t="shared" si="149"/>
        <v>45305</v>
      </c>
      <c r="Q1668" s="233">
        <f t="shared" si="149"/>
        <v>45307</v>
      </c>
      <c r="R1668" s="7"/>
    </row>
    <row r="1669" spans="14:18" x14ac:dyDescent="0.2">
      <c r="N1669" s="227">
        <f t="shared" si="145"/>
        <v>15</v>
      </c>
      <c r="O1669" s="228">
        <f t="shared" si="144"/>
        <v>3020</v>
      </c>
      <c r="P1669" s="233">
        <f t="shared" si="149"/>
        <v>45306</v>
      </c>
      <c r="Q1669" s="233">
        <f t="shared" si="149"/>
        <v>45308</v>
      </c>
      <c r="R1669" s="7"/>
    </row>
    <row r="1670" spans="14:18" x14ac:dyDescent="0.2">
      <c r="N1670" s="227">
        <f t="shared" si="145"/>
        <v>16</v>
      </c>
      <c r="O1670" s="228">
        <f t="shared" si="144"/>
        <v>2832</v>
      </c>
      <c r="P1670" s="233">
        <f t="shared" si="149"/>
        <v>45307</v>
      </c>
      <c r="Q1670" s="233">
        <f t="shared" si="149"/>
        <v>45309</v>
      </c>
      <c r="R1670" s="7"/>
    </row>
    <row r="1671" spans="14:18" x14ac:dyDescent="0.2">
      <c r="N1671" s="227">
        <f t="shared" si="145"/>
        <v>17</v>
      </c>
      <c r="O1671" s="228">
        <f t="shared" si="144"/>
        <v>2665</v>
      </c>
      <c r="P1671" s="233">
        <f t="shared" si="149"/>
        <v>45308</v>
      </c>
      <c r="Q1671" s="233">
        <f t="shared" si="149"/>
        <v>45310</v>
      </c>
      <c r="R1671" s="7"/>
    </row>
    <row r="1672" spans="14:18" x14ac:dyDescent="0.2">
      <c r="N1672" s="227">
        <f t="shared" si="145"/>
        <v>18</v>
      </c>
      <c r="O1672" s="228">
        <f t="shared" si="144"/>
        <v>2517</v>
      </c>
      <c r="P1672" s="233">
        <f t="shared" si="149"/>
        <v>45309</v>
      </c>
      <c r="Q1672" s="233">
        <f t="shared" si="149"/>
        <v>45311</v>
      </c>
      <c r="R1672" s="7"/>
    </row>
    <row r="1673" spans="14:18" x14ac:dyDescent="0.2">
      <c r="N1673" s="227">
        <f t="shared" si="145"/>
        <v>19</v>
      </c>
      <c r="O1673" s="228">
        <f t="shared" ref="O1673:O1736" si="150">ROUND(P1673/N1673,0)</f>
        <v>2385</v>
      </c>
      <c r="P1673" s="233">
        <f t="shared" si="149"/>
        <v>45310</v>
      </c>
      <c r="Q1673" s="233">
        <f t="shared" si="149"/>
        <v>45312</v>
      </c>
      <c r="R1673" s="7"/>
    </row>
    <row r="1674" spans="14:18" x14ac:dyDescent="0.2">
      <c r="N1674" s="227">
        <f t="shared" ref="N1674:N1737" si="151">DAY(P1674)</f>
        <v>20</v>
      </c>
      <c r="O1674" s="228">
        <f t="shared" si="150"/>
        <v>2266</v>
      </c>
      <c r="P1674" s="233">
        <f t="shared" si="149"/>
        <v>45311</v>
      </c>
      <c r="Q1674" s="233">
        <f t="shared" si="149"/>
        <v>45313</v>
      </c>
      <c r="R1674" s="7"/>
    </row>
    <row r="1675" spans="14:18" x14ac:dyDescent="0.2">
      <c r="N1675" s="227">
        <f t="shared" si="151"/>
        <v>21</v>
      </c>
      <c r="O1675" s="228">
        <f t="shared" si="150"/>
        <v>2158</v>
      </c>
      <c r="P1675" s="233">
        <f t="shared" si="149"/>
        <v>45312</v>
      </c>
      <c r="Q1675" s="233">
        <f t="shared" si="149"/>
        <v>45314</v>
      </c>
      <c r="R1675" s="7"/>
    </row>
    <row r="1676" spans="14:18" x14ac:dyDescent="0.2">
      <c r="N1676" s="227">
        <f t="shared" si="151"/>
        <v>22</v>
      </c>
      <c r="O1676" s="228">
        <f t="shared" si="150"/>
        <v>2060</v>
      </c>
      <c r="P1676" s="233">
        <f t="shared" ref="P1676:Q1691" si="152">P1675+1</f>
        <v>45313</v>
      </c>
      <c r="Q1676" s="233">
        <f t="shared" si="152"/>
        <v>45315</v>
      </c>
      <c r="R1676" s="7"/>
    </row>
    <row r="1677" spans="14:18" x14ac:dyDescent="0.2">
      <c r="N1677" s="227">
        <f t="shared" si="151"/>
        <v>23</v>
      </c>
      <c r="O1677" s="228">
        <f t="shared" si="150"/>
        <v>1970</v>
      </c>
      <c r="P1677" s="233">
        <f t="shared" si="152"/>
        <v>45314</v>
      </c>
      <c r="Q1677" s="233">
        <f t="shared" si="152"/>
        <v>45316</v>
      </c>
      <c r="R1677" s="7"/>
    </row>
    <row r="1678" spans="14:18" x14ac:dyDescent="0.2">
      <c r="N1678" s="227">
        <f t="shared" si="151"/>
        <v>24</v>
      </c>
      <c r="O1678" s="228">
        <f t="shared" si="150"/>
        <v>1888</v>
      </c>
      <c r="P1678" s="233">
        <f t="shared" si="152"/>
        <v>45315</v>
      </c>
      <c r="Q1678" s="233">
        <f t="shared" si="152"/>
        <v>45317</v>
      </c>
      <c r="R1678" s="7"/>
    </row>
    <row r="1679" spans="14:18" x14ac:dyDescent="0.2">
      <c r="N1679" s="227">
        <f t="shared" si="151"/>
        <v>25</v>
      </c>
      <c r="O1679" s="228">
        <f t="shared" si="150"/>
        <v>1813</v>
      </c>
      <c r="P1679" s="233">
        <f t="shared" si="152"/>
        <v>45316</v>
      </c>
      <c r="Q1679" s="233">
        <f t="shared" si="152"/>
        <v>45318</v>
      </c>
      <c r="R1679" s="7"/>
    </row>
    <row r="1680" spans="14:18" x14ac:dyDescent="0.2">
      <c r="N1680" s="227">
        <f t="shared" si="151"/>
        <v>26</v>
      </c>
      <c r="O1680" s="228">
        <f t="shared" si="150"/>
        <v>1743</v>
      </c>
      <c r="P1680" s="233">
        <f t="shared" si="152"/>
        <v>45317</v>
      </c>
      <c r="Q1680" s="233">
        <f t="shared" si="152"/>
        <v>45319</v>
      </c>
      <c r="R1680" s="7"/>
    </row>
    <row r="1681" spans="14:18" x14ac:dyDescent="0.2">
      <c r="N1681" s="227">
        <f t="shared" si="151"/>
        <v>27</v>
      </c>
      <c r="O1681" s="228">
        <f t="shared" si="150"/>
        <v>1678</v>
      </c>
      <c r="P1681" s="233">
        <f t="shared" si="152"/>
        <v>45318</v>
      </c>
      <c r="Q1681" s="233">
        <f t="shared" si="152"/>
        <v>45320</v>
      </c>
      <c r="R1681" s="7"/>
    </row>
    <row r="1682" spans="14:18" x14ac:dyDescent="0.2">
      <c r="N1682" s="227">
        <f t="shared" si="151"/>
        <v>28</v>
      </c>
      <c r="O1682" s="228">
        <f t="shared" si="150"/>
        <v>1619</v>
      </c>
      <c r="P1682" s="233">
        <f t="shared" si="152"/>
        <v>45319</v>
      </c>
      <c r="Q1682" s="233">
        <f t="shared" si="152"/>
        <v>45321</v>
      </c>
      <c r="R1682" s="7"/>
    </row>
    <row r="1683" spans="14:18" x14ac:dyDescent="0.2">
      <c r="N1683" s="227">
        <f t="shared" si="151"/>
        <v>29</v>
      </c>
      <c r="O1683" s="228">
        <f t="shared" si="150"/>
        <v>1563</v>
      </c>
      <c r="P1683" s="233">
        <f t="shared" si="152"/>
        <v>45320</v>
      </c>
      <c r="Q1683" s="233">
        <f t="shared" si="152"/>
        <v>45322</v>
      </c>
      <c r="R1683" s="7"/>
    </row>
    <row r="1684" spans="14:18" x14ac:dyDescent="0.2">
      <c r="N1684" s="227">
        <f t="shared" si="151"/>
        <v>30</v>
      </c>
      <c r="O1684" s="228">
        <f t="shared" si="150"/>
        <v>1511</v>
      </c>
      <c r="P1684" s="233">
        <f t="shared" si="152"/>
        <v>45321</v>
      </c>
      <c r="Q1684" s="233">
        <f t="shared" si="152"/>
        <v>45323</v>
      </c>
      <c r="R1684" s="7"/>
    </row>
    <row r="1685" spans="14:18" x14ac:dyDescent="0.2">
      <c r="N1685" s="227">
        <f t="shared" si="151"/>
        <v>31</v>
      </c>
      <c r="O1685" s="228">
        <f t="shared" si="150"/>
        <v>1462</v>
      </c>
      <c r="P1685" s="233">
        <f t="shared" si="152"/>
        <v>45322</v>
      </c>
      <c r="Q1685" s="233">
        <f t="shared" si="152"/>
        <v>45324</v>
      </c>
      <c r="R1685" s="7"/>
    </row>
    <row r="1686" spans="14:18" x14ac:dyDescent="0.2">
      <c r="N1686" s="227">
        <f t="shared" si="151"/>
        <v>1</v>
      </c>
      <c r="O1686" s="228">
        <f t="shared" si="150"/>
        <v>45323</v>
      </c>
      <c r="P1686" s="233">
        <f t="shared" si="152"/>
        <v>45323</v>
      </c>
      <c r="Q1686" s="233">
        <f t="shared" si="152"/>
        <v>45325</v>
      </c>
      <c r="R1686" s="7"/>
    </row>
    <row r="1687" spans="14:18" x14ac:dyDescent="0.2">
      <c r="N1687" s="227">
        <f t="shared" si="151"/>
        <v>2</v>
      </c>
      <c r="O1687" s="228">
        <f t="shared" si="150"/>
        <v>22662</v>
      </c>
      <c r="P1687" s="233">
        <f t="shared" si="152"/>
        <v>45324</v>
      </c>
      <c r="Q1687" s="233">
        <f t="shared" si="152"/>
        <v>45326</v>
      </c>
      <c r="R1687" s="7"/>
    </row>
    <row r="1688" spans="14:18" x14ac:dyDescent="0.2">
      <c r="N1688" s="227">
        <f t="shared" si="151"/>
        <v>3</v>
      </c>
      <c r="O1688" s="228">
        <f t="shared" si="150"/>
        <v>15108</v>
      </c>
      <c r="P1688" s="233">
        <f t="shared" si="152"/>
        <v>45325</v>
      </c>
      <c r="Q1688" s="233">
        <f t="shared" si="152"/>
        <v>45327</v>
      </c>
      <c r="R1688" s="7"/>
    </row>
    <row r="1689" spans="14:18" x14ac:dyDescent="0.2">
      <c r="N1689" s="227">
        <f t="shared" si="151"/>
        <v>4</v>
      </c>
      <c r="O1689" s="228">
        <f t="shared" si="150"/>
        <v>11332</v>
      </c>
      <c r="P1689" s="233">
        <f t="shared" si="152"/>
        <v>45326</v>
      </c>
      <c r="Q1689" s="233">
        <f t="shared" si="152"/>
        <v>45328</v>
      </c>
      <c r="R1689" s="7"/>
    </row>
    <row r="1690" spans="14:18" x14ac:dyDescent="0.2">
      <c r="N1690" s="227">
        <f t="shared" si="151"/>
        <v>5</v>
      </c>
      <c r="O1690" s="228">
        <f t="shared" si="150"/>
        <v>9065</v>
      </c>
      <c r="P1690" s="233">
        <f t="shared" si="152"/>
        <v>45327</v>
      </c>
      <c r="Q1690" s="233">
        <f t="shared" si="152"/>
        <v>45329</v>
      </c>
      <c r="R1690" s="7"/>
    </row>
    <row r="1691" spans="14:18" x14ac:dyDescent="0.2">
      <c r="N1691" s="227">
        <f t="shared" si="151"/>
        <v>6</v>
      </c>
      <c r="O1691" s="228">
        <f t="shared" si="150"/>
        <v>7555</v>
      </c>
      <c r="P1691" s="233">
        <f t="shared" si="152"/>
        <v>45328</v>
      </c>
      <c r="Q1691" s="233">
        <f t="shared" si="152"/>
        <v>45330</v>
      </c>
      <c r="R1691" s="7"/>
    </row>
    <row r="1692" spans="14:18" x14ac:dyDescent="0.2">
      <c r="N1692" s="227">
        <f t="shared" si="151"/>
        <v>7</v>
      </c>
      <c r="O1692" s="228">
        <f t="shared" si="150"/>
        <v>6476</v>
      </c>
      <c r="P1692" s="233">
        <f t="shared" ref="P1692:Q1707" si="153">P1691+1</f>
        <v>45329</v>
      </c>
      <c r="Q1692" s="233">
        <f t="shared" si="153"/>
        <v>45331</v>
      </c>
      <c r="R1692" s="7"/>
    </row>
    <row r="1693" spans="14:18" x14ac:dyDescent="0.2">
      <c r="N1693" s="227">
        <f t="shared" si="151"/>
        <v>8</v>
      </c>
      <c r="O1693" s="228">
        <f t="shared" si="150"/>
        <v>5666</v>
      </c>
      <c r="P1693" s="233">
        <f t="shared" si="153"/>
        <v>45330</v>
      </c>
      <c r="Q1693" s="233">
        <f t="shared" si="153"/>
        <v>45332</v>
      </c>
      <c r="R1693" s="7"/>
    </row>
    <row r="1694" spans="14:18" x14ac:dyDescent="0.2">
      <c r="N1694" s="227">
        <f t="shared" si="151"/>
        <v>9</v>
      </c>
      <c r="O1694" s="228">
        <f t="shared" si="150"/>
        <v>5037</v>
      </c>
      <c r="P1694" s="233">
        <f t="shared" si="153"/>
        <v>45331</v>
      </c>
      <c r="Q1694" s="233">
        <f t="shared" si="153"/>
        <v>45333</v>
      </c>
      <c r="R1694" s="7"/>
    </row>
    <row r="1695" spans="14:18" x14ac:dyDescent="0.2">
      <c r="N1695" s="227">
        <f t="shared" si="151"/>
        <v>10</v>
      </c>
      <c r="O1695" s="228">
        <f t="shared" si="150"/>
        <v>4533</v>
      </c>
      <c r="P1695" s="233">
        <f t="shared" si="153"/>
        <v>45332</v>
      </c>
      <c r="Q1695" s="233">
        <f t="shared" si="153"/>
        <v>45334</v>
      </c>
      <c r="R1695" s="7"/>
    </row>
    <row r="1696" spans="14:18" x14ac:dyDescent="0.2">
      <c r="N1696" s="227">
        <f t="shared" si="151"/>
        <v>11</v>
      </c>
      <c r="O1696" s="228">
        <f t="shared" si="150"/>
        <v>4121</v>
      </c>
      <c r="P1696" s="233">
        <f t="shared" si="153"/>
        <v>45333</v>
      </c>
      <c r="Q1696" s="233">
        <f t="shared" si="153"/>
        <v>45335</v>
      </c>
      <c r="R1696" s="7"/>
    </row>
    <row r="1697" spans="14:18" x14ac:dyDescent="0.2">
      <c r="N1697" s="227">
        <f t="shared" si="151"/>
        <v>12</v>
      </c>
      <c r="O1697" s="228">
        <f t="shared" si="150"/>
        <v>3778</v>
      </c>
      <c r="P1697" s="233">
        <f t="shared" si="153"/>
        <v>45334</v>
      </c>
      <c r="Q1697" s="233">
        <f t="shared" si="153"/>
        <v>45336</v>
      </c>
      <c r="R1697" s="7"/>
    </row>
    <row r="1698" spans="14:18" x14ac:dyDescent="0.2">
      <c r="N1698" s="227">
        <f t="shared" si="151"/>
        <v>13</v>
      </c>
      <c r="O1698" s="228">
        <f t="shared" si="150"/>
        <v>3487</v>
      </c>
      <c r="P1698" s="233">
        <f t="shared" si="153"/>
        <v>45335</v>
      </c>
      <c r="Q1698" s="233">
        <f t="shared" si="153"/>
        <v>45337</v>
      </c>
      <c r="R1698" s="7"/>
    </row>
    <row r="1699" spans="14:18" x14ac:dyDescent="0.2">
      <c r="N1699" s="227">
        <f t="shared" si="151"/>
        <v>14</v>
      </c>
      <c r="O1699" s="228">
        <f t="shared" si="150"/>
        <v>3238</v>
      </c>
      <c r="P1699" s="233">
        <f t="shared" si="153"/>
        <v>45336</v>
      </c>
      <c r="Q1699" s="233">
        <f t="shared" si="153"/>
        <v>45338</v>
      </c>
      <c r="R1699" s="7"/>
    </row>
    <row r="1700" spans="14:18" x14ac:dyDescent="0.2">
      <c r="N1700" s="227">
        <f t="shared" si="151"/>
        <v>15</v>
      </c>
      <c r="O1700" s="228">
        <f t="shared" si="150"/>
        <v>3022</v>
      </c>
      <c r="P1700" s="233">
        <f t="shared" si="153"/>
        <v>45337</v>
      </c>
      <c r="Q1700" s="233">
        <f t="shared" si="153"/>
        <v>45339</v>
      </c>
      <c r="R1700" s="7"/>
    </row>
    <row r="1701" spans="14:18" x14ac:dyDescent="0.2">
      <c r="N1701" s="227">
        <f t="shared" si="151"/>
        <v>16</v>
      </c>
      <c r="O1701" s="228">
        <f t="shared" si="150"/>
        <v>2834</v>
      </c>
      <c r="P1701" s="233">
        <f t="shared" si="153"/>
        <v>45338</v>
      </c>
      <c r="Q1701" s="233">
        <f t="shared" si="153"/>
        <v>45340</v>
      </c>
      <c r="R1701" s="7"/>
    </row>
    <row r="1702" spans="14:18" x14ac:dyDescent="0.2">
      <c r="N1702" s="227">
        <f t="shared" si="151"/>
        <v>17</v>
      </c>
      <c r="O1702" s="228">
        <f t="shared" si="150"/>
        <v>2667</v>
      </c>
      <c r="P1702" s="233">
        <f t="shared" si="153"/>
        <v>45339</v>
      </c>
      <c r="Q1702" s="233">
        <f t="shared" si="153"/>
        <v>45341</v>
      </c>
      <c r="R1702" s="7"/>
    </row>
    <row r="1703" spans="14:18" x14ac:dyDescent="0.2">
      <c r="N1703" s="227">
        <f t="shared" si="151"/>
        <v>18</v>
      </c>
      <c r="O1703" s="228">
        <f t="shared" si="150"/>
        <v>2519</v>
      </c>
      <c r="P1703" s="233">
        <f t="shared" si="153"/>
        <v>45340</v>
      </c>
      <c r="Q1703" s="233">
        <f t="shared" si="153"/>
        <v>45342</v>
      </c>
      <c r="R1703" s="7"/>
    </row>
    <row r="1704" spans="14:18" x14ac:dyDescent="0.2">
      <c r="N1704" s="227">
        <f t="shared" si="151"/>
        <v>19</v>
      </c>
      <c r="O1704" s="228">
        <f t="shared" si="150"/>
        <v>2386</v>
      </c>
      <c r="P1704" s="233">
        <f t="shared" si="153"/>
        <v>45341</v>
      </c>
      <c r="Q1704" s="233">
        <f t="shared" si="153"/>
        <v>45343</v>
      </c>
      <c r="R1704" s="7"/>
    </row>
    <row r="1705" spans="14:18" x14ac:dyDescent="0.2">
      <c r="N1705" s="227">
        <f t="shared" si="151"/>
        <v>20</v>
      </c>
      <c r="O1705" s="228">
        <f t="shared" si="150"/>
        <v>2267</v>
      </c>
      <c r="P1705" s="233">
        <f t="shared" si="153"/>
        <v>45342</v>
      </c>
      <c r="Q1705" s="233">
        <f t="shared" si="153"/>
        <v>45344</v>
      </c>
      <c r="R1705" s="7"/>
    </row>
    <row r="1706" spans="14:18" x14ac:dyDescent="0.2">
      <c r="N1706" s="227">
        <f t="shared" si="151"/>
        <v>21</v>
      </c>
      <c r="O1706" s="228">
        <f t="shared" si="150"/>
        <v>2159</v>
      </c>
      <c r="P1706" s="233">
        <f t="shared" si="153"/>
        <v>45343</v>
      </c>
      <c r="Q1706" s="233">
        <f t="shared" si="153"/>
        <v>45345</v>
      </c>
      <c r="R1706" s="7"/>
    </row>
    <row r="1707" spans="14:18" x14ac:dyDescent="0.2">
      <c r="N1707" s="227">
        <f t="shared" si="151"/>
        <v>22</v>
      </c>
      <c r="O1707" s="228">
        <f t="shared" si="150"/>
        <v>2061</v>
      </c>
      <c r="P1707" s="233">
        <f t="shared" si="153"/>
        <v>45344</v>
      </c>
      <c r="Q1707" s="233">
        <f t="shared" si="153"/>
        <v>45346</v>
      </c>
      <c r="R1707" s="7"/>
    </row>
    <row r="1708" spans="14:18" x14ac:dyDescent="0.2">
      <c r="N1708" s="227">
        <f t="shared" si="151"/>
        <v>23</v>
      </c>
      <c r="O1708" s="228">
        <f t="shared" si="150"/>
        <v>1972</v>
      </c>
      <c r="P1708" s="233">
        <f t="shared" ref="P1708:Q1723" si="154">P1707+1</f>
        <v>45345</v>
      </c>
      <c r="Q1708" s="233">
        <f t="shared" si="154"/>
        <v>45347</v>
      </c>
      <c r="R1708" s="7"/>
    </row>
    <row r="1709" spans="14:18" x14ac:dyDescent="0.2">
      <c r="N1709" s="227">
        <f t="shared" si="151"/>
        <v>24</v>
      </c>
      <c r="O1709" s="228">
        <f t="shared" si="150"/>
        <v>1889</v>
      </c>
      <c r="P1709" s="233">
        <f t="shared" si="154"/>
        <v>45346</v>
      </c>
      <c r="Q1709" s="233">
        <f t="shared" si="154"/>
        <v>45348</v>
      </c>
      <c r="R1709" s="7"/>
    </row>
    <row r="1710" spans="14:18" x14ac:dyDescent="0.2">
      <c r="N1710" s="227">
        <f t="shared" si="151"/>
        <v>25</v>
      </c>
      <c r="O1710" s="228">
        <f t="shared" si="150"/>
        <v>1814</v>
      </c>
      <c r="P1710" s="233">
        <f t="shared" si="154"/>
        <v>45347</v>
      </c>
      <c r="Q1710" s="233">
        <f t="shared" si="154"/>
        <v>45349</v>
      </c>
      <c r="R1710" s="7"/>
    </row>
    <row r="1711" spans="14:18" x14ac:dyDescent="0.2">
      <c r="N1711" s="227">
        <f t="shared" si="151"/>
        <v>26</v>
      </c>
      <c r="O1711" s="228">
        <f t="shared" si="150"/>
        <v>1744</v>
      </c>
      <c r="P1711" s="233">
        <f t="shared" si="154"/>
        <v>45348</v>
      </c>
      <c r="Q1711" s="233">
        <f t="shared" si="154"/>
        <v>45350</v>
      </c>
      <c r="R1711" s="7"/>
    </row>
    <row r="1712" spans="14:18" x14ac:dyDescent="0.2">
      <c r="N1712" s="227">
        <f t="shared" si="151"/>
        <v>27</v>
      </c>
      <c r="O1712" s="228">
        <f t="shared" si="150"/>
        <v>1680</v>
      </c>
      <c r="P1712" s="233">
        <f t="shared" si="154"/>
        <v>45349</v>
      </c>
      <c r="Q1712" s="233">
        <f t="shared" si="154"/>
        <v>45351</v>
      </c>
      <c r="R1712" s="7"/>
    </row>
    <row r="1713" spans="14:18" x14ac:dyDescent="0.2">
      <c r="N1713" s="227">
        <f t="shared" si="151"/>
        <v>28</v>
      </c>
      <c r="O1713" s="228">
        <f t="shared" si="150"/>
        <v>1620</v>
      </c>
      <c r="P1713" s="233">
        <f t="shared" si="154"/>
        <v>45350</v>
      </c>
      <c r="Q1713" s="233">
        <f t="shared" si="154"/>
        <v>45352</v>
      </c>
      <c r="R1713" s="7"/>
    </row>
    <row r="1714" spans="14:18" x14ac:dyDescent="0.2">
      <c r="N1714" s="227">
        <f t="shared" si="151"/>
        <v>29</v>
      </c>
      <c r="O1714" s="228">
        <f t="shared" si="150"/>
        <v>1564</v>
      </c>
      <c r="P1714" s="233">
        <f t="shared" si="154"/>
        <v>45351</v>
      </c>
      <c r="Q1714" s="233">
        <f t="shared" si="154"/>
        <v>45353</v>
      </c>
      <c r="R1714" s="7"/>
    </row>
    <row r="1715" spans="14:18" x14ac:dyDescent="0.2">
      <c r="N1715" s="227">
        <f t="shared" si="151"/>
        <v>1</v>
      </c>
      <c r="O1715" s="228">
        <f t="shared" si="150"/>
        <v>45352</v>
      </c>
      <c r="P1715" s="233">
        <f t="shared" si="154"/>
        <v>45352</v>
      </c>
      <c r="Q1715" s="233">
        <f t="shared" si="154"/>
        <v>45354</v>
      </c>
      <c r="R1715" s="7"/>
    </row>
    <row r="1716" spans="14:18" x14ac:dyDescent="0.2">
      <c r="N1716" s="227">
        <f t="shared" si="151"/>
        <v>2</v>
      </c>
      <c r="O1716" s="228">
        <f t="shared" si="150"/>
        <v>22677</v>
      </c>
      <c r="P1716" s="233">
        <f t="shared" si="154"/>
        <v>45353</v>
      </c>
      <c r="Q1716" s="233">
        <f t="shared" si="154"/>
        <v>45355</v>
      </c>
      <c r="R1716" s="7"/>
    </row>
    <row r="1717" spans="14:18" x14ac:dyDescent="0.2">
      <c r="N1717" s="227">
        <f t="shared" si="151"/>
        <v>3</v>
      </c>
      <c r="O1717" s="228">
        <f t="shared" si="150"/>
        <v>15118</v>
      </c>
      <c r="P1717" s="233">
        <f t="shared" si="154"/>
        <v>45354</v>
      </c>
      <c r="Q1717" s="233">
        <f t="shared" si="154"/>
        <v>45356</v>
      </c>
      <c r="R1717" s="7"/>
    </row>
    <row r="1718" spans="14:18" x14ac:dyDescent="0.2">
      <c r="N1718" s="227">
        <f t="shared" si="151"/>
        <v>4</v>
      </c>
      <c r="O1718" s="228">
        <f t="shared" si="150"/>
        <v>11339</v>
      </c>
      <c r="P1718" s="233">
        <f t="shared" si="154"/>
        <v>45355</v>
      </c>
      <c r="Q1718" s="233">
        <f t="shared" si="154"/>
        <v>45357</v>
      </c>
      <c r="R1718" s="7"/>
    </row>
    <row r="1719" spans="14:18" x14ac:dyDescent="0.2">
      <c r="N1719" s="227">
        <f t="shared" si="151"/>
        <v>5</v>
      </c>
      <c r="O1719" s="228">
        <f t="shared" si="150"/>
        <v>9071</v>
      </c>
      <c r="P1719" s="233">
        <f t="shared" si="154"/>
        <v>45356</v>
      </c>
      <c r="Q1719" s="233">
        <f t="shared" si="154"/>
        <v>45358</v>
      </c>
      <c r="R1719" s="7"/>
    </row>
    <row r="1720" spans="14:18" x14ac:dyDescent="0.2">
      <c r="N1720" s="227">
        <f t="shared" si="151"/>
        <v>6</v>
      </c>
      <c r="O1720" s="228">
        <f t="shared" si="150"/>
        <v>7560</v>
      </c>
      <c r="P1720" s="233">
        <f t="shared" si="154"/>
        <v>45357</v>
      </c>
      <c r="Q1720" s="233">
        <f t="shared" si="154"/>
        <v>45359</v>
      </c>
      <c r="R1720" s="7"/>
    </row>
    <row r="1721" spans="14:18" x14ac:dyDescent="0.2">
      <c r="N1721" s="227">
        <f t="shared" si="151"/>
        <v>7</v>
      </c>
      <c r="O1721" s="228">
        <f t="shared" si="150"/>
        <v>6480</v>
      </c>
      <c r="P1721" s="233">
        <f t="shared" si="154"/>
        <v>45358</v>
      </c>
      <c r="Q1721" s="233">
        <f t="shared" si="154"/>
        <v>45360</v>
      </c>
      <c r="R1721" s="7"/>
    </row>
    <row r="1722" spans="14:18" x14ac:dyDescent="0.2">
      <c r="N1722" s="227">
        <f t="shared" si="151"/>
        <v>8</v>
      </c>
      <c r="O1722" s="228">
        <f t="shared" si="150"/>
        <v>5670</v>
      </c>
      <c r="P1722" s="233">
        <f t="shared" si="154"/>
        <v>45359</v>
      </c>
      <c r="Q1722" s="233">
        <f t="shared" si="154"/>
        <v>45361</v>
      </c>
      <c r="R1722" s="7"/>
    </row>
    <row r="1723" spans="14:18" x14ac:dyDescent="0.2">
      <c r="N1723" s="227">
        <f t="shared" si="151"/>
        <v>9</v>
      </c>
      <c r="O1723" s="228">
        <f t="shared" si="150"/>
        <v>5040</v>
      </c>
      <c r="P1723" s="233">
        <f t="shared" si="154"/>
        <v>45360</v>
      </c>
      <c r="Q1723" s="233">
        <f t="shared" si="154"/>
        <v>45362</v>
      </c>
      <c r="R1723" s="7"/>
    </row>
    <row r="1724" spans="14:18" x14ac:dyDescent="0.2">
      <c r="N1724" s="227">
        <f t="shared" si="151"/>
        <v>10</v>
      </c>
      <c r="O1724" s="228">
        <f t="shared" si="150"/>
        <v>4536</v>
      </c>
      <c r="P1724" s="233">
        <f t="shared" ref="P1724:Q1739" si="155">P1723+1</f>
        <v>45361</v>
      </c>
      <c r="Q1724" s="233">
        <f t="shared" si="155"/>
        <v>45363</v>
      </c>
      <c r="R1724" s="7"/>
    </row>
    <row r="1725" spans="14:18" x14ac:dyDescent="0.2">
      <c r="N1725" s="227">
        <f t="shared" si="151"/>
        <v>11</v>
      </c>
      <c r="O1725" s="228">
        <f t="shared" si="150"/>
        <v>4124</v>
      </c>
      <c r="P1725" s="233">
        <f t="shared" si="155"/>
        <v>45362</v>
      </c>
      <c r="Q1725" s="233">
        <f t="shared" si="155"/>
        <v>45364</v>
      </c>
      <c r="R1725" s="7"/>
    </row>
    <row r="1726" spans="14:18" x14ac:dyDescent="0.2">
      <c r="N1726" s="227">
        <f t="shared" si="151"/>
        <v>12</v>
      </c>
      <c r="O1726" s="228">
        <f t="shared" si="150"/>
        <v>3780</v>
      </c>
      <c r="P1726" s="233">
        <f t="shared" si="155"/>
        <v>45363</v>
      </c>
      <c r="Q1726" s="233">
        <f t="shared" si="155"/>
        <v>45365</v>
      </c>
      <c r="R1726" s="7"/>
    </row>
    <row r="1727" spans="14:18" x14ac:dyDescent="0.2">
      <c r="N1727" s="227">
        <f t="shared" si="151"/>
        <v>13</v>
      </c>
      <c r="O1727" s="228">
        <f t="shared" si="150"/>
        <v>3490</v>
      </c>
      <c r="P1727" s="233">
        <f t="shared" si="155"/>
        <v>45364</v>
      </c>
      <c r="Q1727" s="233">
        <f t="shared" si="155"/>
        <v>45366</v>
      </c>
      <c r="R1727" s="7"/>
    </row>
    <row r="1728" spans="14:18" x14ac:dyDescent="0.2">
      <c r="N1728" s="227">
        <f t="shared" si="151"/>
        <v>14</v>
      </c>
      <c r="O1728" s="228">
        <f t="shared" si="150"/>
        <v>3240</v>
      </c>
      <c r="P1728" s="233">
        <f t="shared" si="155"/>
        <v>45365</v>
      </c>
      <c r="Q1728" s="233">
        <f t="shared" si="155"/>
        <v>45367</v>
      </c>
      <c r="R1728" s="7"/>
    </row>
    <row r="1729" spans="14:18" x14ac:dyDescent="0.2">
      <c r="N1729" s="227">
        <f t="shared" si="151"/>
        <v>15</v>
      </c>
      <c r="O1729" s="228">
        <f t="shared" si="150"/>
        <v>3024</v>
      </c>
      <c r="P1729" s="233">
        <f t="shared" si="155"/>
        <v>45366</v>
      </c>
      <c r="Q1729" s="233">
        <f t="shared" si="155"/>
        <v>45368</v>
      </c>
      <c r="R1729" s="7"/>
    </row>
    <row r="1730" spans="14:18" x14ac:dyDescent="0.2">
      <c r="N1730" s="227">
        <f t="shared" si="151"/>
        <v>16</v>
      </c>
      <c r="O1730" s="228">
        <f t="shared" si="150"/>
        <v>2835</v>
      </c>
      <c r="P1730" s="233">
        <f t="shared" si="155"/>
        <v>45367</v>
      </c>
      <c r="Q1730" s="233">
        <f t="shared" si="155"/>
        <v>45369</v>
      </c>
      <c r="R1730" s="7"/>
    </row>
    <row r="1731" spans="14:18" x14ac:dyDescent="0.2">
      <c r="N1731" s="227">
        <f t="shared" si="151"/>
        <v>17</v>
      </c>
      <c r="O1731" s="228">
        <f t="shared" si="150"/>
        <v>2669</v>
      </c>
      <c r="P1731" s="233">
        <f t="shared" si="155"/>
        <v>45368</v>
      </c>
      <c r="Q1731" s="233">
        <f t="shared" si="155"/>
        <v>45370</v>
      </c>
      <c r="R1731" s="7"/>
    </row>
    <row r="1732" spans="14:18" x14ac:dyDescent="0.2">
      <c r="N1732" s="227">
        <f t="shared" si="151"/>
        <v>18</v>
      </c>
      <c r="O1732" s="228">
        <f t="shared" si="150"/>
        <v>2521</v>
      </c>
      <c r="P1732" s="233">
        <f t="shared" si="155"/>
        <v>45369</v>
      </c>
      <c r="Q1732" s="233">
        <f t="shared" si="155"/>
        <v>45371</v>
      </c>
      <c r="R1732" s="7"/>
    </row>
    <row r="1733" spans="14:18" x14ac:dyDescent="0.2">
      <c r="N1733" s="227">
        <f t="shared" si="151"/>
        <v>19</v>
      </c>
      <c r="O1733" s="228">
        <f t="shared" si="150"/>
        <v>2388</v>
      </c>
      <c r="P1733" s="233">
        <f t="shared" si="155"/>
        <v>45370</v>
      </c>
      <c r="Q1733" s="233">
        <f t="shared" si="155"/>
        <v>45372</v>
      </c>
      <c r="R1733" s="7"/>
    </row>
    <row r="1734" spans="14:18" x14ac:dyDescent="0.2">
      <c r="N1734" s="227">
        <f t="shared" si="151"/>
        <v>20</v>
      </c>
      <c r="O1734" s="228">
        <f t="shared" si="150"/>
        <v>2269</v>
      </c>
      <c r="P1734" s="233">
        <f t="shared" si="155"/>
        <v>45371</v>
      </c>
      <c r="Q1734" s="233">
        <f t="shared" si="155"/>
        <v>45373</v>
      </c>
      <c r="R1734" s="7"/>
    </row>
    <row r="1735" spans="14:18" x14ac:dyDescent="0.2">
      <c r="N1735" s="227">
        <f t="shared" si="151"/>
        <v>21</v>
      </c>
      <c r="O1735" s="228">
        <f t="shared" si="150"/>
        <v>2161</v>
      </c>
      <c r="P1735" s="233">
        <f t="shared" si="155"/>
        <v>45372</v>
      </c>
      <c r="Q1735" s="233">
        <f t="shared" si="155"/>
        <v>45374</v>
      </c>
      <c r="R1735" s="7"/>
    </row>
    <row r="1736" spans="14:18" x14ac:dyDescent="0.2">
      <c r="N1736" s="227">
        <f t="shared" si="151"/>
        <v>22</v>
      </c>
      <c r="O1736" s="228">
        <f t="shared" si="150"/>
        <v>2062</v>
      </c>
      <c r="P1736" s="233">
        <f t="shared" si="155"/>
        <v>45373</v>
      </c>
      <c r="Q1736" s="233">
        <f t="shared" si="155"/>
        <v>45375</v>
      </c>
      <c r="R1736" s="7"/>
    </row>
    <row r="1737" spans="14:18" x14ac:dyDescent="0.2">
      <c r="N1737" s="227">
        <f t="shared" si="151"/>
        <v>23</v>
      </c>
      <c r="O1737" s="228">
        <f t="shared" ref="O1737:O1800" si="156">ROUND(P1737/N1737,0)</f>
        <v>1973</v>
      </c>
      <c r="P1737" s="233">
        <f t="shared" si="155"/>
        <v>45374</v>
      </c>
      <c r="Q1737" s="233">
        <f t="shared" si="155"/>
        <v>45376</v>
      </c>
      <c r="R1737" s="7"/>
    </row>
    <row r="1738" spans="14:18" x14ac:dyDescent="0.2">
      <c r="N1738" s="227">
        <f t="shared" ref="N1738:N1801" si="157">DAY(P1738)</f>
        <v>24</v>
      </c>
      <c r="O1738" s="228">
        <f t="shared" si="156"/>
        <v>1891</v>
      </c>
      <c r="P1738" s="233">
        <f t="shared" si="155"/>
        <v>45375</v>
      </c>
      <c r="Q1738" s="233">
        <f t="shared" si="155"/>
        <v>45377</v>
      </c>
      <c r="R1738" s="7"/>
    </row>
    <row r="1739" spans="14:18" x14ac:dyDescent="0.2">
      <c r="N1739" s="227">
        <f t="shared" si="157"/>
        <v>25</v>
      </c>
      <c r="O1739" s="228">
        <f t="shared" si="156"/>
        <v>1815</v>
      </c>
      <c r="P1739" s="233">
        <f t="shared" si="155"/>
        <v>45376</v>
      </c>
      <c r="Q1739" s="233">
        <f t="shared" si="155"/>
        <v>45378</v>
      </c>
      <c r="R1739" s="7"/>
    </row>
    <row r="1740" spans="14:18" x14ac:dyDescent="0.2">
      <c r="N1740" s="227">
        <f t="shared" si="157"/>
        <v>26</v>
      </c>
      <c r="O1740" s="228">
        <f t="shared" si="156"/>
        <v>1745</v>
      </c>
      <c r="P1740" s="233">
        <f t="shared" ref="P1740:Q1755" si="158">P1739+1</f>
        <v>45377</v>
      </c>
      <c r="Q1740" s="233">
        <f t="shared" si="158"/>
        <v>45379</v>
      </c>
      <c r="R1740" s="7"/>
    </row>
    <row r="1741" spans="14:18" x14ac:dyDescent="0.2">
      <c r="N1741" s="227">
        <f t="shared" si="157"/>
        <v>27</v>
      </c>
      <c r="O1741" s="228">
        <f t="shared" si="156"/>
        <v>1681</v>
      </c>
      <c r="P1741" s="233">
        <f t="shared" si="158"/>
        <v>45378</v>
      </c>
      <c r="Q1741" s="233">
        <f t="shared" si="158"/>
        <v>45380</v>
      </c>
      <c r="R1741" s="7"/>
    </row>
    <row r="1742" spans="14:18" x14ac:dyDescent="0.2">
      <c r="N1742" s="227">
        <f t="shared" si="157"/>
        <v>28</v>
      </c>
      <c r="O1742" s="228">
        <f t="shared" si="156"/>
        <v>1621</v>
      </c>
      <c r="P1742" s="233">
        <f t="shared" si="158"/>
        <v>45379</v>
      </c>
      <c r="Q1742" s="233">
        <f t="shared" si="158"/>
        <v>45381</v>
      </c>
      <c r="R1742" s="7"/>
    </row>
    <row r="1743" spans="14:18" x14ac:dyDescent="0.2">
      <c r="N1743" s="227">
        <f t="shared" si="157"/>
        <v>29</v>
      </c>
      <c r="O1743" s="228">
        <f t="shared" si="156"/>
        <v>1565</v>
      </c>
      <c r="P1743" s="233">
        <f t="shared" si="158"/>
        <v>45380</v>
      </c>
      <c r="Q1743" s="233">
        <f t="shared" si="158"/>
        <v>45382</v>
      </c>
      <c r="R1743" s="7"/>
    </row>
    <row r="1744" spans="14:18" x14ac:dyDescent="0.2">
      <c r="N1744" s="227">
        <f t="shared" si="157"/>
        <v>30</v>
      </c>
      <c r="O1744" s="228">
        <f t="shared" si="156"/>
        <v>1513</v>
      </c>
      <c r="P1744" s="233">
        <f t="shared" si="158"/>
        <v>45381</v>
      </c>
      <c r="Q1744" s="233">
        <f t="shared" si="158"/>
        <v>45383</v>
      </c>
      <c r="R1744" s="7"/>
    </row>
    <row r="1745" spans="14:18" x14ac:dyDescent="0.2">
      <c r="N1745" s="227">
        <f t="shared" si="157"/>
        <v>31</v>
      </c>
      <c r="O1745" s="228">
        <f t="shared" si="156"/>
        <v>1464</v>
      </c>
      <c r="P1745" s="233">
        <f t="shared" si="158"/>
        <v>45382</v>
      </c>
      <c r="Q1745" s="233">
        <f t="shared" si="158"/>
        <v>45384</v>
      </c>
      <c r="R1745" s="7"/>
    </row>
    <row r="1746" spans="14:18" x14ac:dyDescent="0.2">
      <c r="N1746" s="227">
        <f t="shared" si="157"/>
        <v>1</v>
      </c>
      <c r="O1746" s="228">
        <f t="shared" si="156"/>
        <v>45383</v>
      </c>
      <c r="P1746" s="233">
        <f t="shared" si="158"/>
        <v>45383</v>
      </c>
      <c r="Q1746" s="233">
        <f t="shared" si="158"/>
        <v>45385</v>
      </c>
      <c r="R1746" s="7"/>
    </row>
    <row r="1747" spans="14:18" x14ac:dyDescent="0.2">
      <c r="N1747" s="227">
        <f t="shared" si="157"/>
        <v>2</v>
      </c>
      <c r="O1747" s="228">
        <f t="shared" si="156"/>
        <v>22692</v>
      </c>
      <c r="P1747" s="233">
        <f t="shared" si="158"/>
        <v>45384</v>
      </c>
      <c r="Q1747" s="233">
        <f t="shared" si="158"/>
        <v>45386</v>
      </c>
      <c r="R1747" s="7"/>
    </row>
    <row r="1748" spans="14:18" x14ac:dyDescent="0.2">
      <c r="N1748" s="227">
        <f t="shared" si="157"/>
        <v>3</v>
      </c>
      <c r="O1748" s="228">
        <f t="shared" si="156"/>
        <v>15128</v>
      </c>
      <c r="P1748" s="233">
        <f t="shared" si="158"/>
        <v>45385</v>
      </c>
      <c r="Q1748" s="233">
        <f t="shared" si="158"/>
        <v>45387</v>
      </c>
      <c r="R1748" s="7"/>
    </row>
    <row r="1749" spans="14:18" x14ac:dyDescent="0.2">
      <c r="N1749" s="227">
        <f t="shared" si="157"/>
        <v>4</v>
      </c>
      <c r="O1749" s="228">
        <f t="shared" si="156"/>
        <v>11347</v>
      </c>
      <c r="P1749" s="233">
        <f t="shared" si="158"/>
        <v>45386</v>
      </c>
      <c r="Q1749" s="233">
        <f t="shared" si="158"/>
        <v>45388</v>
      </c>
      <c r="R1749" s="7"/>
    </row>
    <row r="1750" spans="14:18" x14ac:dyDescent="0.2">
      <c r="N1750" s="227">
        <f t="shared" si="157"/>
        <v>5</v>
      </c>
      <c r="O1750" s="228">
        <f t="shared" si="156"/>
        <v>9077</v>
      </c>
      <c r="P1750" s="233">
        <f t="shared" si="158"/>
        <v>45387</v>
      </c>
      <c r="Q1750" s="233">
        <f t="shared" si="158"/>
        <v>45389</v>
      </c>
      <c r="R1750" s="7"/>
    </row>
    <row r="1751" spans="14:18" x14ac:dyDescent="0.2">
      <c r="N1751" s="227">
        <f t="shared" si="157"/>
        <v>6</v>
      </c>
      <c r="O1751" s="228">
        <f t="shared" si="156"/>
        <v>7565</v>
      </c>
      <c r="P1751" s="233">
        <f t="shared" si="158"/>
        <v>45388</v>
      </c>
      <c r="Q1751" s="233">
        <f t="shared" si="158"/>
        <v>45390</v>
      </c>
      <c r="R1751" s="7"/>
    </row>
    <row r="1752" spans="14:18" x14ac:dyDescent="0.2">
      <c r="N1752" s="227">
        <f t="shared" si="157"/>
        <v>7</v>
      </c>
      <c r="O1752" s="228">
        <f t="shared" si="156"/>
        <v>6484</v>
      </c>
      <c r="P1752" s="233">
        <f t="shared" si="158"/>
        <v>45389</v>
      </c>
      <c r="Q1752" s="233">
        <f t="shared" si="158"/>
        <v>45391</v>
      </c>
      <c r="R1752" s="7"/>
    </row>
    <row r="1753" spans="14:18" x14ac:dyDescent="0.2">
      <c r="N1753" s="227">
        <f t="shared" si="157"/>
        <v>8</v>
      </c>
      <c r="O1753" s="228">
        <f t="shared" si="156"/>
        <v>5674</v>
      </c>
      <c r="P1753" s="233">
        <f t="shared" si="158"/>
        <v>45390</v>
      </c>
      <c r="Q1753" s="233">
        <f t="shared" si="158"/>
        <v>45392</v>
      </c>
      <c r="R1753" s="7"/>
    </row>
    <row r="1754" spans="14:18" x14ac:dyDescent="0.2">
      <c r="N1754" s="227">
        <f t="shared" si="157"/>
        <v>9</v>
      </c>
      <c r="O1754" s="228">
        <f t="shared" si="156"/>
        <v>5043</v>
      </c>
      <c r="P1754" s="233">
        <f t="shared" si="158"/>
        <v>45391</v>
      </c>
      <c r="Q1754" s="233">
        <f t="shared" si="158"/>
        <v>45393</v>
      </c>
      <c r="R1754" s="7"/>
    </row>
    <row r="1755" spans="14:18" x14ac:dyDescent="0.2">
      <c r="N1755" s="227">
        <f t="shared" si="157"/>
        <v>10</v>
      </c>
      <c r="O1755" s="228">
        <f t="shared" si="156"/>
        <v>4539</v>
      </c>
      <c r="P1755" s="233">
        <f t="shared" si="158"/>
        <v>45392</v>
      </c>
      <c r="Q1755" s="233">
        <f t="shared" si="158"/>
        <v>45394</v>
      </c>
      <c r="R1755" s="7"/>
    </row>
    <row r="1756" spans="14:18" x14ac:dyDescent="0.2">
      <c r="N1756" s="227">
        <f t="shared" si="157"/>
        <v>11</v>
      </c>
      <c r="O1756" s="228">
        <f t="shared" si="156"/>
        <v>4127</v>
      </c>
      <c r="P1756" s="233">
        <f t="shared" ref="P1756:Q1771" si="159">P1755+1</f>
        <v>45393</v>
      </c>
      <c r="Q1756" s="233">
        <f t="shared" si="159"/>
        <v>45395</v>
      </c>
      <c r="R1756" s="7"/>
    </row>
    <row r="1757" spans="14:18" x14ac:dyDescent="0.2">
      <c r="N1757" s="227">
        <f t="shared" si="157"/>
        <v>12</v>
      </c>
      <c r="O1757" s="228">
        <f t="shared" si="156"/>
        <v>3783</v>
      </c>
      <c r="P1757" s="233">
        <f t="shared" si="159"/>
        <v>45394</v>
      </c>
      <c r="Q1757" s="233">
        <f t="shared" si="159"/>
        <v>45396</v>
      </c>
      <c r="R1757" s="7"/>
    </row>
    <row r="1758" spans="14:18" x14ac:dyDescent="0.2">
      <c r="N1758" s="227">
        <f t="shared" si="157"/>
        <v>13</v>
      </c>
      <c r="O1758" s="228">
        <f t="shared" si="156"/>
        <v>3492</v>
      </c>
      <c r="P1758" s="233">
        <f t="shared" si="159"/>
        <v>45395</v>
      </c>
      <c r="Q1758" s="233">
        <f t="shared" si="159"/>
        <v>45397</v>
      </c>
      <c r="R1758" s="7"/>
    </row>
    <row r="1759" spans="14:18" x14ac:dyDescent="0.2">
      <c r="N1759" s="227">
        <f t="shared" si="157"/>
        <v>14</v>
      </c>
      <c r="O1759" s="228">
        <f t="shared" si="156"/>
        <v>3243</v>
      </c>
      <c r="P1759" s="233">
        <f t="shared" si="159"/>
        <v>45396</v>
      </c>
      <c r="Q1759" s="233">
        <f t="shared" si="159"/>
        <v>45398</v>
      </c>
      <c r="R1759" s="7"/>
    </row>
    <row r="1760" spans="14:18" x14ac:dyDescent="0.2">
      <c r="N1760" s="227">
        <f t="shared" si="157"/>
        <v>15</v>
      </c>
      <c r="O1760" s="228">
        <f t="shared" si="156"/>
        <v>3026</v>
      </c>
      <c r="P1760" s="233">
        <f t="shared" si="159"/>
        <v>45397</v>
      </c>
      <c r="Q1760" s="233">
        <f t="shared" si="159"/>
        <v>45399</v>
      </c>
      <c r="R1760" s="7"/>
    </row>
    <row r="1761" spans="14:18" x14ac:dyDescent="0.2">
      <c r="N1761" s="227">
        <f t="shared" si="157"/>
        <v>16</v>
      </c>
      <c r="O1761" s="228">
        <f t="shared" si="156"/>
        <v>2837</v>
      </c>
      <c r="P1761" s="233">
        <f t="shared" si="159"/>
        <v>45398</v>
      </c>
      <c r="Q1761" s="233">
        <f t="shared" si="159"/>
        <v>45400</v>
      </c>
      <c r="R1761" s="7"/>
    </row>
    <row r="1762" spans="14:18" x14ac:dyDescent="0.2">
      <c r="N1762" s="227">
        <f t="shared" si="157"/>
        <v>17</v>
      </c>
      <c r="O1762" s="228">
        <f t="shared" si="156"/>
        <v>2671</v>
      </c>
      <c r="P1762" s="233">
        <f t="shared" si="159"/>
        <v>45399</v>
      </c>
      <c r="Q1762" s="233">
        <f t="shared" si="159"/>
        <v>45401</v>
      </c>
      <c r="R1762" s="7"/>
    </row>
    <row r="1763" spans="14:18" x14ac:dyDescent="0.2">
      <c r="N1763" s="227">
        <f t="shared" si="157"/>
        <v>18</v>
      </c>
      <c r="O1763" s="228">
        <f t="shared" si="156"/>
        <v>2522</v>
      </c>
      <c r="P1763" s="233">
        <f t="shared" si="159"/>
        <v>45400</v>
      </c>
      <c r="Q1763" s="233">
        <f t="shared" si="159"/>
        <v>45402</v>
      </c>
      <c r="R1763" s="7"/>
    </row>
    <row r="1764" spans="14:18" x14ac:dyDescent="0.2">
      <c r="N1764" s="227">
        <f t="shared" si="157"/>
        <v>19</v>
      </c>
      <c r="O1764" s="228">
        <f t="shared" si="156"/>
        <v>2390</v>
      </c>
      <c r="P1764" s="233">
        <f t="shared" si="159"/>
        <v>45401</v>
      </c>
      <c r="Q1764" s="233">
        <f t="shared" si="159"/>
        <v>45403</v>
      </c>
      <c r="R1764" s="7"/>
    </row>
    <row r="1765" spans="14:18" x14ac:dyDescent="0.2">
      <c r="N1765" s="227">
        <f t="shared" si="157"/>
        <v>20</v>
      </c>
      <c r="O1765" s="228">
        <f t="shared" si="156"/>
        <v>2270</v>
      </c>
      <c r="P1765" s="233">
        <f t="shared" si="159"/>
        <v>45402</v>
      </c>
      <c r="Q1765" s="233">
        <f t="shared" si="159"/>
        <v>45404</v>
      </c>
      <c r="R1765" s="7"/>
    </row>
    <row r="1766" spans="14:18" x14ac:dyDescent="0.2">
      <c r="N1766" s="227">
        <f t="shared" si="157"/>
        <v>21</v>
      </c>
      <c r="O1766" s="228">
        <f t="shared" si="156"/>
        <v>2162</v>
      </c>
      <c r="P1766" s="233">
        <f t="shared" si="159"/>
        <v>45403</v>
      </c>
      <c r="Q1766" s="233">
        <f t="shared" si="159"/>
        <v>45405</v>
      </c>
      <c r="R1766" s="7"/>
    </row>
    <row r="1767" spans="14:18" x14ac:dyDescent="0.2">
      <c r="N1767" s="227">
        <f t="shared" si="157"/>
        <v>22</v>
      </c>
      <c r="O1767" s="228">
        <f t="shared" si="156"/>
        <v>2064</v>
      </c>
      <c r="P1767" s="233">
        <f t="shared" si="159"/>
        <v>45404</v>
      </c>
      <c r="Q1767" s="233">
        <f t="shared" si="159"/>
        <v>45406</v>
      </c>
      <c r="R1767" s="7"/>
    </row>
    <row r="1768" spans="14:18" x14ac:dyDescent="0.2">
      <c r="N1768" s="227">
        <f t="shared" si="157"/>
        <v>23</v>
      </c>
      <c r="O1768" s="228">
        <f t="shared" si="156"/>
        <v>1974</v>
      </c>
      <c r="P1768" s="233">
        <f t="shared" si="159"/>
        <v>45405</v>
      </c>
      <c r="Q1768" s="233">
        <f t="shared" si="159"/>
        <v>45407</v>
      </c>
      <c r="R1768" s="7"/>
    </row>
    <row r="1769" spans="14:18" x14ac:dyDescent="0.2">
      <c r="N1769" s="227">
        <f t="shared" si="157"/>
        <v>24</v>
      </c>
      <c r="O1769" s="228">
        <f t="shared" si="156"/>
        <v>1892</v>
      </c>
      <c r="P1769" s="233">
        <f t="shared" si="159"/>
        <v>45406</v>
      </c>
      <c r="Q1769" s="233">
        <f t="shared" si="159"/>
        <v>45408</v>
      </c>
      <c r="R1769" s="7"/>
    </row>
    <row r="1770" spans="14:18" x14ac:dyDescent="0.2">
      <c r="N1770" s="227">
        <f t="shared" si="157"/>
        <v>25</v>
      </c>
      <c r="O1770" s="228">
        <f t="shared" si="156"/>
        <v>1816</v>
      </c>
      <c r="P1770" s="233">
        <f t="shared" si="159"/>
        <v>45407</v>
      </c>
      <c r="Q1770" s="233">
        <f t="shared" si="159"/>
        <v>45409</v>
      </c>
      <c r="R1770" s="7"/>
    </row>
    <row r="1771" spans="14:18" x14ac:dyDescent="0.2">
      <c r="N1771" s="227">
        <f t="shared" si="157"/>
        <v>26</v>
      </c>
      <c r="O1771" s="228">
        <f t="shared" si="156"/>
        <v>1746</v>
      </c>
      <c r="P1771" s="233">
        <f t="shared" si="159"/>
        <v>45408</v>
      </c>
      <c r="Q1771" s="233">
        <f t="shared" si="159"/>
        <v>45410</v>
      </c>
      <c r="R1771" s="7"/>
    </row>
    <row r="1772" spans="14:18" x14ac:dyDescent="0.2">
      <c r="N1772" s="227">
        <f t="shared" si="157"/>
        <v>27</v>
      </c>
      <c r="O1772" s="228">
        <f t="shared" si="156"/>
        <v>1682</v>
      </c>
      <c r="P1772" s="233">
        <f t="shared" ref="P1772:Q1787" si="160">P1771+1</f>
        <v>45409</v>
      </c>
      <c r="Q1772" s="233">
        <f t="shared" si="160"/>
        <v>45411</v>
      </c>
      <c r="R1772" s="7"/>
    </row>
    <row r="1773" spans="14:18" x14ac:dyDescent="0.2">
      <c r="N1773" s="227">
        <f t="shared" si="157"/>
        <v>28</v>
      </c>
      <c r="O1773" s="228">
        <f t="shared" si="156"/>
        <v>1622</v>
      </c>
      <c r="P1773" s="233">
        <f t="shared" si="160"/>
        <v>45410</v>
      </c>
      <c r="Q1773" s="233">
        <f t="shared" si="160"/>
        <v>45412</v>
      </c>
      <c r="R1773" s="7"/>
    </row>
    <row r="1774" spans="14:18" x14ac:dyDescent="0.2">
      <c r="N1774" s="227">
        <f t="shared" si="157"/>
        <v>29</v>
      </c>
      <c r="O1774" s="228">
        <f t="shared" si="156"/>
        <v>1566</v>
      </c>
      <c r="P1774" s="233">
        <f t="shared" si="160"/>
        <v>45411</v>
      </c>
      <c r="Q1774" s="233">
        <f t="shared" si="160"/>
        <v>45413</v>
      </c>
      <c r="R1774" s="7"/>
    </row>
    <row r="1775" spans="14:18" x14ac:dyDescent="0.2">
      <c r="N1775" s="227">
        <f t="shared" si="157"/>
        <v>30</v>
      </c>
      <c r="O1775" s="228">
        <f t="shared" si="156"/>
        <v>1514</v>
      </c>
      <c r="P1775" s="233">
        <f t="shared" si="160"/>
        <v>45412</v>
      </c>
      <c r="Q1775" s="233">
        <f t="shared" si="160"/>
        <v>45414</v>
      </c>
      <c r="R1775" s="7"/>
    </row>
    <row r="1776" spans="14:18" x14ac:dyDescent="0.2">
      <c r="N1776" s="227">
        <f t="shared" si="157"/>
        <v>1</v>
      </c>
      <c r="O1776" s="228">
        <f t="shared" si="156"/>
        <v>45413</v>
      </c>
      <c r="P1776" s="233">
        <f t="shared" si="160"/>
        <v>45413</v>
      </c>
      <c r="Q1776" s="233">
        <f t="shared" si="160"/>
        <v>45415</v>
      </c>
      <c r="R1776" s="7"/>
    </row>
    <row r="1777" spans="14:18" x14ac:dyDescent="0.2">
      <c r="N1777" s="227">
        <f t="shared" si="157"/>
        <v>2</v>
      </c>
      <c r="O1777" s="228">
        <f t="shared" si="156"/>
        <v>22707</v>
      </c>
      <c r="P1777" s="233">
        <f t="shared" si="160"/>
        <v>45414</v>
      </c>
      <c r="Q1777" s="233">
        <f t="shared" si="160"/>
        <v>45416</v>
      </c>
      <c r="R1777" s="7"/>
    </row>
    <row r="1778" spans="14:18" x14ac:dyDescent="0.2">
      <c r="N1778" s="227">
        <f t="shared" si="157"/>
        <v>3</v>
      </c>
      <c r="O1778" s="228">
        <f t="shared" si="156"/>
        <v>15138</v>
      </c>
      <c r="P1778" s="233">
        <f t="shared" si="160"/>
        <v>45415</v>
      </c>
      <c r="Q1778" s="233">
        <f t="shared" si="160"/>
        <v>45417</v>
      </c>
      <c r="R1778" s="7"/>
    </row>
    <row r="1779" spans="14:18" x14ac:dyDescent="0.2">
      <c r="N1779" s="227">
        <f t="shared" si="157"/>
        <v>4</v>
      </c>
      <c r="O1779" s="228">
        <f t="shared" si="156"/>
        <v>11354</v>
      </c>
      <c r="P1779" s="233">
        <f t="shared" si="160"/>
        <v>45416</v>
      </c>
      <c r="Q1779" s="233">
        <f t="shared" si="160"/>
        <v>45418</v>
      </c>
      <c r="R1779" s="7"/>
    </row>
    <row r="1780" spans="14:18" x14ac:dyDescent="0.2">
      <c r="N1780" s="227">
        <f t="shared" si="157"/>
        <v>5</v>
      </c>
      <c r="O1780" s="228">
        <f t="shared" si="156"/>
        <v>9083</v>
      </c>
      <c r="P1780" s="233">
        <f t="shared" si="160"/>
        <v>45417</v>
      </c>
      <c r="Q1780" s="233">
        <f t="shared" si="160"/>
        <v>45419</v>
      </c>
      <c r="R1780" s="7"/>
    </row>
    <row r="1781" spans="14:18" x14ac:dyDescent="0.2">
      <c r="N1781" s="227">
        <f t="shared" si="157"/>
        <v>6</v>
      </c>
      <c r="O1781" s="228">
        <f t="shared" si="156"/>
        <v>7570</v>
      </c>
      <c r="P1781" s="233">
        <f t="shared" si="160"/>
        <v>45418</v>
      </c>
      <c r="Q1781" s="233">
        <f t="shared" si="160"/>
        <v>45420</v>
      </c>
      <c r="R1781" s="7"/>
    </row>
    <row r="1782" spans="14:18" x14ac:dyDescent="0.2">
      <c r="N1782" s="227">
        <f t="shared" si="157"/>
        <v>7</v>
      </c>
      <c r="O1782" s="228">
        <f t="shared" si="156"/>
        <v>6488</v>
      </c>
      <c r="P1782" s="233">
        <f t="shared" si="160"/>
        <v>45419</v>
      </c>
      <c r="Q1782" s="233">
        <f t="shared" si="160"/>
        <v>45421</v>
      </c>
      <c r="R1782" s="7"/>
    </row>
    <row r="1783" spans="14:18" x14ac:dyDescent="0.2">
      <c r="N1783" s="227">
        <f t="shared" si="157"/>
        <v>8</v>
      </c>
      <c r="O1783" s="228">
        <f t="shared" si="156"/>
        <v>5678</v>
      </c>
      <c r="P1783" s="233">
        <f t="shared" si="160"/>
        <v>45420</v>
      </c>
      <c r="Q1783" s="233">
        <f t="shared" si="160"/>
        <v>45422</v>
      </c>
      <c r="R1783" s="7"/>
    </row>
    <row r="1784" spans="14:18" x14ac:dyDescent="0.2">
      <c r="N1784" s="227">
        <f t="shared" si="157"/>
        <v>9</v>
      </c>
      <c r="O1784" s="228">
        <f t="shared" si="156"/>
        <v>5047</v>
      </c>
      <c r="P1784" s="233">
        <f t="shared" si="160"/>
        <v>45421</v>
      </c>
      <c r="Q1784" s="233">
        <f t="shared" si="160"/>
        <v>45423</v>
      </c>
      <c r="R1784" s="7"/>
    </row>
    <row r="1785" spans="14:18" x14ac:dyDescent="0.2">
      <c r="N1785" s="227">
        <f t="shared" si="157"/>
        <v>10</v>
      </c>
      <c r="O1785" s="228">
        <f t="shared" si="156"/>
        <v>4542</v>
      </c>
      <c r="P1785" s="233">
        <f t="shared" si="160"/>
        <v>45422</v>
      </c>
      <c r="Q1785" s="233">
        <f t="shared" si="160"/>
        <v>45424</v>
      </c>
      <c r="R1785" s="7"/>
    </row>
    <row r="1786" spans="14:18" x14ac:dyDescent="0.2">
      <c r="N1786" s="227">
        <f t="shared" si="157"/>
        <v>11</v>
      </c>
      <c r="O1786" s="228">
        <f t="shared" si="156"/>
        <v>4129</v>
      </c>
      <c r="P1786" s="233">
        <f t="shared" si="160"/>
        <v>45423</v>
      </c>
      <c r="Q1786" s="233">
        <f t="shared" si="160"/>
        <v>45425</v>
      </c>
      <c r="R1786" s="7"/>
    </row>
    <row r="1787" spans="14:18" x14ac:dyDescent="0.2">
      <c r="N1787" s="227">
        <f t="shared" si="157"/>
        <v>12</v>
      </c>
      <c r="O1787" s="228">
        <f t="shared" si="156"/>
        <v>3785</v>
      </c>
      <c r="P1787" s="233">
        <f t="shared" si="160"/>
        <v>45424</v>
      </c>
      <c r="Q1787" s="233">
        <f t="shared" si="160"/>
        <v>45426</v>
      </c>
      <c r="R1787" s="7"/>
    </row>
    <row r="1788" spans="14:18" x14ac:dyDescent="0.2">
      <c r="N1788" s="227">
        <f t="shared" si="157"/>
        <v>13</v>
      </c>
      <c r="O1788" s="228">
        <f t="shared" si="156"/>
        <v>3494</v>
      </c>
      <c r="P1788" s="233">
        <f t="shared" ref="P1788:Q1803" si="161">P1787+1</f>
        <v>45425</v>
      </c>
      <c r="Q1788" s="233">
        <f t="shared" si="161"/>
        <v>45427</v>
      </c>
      <c r="R1788" s="7"/>
    </row>
    <row r="1789" spans="14:18" x14ac:dyDescent="0.2">
      <c r="N1789" s="227">
        <f t="shared" si="157"/>
        <v>14</v>
      </c>
      <c r="O1789" s="228">
        <f t="shared" si="156"/>
        <v>3245</v>
      </c>
      <c r="P1789" s="233">
        <f t="shared" si="161"/>
        <v>45426</v>
      </c>
      <c r="Q1789" s="233">
        <f t="shared" si="161"/>
        <v>45428</v>
      </c>
      <c r="R1789" s="7"/>
    </row>
    <row r="1790" spans="14:18" x14ac:dyDescent="0.2">
      <c r="N1790" s="227">
        <f t="shared" si="157"/>
        <v>15</v>
      </c>
      <c r="O1790" s="228">
        <f t="shared" si="156"/>
        <v>3028</v>
      </c>
      <c r="P1790" s="233">
        <f t="shared" si="161"/>
        <v>45427</v>
      </c>
      <c r="Q1790" s="233">
        <f t="shared" si="161"/>
        <v>45429</v>
      </c>
      <c r="R1790" s="7"/>
    </row>
    <row r="1791" spans="14:18" x14ac:dyDescent="0.2">
      <c r="N1791" s="227">
        <f t="shared" si="157"/>
        <v>16</v>
      </c>
      <c r="O1791" s="228">
        <f t="shared" si="156"/>
        <v>2839</v>
      </c>
      <c r="P1791" s="233">
        <f t="shared" si="161"/>
        <v>45428</v>
      </c>
      <c r="Q1791" s="233">
        <f t="shared" si="161"/>
        <v>45430</v>
      </c>
      <c r="R1791" s="7"/>
    </row>
    <row r="1792" spans="14:18" x14ac:dyDescent="0.2">
      <c r="N1792" s="227">
        <f t="shared" si="157"/>
        <v>17</v>
      </c>
      <c r="O1792" s="228">
        <f t="shared" si="156"/>
        <v>2672</v>
      </c>
      <c r="P1792" s="233">
        <f t="shared" si="161"/>
        <v>45429</v>
      </c>
      <c r="Q1792" s="233">
        <f t="shared" si="161"/>
        <v>45431</v>
      </c>
      <c r="R1792" s="7"/>
    </row>
    <row r="1793" spans="14:18" x14ac:dyDescent="0.2">
      <c r="N1793" s="227">
        <f t="shared" si="157"/>
        <v>18</v>
      </c>
      <c r="O1793" s="228">
        <f t="shared" si="156"/>
        <v>2524</v>
      </c>
      <c r="P1793" s="233">
        <f t="shared" si="161"/>
        <v>45430</v>
      </c>
      <c r="Q1793" s="233">
        <f t="shared" si="161"/>
        <v>45432</v>
      </c>
      <c r="R1793" s="7"/>
    </row>
    <row r="1794" spans="14:18" x14ac:dyDescent="0.2">
      <c r="N1794" s="227">
        <f t="shared" si="157"/>
        <v>19</v>
      </c>
      <c r="O1794" s="228">
        <f t="shared" si="156"/>
        <v>2391</v>
      </c>
      <c r="P1794" s="233">
        <f t="shared" si="161"/>
        <v>45431</v>
      </c>
      <c r="Q1794" s="233">
        <f t="shared" si="161"/>
        <v>45433</v>
      </c>
      <c r="R1794" s="7"/>
    </row>
    <row r="1795" spans="14:18" x14ac:dyDescent="0.2">
      <c r="N1795" s="227">
        <f t="shared" si="157"/>
        <v>20</v>
      </c>
      <c r="O1795" s="228">
        <f t="shared" si="156"/>
        <v>2272</v>
      </c>
      <c r="P1795" s="233">
        <f t="shared" si="161"/>
        <v>45432</v>
      </c>
      <c r="Q1795" s="233">
        <f t="shared" si="161"/>
        <v>45434</v>
      </c>
      <c r="R1795" s="7"/>
    </row>
    <row r="1796" spans="14:18" x14ac:dyDescent="0.2">
      <c r="N1796" s="227">
        <f t="shared" si="157"/>
        <v>21</v>
      </c>
      <c r="O1796" s="228">
        <f t="shared" si="156"/>
        <v>2163</v>
      </c>
      <c r="P1796" s="233">
        <f t="shared" si="161"/>
        <v>45433</v>
      </c>
      <c r="Q1796" s="233">
        <f t="shared" si="161"/>
        <v>45435</v>
      </c>
      <c r="R1796" s="7"/>
    </row>
    <row r="1797" spans="14:18" x14ac:dyDescent="0.2">
      <c r="N1797" s="227">
        <f t="shared" si="157"/>
        <v>22</v>
      </c>
      <c r="O1797" s="228">
        <f t="shared" si="156"/>
        <v>2065</v>
      </c>
      <c r="P1797" s="233">
        <f t="shared" si="161"/>
        <v>45434</v>
      </c>
      <c r="Q1797" s="233">
        <f t="shared" si="161"/>
        <v>45436</v>
      </c>
      <c r="R1797" s="7"/>
    </row>
    <row r="1798" spans="14:18" x14ac:dyDescent="0.2">
      <c r="N1798" s="227">
        <f t="shared" si="157"/>
        <v>23</v>
      </c>
      <c r="O1798" s="228">
        <f t="shared" si="156"/>
        <v>1975</v>
      </c>
      <c r="P1798" s="233">
        <f t="shared" si="161"/>
        <v>45435</v>
      </c>
      <c r="Q1798" s="233">
        <f t="shared" si="161"/>
        <v>45437</v>
      </c>
      <c r="R1798" s="7"/>
    </row>
    <row r="1799" spans="14:18" x14ac:dyDescent="0.2">
      <c r="N1799" s="227">
        <f t="shared" si="157"/>
        <v>24</v>
      </c>
      <c r="O1799" s="228">
        <f t="shared" si="156"/>
        <v>1893</v>
      </c>
      <c r="P1799" s="233">
        <f t="shared" si="161"/>
        <v>45436</v>
      </c>
      <c r="Q1799" s="233">
        <f t="shared" si="161"/>
        <v>45438</v>
      </c>
      <c r="R1799" s="7"/>
    </row>
    <row r="1800" spans="14:18" x14ac:dyDescent="0.2">
      <c r="N1800" s="227">
        <f t="shared" si="157"/>
        <v>25</v>
      </c>
      <c r="O1800" s="228">
        <f t="shared" si="156"/>
        <v>1817</v>
      </c>
      <c r="P1800" s="233">
        <f t="shared" si="161"/>
        <v>45437</v>
      </c>
      <c r="Q1800" s="233">
        <f t="shared" si="161"/>
        <v>45439</v>
      </c>
      <c r="R1800" s="7"/>
    </row>
    <row r="1801" spans="14:18" x14ac:dyDescent="0.2">
      <c r="N1801" s="227">
        <f t="shared" si="157"/>
        <v>26</v>
      </c>
      <c r="O1801" s="228">
        <f t="shared" ref="O1801:O1864" si="162">ROUND(P1801/N1801,0)</f>
        <v>1748</v>
      </c>
      <c r="P1801" s="233">
        <f t="shared" si="161"/>
        <v>45438</v>
      </c>
      <c r="Q1801" s="233">
        <f t="shared" si="161"/>
        <v>45440</v>
      </c>
      <c r="R1801" s="7"/>
    </row>
    <row r="1802" spans="14:18" x14ac:dyDescent="0.2">
      <c r="N1802" s="227">
        <f t="shared" ref="N1802:N1865" si="163">DAY(P1802)</f>
        <v>27</v>
      </c>
      <c r="O1802" s="228">
        <f t="shared" si="162"/>
        <v>1683</v>
      </c>
      <c r="P1802" s="233">
        <f t="shared" si="161"/>
        <v>45439</v>
      </c>
      <c r="Q1802" s="233">
        <f t="shared" si="161"/>
        <v>45441</v>
      </c>
      <c r="R1802" s="7"/>
    </row>
    <row r="1803" spans="14:18" x14ac:dyDescent="0.2">
      <c r="N1803" s="227">
        <f t="shared" si="163"/>
        <v>28</v>
      </c>
      <c r="O1803" s="228">
        <f t="shared" si="162"/>
        <v>1623</v>
      </c>
      <c r="P1803" s="233">
        <f t="shared" si="161"/>
        <v>45440</v>
      </c>
      <c r="Q1803" s="233">
        <f t="shared" si="161"/>
        <v>45442</v>
      </c>
      <c r="R1803" s="7"/>
    </row>
    <row r="1804" spans="14:18" x14ac:dyDescent="0.2">
      <c r="N1804" s="227">
        <f t="shared" si="163"/>
        <v>29</v>
      </c>
      <c r="O1804" s="228">
        <f t="shared" si="162"/>
        <v>1567</v>
      </c>
      <c r="P1804" s="233">
        <f t="shared" ref="P1804:Q1819" si="164">P1803+1</f>
        <v>45441</v>
      </c>
      <c r="Q1804" s="233">
        <f t="shared" si="164"/>
        <v>45443</v>
      </c>
      <c r="R1804" s="7"/>
    </row>
    <row r="1805" spans="14:18" x14ac:dyDescent="0.2">
      <c r="N1805" s="227">
        <f t="shared" si="163"/>
        <v>30</v>
      </c>
      <c r="O1805" s="228">
        <f t="shared" si="162"/>
        <v>1515</v>
      </c>
      <c r="P1805" s="233">
        <f t="shared" si="164"/>
        <v>45442</v>
      </c>
      <c r="Q1805" s="233">
        <f t="shared" si="164"/>
        <v>45444</v>
      </c>
      <c r="R1805" s="7"/>
    </row>
    <row r="1806" spans="14:18" x14ac:dyDescent="0.2">
      <c r="N1806" s="227">
        <f t="shared" si="163"/>
        <v>31</v>
      </c>
      <c r="O1806" s="228">
        <f t="shared" si="162"/>
        <v>1466</v>
      </c>
      <c r="P1806" s="233">
        <f t="shared" si="164"/>
        <v>45443</v>
      </c>
      <c r="Q1806" s="233">
        <f t="shared" si="164"/>
        <v>45445</v>
      </c>
      <c r="R1806" s="7"/>
    </row>
    <row r="1807" spans="14:18" x14ac:dyDescent="0.2">
      <c r="N1807" s="227">
        <f t="shared" si="163"/>
        <v>1</v>
      </c>
      <c r="O1807" s="228">
        <f t="shared" si="162"/>
        <v>45444</v>
      </c>
      <c r="P1807" s="233">
        <f t="shared" si="164"/>
        <v>45444</v>
      </c>
      <c r="Q1807" s="233">
        <f t="shared" si="164"/>
        <v>45446</v>
      </c>
      <c r="R1807" s="7"/>
    </row>
    <row r="1808" spans="14:18" x14ac:dyDescent="0.2">
      <c r="N1808" s="227">
        <f t="shared" si="163"/>
        <v>2</v>
      </c>
      <c r="O1808" s="228">
        <f t="shared" si="162"/>
        <v>22723</v>
      </c>
      <c r="P1808" s="233">
        <f t="shared" si="164"/>
        <v>45445</v>
      </c>
      <c r="Q1808" s="233">
        <f t="shared" si="164"/>
        <v>45447</v>
      </c>
      <c r="R1808" s="7"/>
    </row>
    <row r="1809" spans="14:18" x14ac:dyDescent="0.2">
      <c r="N1809" s="227">
        <f t="shared" si="163"/>
        <v>3</v>
      </c>
      <c r="O1809" s="228">
        <f t="shared" si="162"/>
        <v>15149</v>
      </c>
      <c r="P1809" s="233">
        <f t="shared" si="164"/>
        <v>45446</v>
      </c>
      <c r="Q1809" s="233">
        <f t="shared" si="164"/>
        <v>45448</v>
      </c>
      <c r="R1809" s="7"/>
    </row>
    <row r="1810" spans="14:18" x14ac:dyDescent="0.2">
      <c r="N1810" s="227">
        <f t="shared" si="163"/>
        <v>4</v>
      </c>
      <c r="O1810" s="228">
        <f t="shared" si="162"/>
        <v>11362</v>
      </c>
      <c r="P1810" s="233">
        <f t="shared" si="164"/>
        <v>45447</v>
      </c>
      <c r="Q1810" s="233">
        <f t="shared" si="164"/>
        <v>45449</v>
      </c>
      <c r="R1810" s="7"/>
    </row>
    <row r="1811" spans="14:18" x14ac:dyDescent="0.2">
      <c r="N1811" s="227">
        <f t="shared" si="163"/>
        <v>5</v>
      </c>
      <c r="O1811" s="228">
        <f t="shared" si="162"/>
        <v>9090</v>
      </c>
      <c r="P1811" s="233">
        <f t="shared" si="164"/>
        <v>45448</v>
      </c>
      <c r="Q1811" s="233">
        <f t="shared" si="164"/>
        <v>45450</v>
      </c>
      <c r="R1811" s="7"/>
    </row>
    <row r="1812" spans="14:18" x14ac:dyDescent="0.2">
      <c r="N1812" s="227">
        <f t="shared" si="163"/>
        <v>6</v>
      </c>
      <c r="O1812" s="228">
        <f t="shared" si="162"/>
        <v>7575</v>
      </c>
      <c r="P1812" s="233">
        <f t="shared" si="164"/>
        <v>45449</v>
      </c>
      <c r="Q1812" s="233">
        <f t="shared" si="164"/>
        <v>45451</v>
      </c>
      <c r="R1812" s="7"/>
    </row>
    <row r="1813" spans="14:18" x14ac:dyDescent="0.2">
      <c r="N1813" s="227">
        <f t="shared" si="163"/>
        <v>7</v>
      </c>
      <c r="O1813" s="228">
        <f t="shared" si="162"/>
        <v>6493</v>
      </c>
      <c r="P1813" s="233">
        <f t="shared" si="164"/>
        <v>45450</v>
      </c>
      <c r="Q1813" s="233">
        <f t="shared" si="164"/>
        <v>45452</v>
      </c>
      <c r="R1813" s="7"/>
    </row>
    <row r="1814" spans="14:18" x14ac:dyDescent="0.2">
      <c r="N1814" s="227">
        <f t="shared" si="163"/>
        <v>8</v>
      </c>
      <c r="O1814" s="228">
        <f t="shared" si="162"/>
        <v>5681</v>
      </c>
      <c r="P1814" s="233">
        <f t="shared" si="164"/>
        <v>45451</v>
      </c>
      <c r="Q1814" s="233">
        <f t="shared" si="164"/>
        <v>45453</v>
      </c>
      <c r="R1814" s="7"/>
    </row>
    <row r="1815" spans="14:18" x14ac:dyDescent="0.2">
      <c r="N1815" s="227">
        <f t="shared" si="163"/>
        <v>9</v>
      </c>
      <c r="O1815" s="228">
        <f t="shared" si="162"/>
        <v>5050</v>
      </c>
      <c r="P1815" s="233">
        <f t="shared" si="164"/>
        <v>45452</v>
      </c>
      <c r="Q1815" s="233">
        <f t="shared" si="164"/>
        <v>45454</v>
      </c>
      <c r="R1815" s="7"/>
    </row>
    <row r="1816" spans="14:18" x14ac:dyDescent="0.2">
      <c r="N1816" s="227">
        <f t="shared" si="163"/>
        <v>10</v>
      </c>
      <c r="O1816" s="228">
        <f t="shared" si="162"/>
        <v>4545</v>
      </c>
      <c r="P1816" s="233">
        <f t="shared" si="164"/>
        <v>45453</v>
      </c>
      <c r="Q1816" s="233">
        <f t="shared" si="164"/>
        <v>45455</v>
      </c>
      <c r="R1816" s="7"/>
    </row>
    <row r="1817" spans="14:18" x14ac:dyDescent="0.2">
      <c r="N1817" s="227">
        <f t="shared" si="163"/>
        <v>11</v>
      </c>
      <c r="O1817" s="228">
        <f t="shared" si="162"/>
        <v>4132</v>
      </c>
      <c r="P1817" s="233">
        <f t="shared" si="164"/>
        <v>45454</v>
      </c>
      <c r="Q1817" s="233">
        <f t="shared" si="164"/>
        <v>45456</v>
      </c>
      <c r="R1817" s="7"/>
    </row>
    <row r="1818" spans="14:18" x14ac:dyDescent="0.2">
      <c r="N1818" s="227">
        <f t="shared" si="163"/>
        <v>12</v>
      </c>
      <c r="O1818" s="228">
        <f t="shared" si="162"/>
        <v>3788</v>
      </c>
      <c r="P1818" s="233">
        <f t="shared" si="164"/>
        <v>45455</v>
      </c>
      <c r="Q1818" s="233">
        <f t="shared" si="164"/>
        <v>45457</v>
      </c>
      <c r="R1818" s="7"/>
    </row>
    <row r="1819" spans="14:18" x14ac:dyDescent="0.2">
      <c r="N1819" s="227">
        <f t="shared" si="163"/>
        <v>13</v>
      </c>
      <c r="O1819" s="228">
        <f t="shared" si="162"/>
        <v>3497</v>
      </c>
      <c r="P1819" s="233">
        <f t="shared" si="164"/>
        <v>45456</v>
      </c>
      <c r="Q1819" s="233">
        <f t="shared" si="164"/>
        <v>45458</v>
      </c>
      <c r="R1819" s="7"/>
    </row>
    <row r="1820" spans="14:18" x14ac:dyDescent="0.2">
      <c r="N1820" s="227">
        <f t="shared" si="163"/>
        <v>14</v>
      </c>
      <c r="O1820" s="228">
        <f t="shared" si="162"/>
        <v>3247</v>
      </c>
      <c r="P1820" s="233">
        <f t="shared" ref="P1820:Q1835" si="165">P1819+1</f>
        <v>45457</v>
      </c>
      <c r="Q1820" s="233">
        <f t="shared" si="165"/>
        <v>45459</v>
      </c>
      <c r="R1820" s="7"/>
    </row>
    <row r="1821" spans="14:18" x14ac:dyDescent="0.2">
      <c r="N1821" s="227">
        <f t="shared" si="163"/>
        <v>15</v>
      </c>
      <c r="O1821" s="228">
        <f t="shared" si="162"/>
        <v>3031</v>
      </c>
      <c r="P1821" s="233">
        <f t="shared" si="165"/>
        <v>45458</v>
      </c>
      <c r="Q1821" s="233">
        <f t="shared" si="165"/>
        <v>45460</v>
      </c>
      <c r="R1821" s="7"/>
    </row>
    <row r="1822" spans="14:18" x14ac:dyDescent="0.2">
      <c r="N1822" s="227">
        <f t="shared" si="163"/>
        <v>16</v>
      </c>
      <c r="O1822" s="228">
        <f t="shared" si="162"/>
        <v>2841</v>
      </c>
      <c r="P1822" s="233">
        <f t="shared" si="165"/>
        <v>45459</v>
      </c>
      <c r="Q1822" s="233">
        <f t="shared" si="165"/>
        <v>45461</v>
      </c>
      <c r="R1822" s="7"/>
    </row>
    <row r="1823" spans="14:18" x14ac:dyDescent="0.2">
      <c r="N1823" s="227">
        <f t="shared" si="163"/>
        <v>17</v>
      </c>
      <c r="O1823" s="228">
        <f t="shared" si="162"/>
        <v>2674</v>
      </c>
      <c r="P1823" s="233">
        <f t="shared" si="165"/>
        <v>45460</v>
      </c>
      <c r="Q1823" s="233">
        <f t="shared" si="165"/>
        <v>45462</v>
      </c>
      <c r="R1823" s="7"/>
    </row>
    <row r="1824" spans="14:18" x14ac:dyDescent="0.2">
      <c r="N1824" s="227">
        <f t="shared" si="163"/>
        <v>18</v>
      </c>
      <c r="O1824" s="228">
        <f t="shared" si="162"/>
        <v>2526</v>
      </c>
      <c r="P1824" s="233">
        <f t="shared" si="165"/>
        <v>45461</v>
      </c>
      <c r="Q1824" s="233">
        <f t="shared" si="165"/>
        <v>45463</v>
      </c>
      <c r="R1824" s="7"/>
    </row>
    <row r="1825" spans="14:18" x14ac:dyDescent="0.2">
      <c r="N1825" s="227">
        <f t="shared" si="163"/>
        <v>19</v>
      </c>
      <c r="O1825" s="228">
        <f t="shared" si="162"/>
        <v>2393</v>
      </c>
      <c r="P1825" s="233">
        <f t="shared" si="165"/>
        <v>45462</v>
      </c>
      <c r="Q1825" s="233">
        <f t="shared" si="165"/>
        <v>45464</v>
      </c>
      <c r="R1825" s="7"/>
    </row>
    <row r="1826" spans="14:18" x14ac:dyDescent="0.2">
      <c r="N1826" s="227">
        <f t="shared" si="163"/>
        <v>20</v>
      </c>
      <c r="O1826" s="228">
        <f t="shared" si="162"/>
        <v>2273</v>
      </c>
      <c r="P1826" s="233">
        <f t="shared" si="165"/>
        <v>45463</v>
      </c>
      <c r="Q1826" s="233">
        <f t="shared" si="165"/>
        <v>45465</v>
      </c>
      <c r="R1826" s="7"/>
    </row>
    <row r="1827" spans="14:18" x14ac:dyDescent="0.2">
      <c r="N1827" s="227">
        <f t="shared" si="163"/>
        <v>21</v>
      </c>
      <c r="O1827" s="228">
        <f t="shared" si="162"/>
        <v>2165</v>
      </c>
      <c r="P1827" s="233">
        <f t="shared" si="165"/>
        <v>45464</v>
      </c>
      <c r="Q1827" s="233">
        <f t="shared" si="165"/>
        <v>45466</v>
      </c>
      <c r="R1827" s="7"/>
    </row>
    <row r="1828" spans="14:18" x14ac:dyDescent="0.2">
      <c r="N1828" s="227">
        <f t="shared" si="163"/>
        <v>22</v>
      </c>
      <c r="O1828" s="228">
        <f t="shared" si="162"/>
        <v>2067</v>
      </c>
      <c r="P1828" s="233">
        <f t="shared" si="165"/>
        <v>45465</v>
      </c>
      <c r="Q1828" s="233">
        <f t="shared" si="165"/>
        <v>45467</v>
      </c>
      <c r="R1828" s="7"/>
    </row>
    <row r="1829" spans="14:18" x14ac:dyDescent="0.2">
      <c r="N1829" s="227">
        <f t="shared" si="163"/>
        <v>23</v>
      </c>
      <c r="O1829" s="228">
        <f t="shared" si="162"/>
        <v>1977</v>
      </c>
      <c r="P1829" s="233">
        <f t="shared" si="165"/>
        <v>45466</v>
      </c>
      <c r="Q1829" s="233">
        <f t="shared" si="165"/>
        <v>45468</v>
      </c>
      <c r="R1829" s="7"/>
    </row>
    <row r="1830" spans="14:18" x14ac:dyDescent="0.2">
      <c r="N1830" s="227">
        <f t="shared" si="163"/>
        <v>24</v>
      </c>
      <c r="O1830" s="228">
        <f t="shared" si="162"/>
        <v>1894</v>
      </c>
      <c r="P1830" s="233">
        <f t="shared" si="165"/>
        <v>45467</v>
      </c>
      <c r="Q1830" s="233">
        <f t="shared" si="165"/>
        <v>45469</v>
      </c>
      <c r="R1830" s="7"/>
    </row>
    <row r="1831" spans="14:18" x14ac:dyDescent="0.2">
      <c r="N1831" s="227">
        <f t="shared" si="163"/>
        <v>25</v>
      </c>
      <c r="O1831" s="228">
        <f t="shared" si="162"/>
        <v>1819</v>
      </c>
      <c r="P1831" s="233">
        <f t="shared" si="165"/>
        <v>45468</v>
      </c>
      <c r="Q1831" s="233">
        <f t="shared" si="165"/>
        <v>45470</v>
      </c>
      <c r="R1831" s="7"/>
    </row>
    <row r="1832" spans="14:18" x14ac:dyDescent="0.2">
      <c r="N1832" s="227">
        <f t="shared" si="163"/>
        <v>26</v>
      </c>
      <c r="O1832" s="228">
        <f t="shared" si="162"/>
        <v>1749</v>
      </c>
      <c r="P1832" s="233">
        <f t="shared" si="165"/>
        <v>45469</v>
      </c>
      <c r="Q1832" s="233">
        <f t="shared" si="165"/>
        <v>45471</v>
      </c>
      <c r="R1832" s="7"/>
    </row>
    <row r="1833" spans="14:18" x14ac:dyDescent="0.2">
      <c r="N1833" s="227">
        <f t="shared" si="163"/>
        <v>27</v>
      </c>
      <c r="O1833" s="228">
        <f t="shared" si="162"/>
        <v>1684</v>
      </c>
      <c r="P1833" s="233">
        <f t="shared" si="165"/>
        <v>45470</v>
      </c>
      <c r="Q1833" s="233">
        <f t="shared" si="165"/>
        <v>45472</v>
      </c>
      <c r="R1833" s="7"/>
    </row>
    <row r="1834" spans="14:18" x14ac:dyDescent="0.2">
      <c r="N1834" s="227">
        <f t="shared" si="163"/>
        <v>28</v>
      </c>
      <c r="O1834" s="228">
        <f t="shared" si="162"/>
        <v>1624</v>
      </c>
      <c r="P1834" s="233">
        <f t="shared" si="165"/>
        <v>45471</v>
      </c>
      <c r="Q1834" s="233">
        <f t="shared" si="165"/>
        <v>45473</v>
      </c>
      <c r="R1834" s="7"/>
    </row>
    <row r="1835" spans="14:18" x14ac:dyDescent="0.2">
      <c r="N1835" s="227">
        <f t="shared" si="163"/>
        <v>29</v>
      </c>
      <c r="O1835" s="228">
        <f t="shared" si="162"/>
        <v>1568</v>
      </c>
      <c r="P1835" s="233">
        <f t="shared" si="165"/>
        <v>45472</v>
      </c>
      <c r="Q1835" s="233">
        <f t="shared" si="165"/>
        <v>45474</v>
      </c>
      <c r="R1835" s="7"/>
    </row>
    <row r="1836" spans="14:18" x14ac:dyDescent="0.2">
      <c r="N1836" s="227">
        <f t="shared" si="163"/>
        <v>30</v>
      </c>
      <c r="O1836" s="228">
        <f t="shared" si="162"/>
        <v>1516</v>
      </c>
      <c r="P1836" s="233">
        <f t="shared" ref="P1836:Q1851" si="166">P1835+1</f>
        <v>45473</v>
      </c>
      <c r="Q1836" s="233">
        <f t="shared" si="166"/>
        <v>45475</v>
      </c>
      <c r="R1836" s="7"/>
    </row>
    <row r="1837" spans="14:18" x14ac:dyDescent="0.2">
      <c r="N1837" s="227">
        <f t="shared" si="163"/>
        <v>1</v>
      </c>
      <c r="O1837" s="228">
        <f t="shared" si="162"/>
        <v>45474</v>
      </c>
      <c r="P1837" s="233">
        <f t="shared" si="166"/>
        <v>45474</v>
      </c>
      <c r="Q1837" s="233">
        <f t="shared" si="166"/>
        <v>45476</v>
      </c>
      <c r="R1837" s="7"/>
    </row>
    <row r="1838" spans="14:18" x14ac:dyDescent="0.2">
      <c r="N1838" s="227">
        <f t="shared" si="163"/>
        <v>2</v>
      </c>
      <c r="O1838" s="228">
        <f t="shared" si="162"/>
        <v>22738</v>
      </c>
      <c r="P1838" s="233">
        <f t="shared" si="166"/>
        <v>45475</v>
      </c>
      <c r="Q1838" s="233">
        <f t="shared" si="166"/>
        <v>45477</v>
      </c>
      <c r="R1838" s="7"/>
    </row>
    <row r="1839" spans="14:18" x14ac:dyDescent="0.2">
      <c r="N1839" s="227">
        <f t="shared" si="163"/>
        <v>3</v>
      </c>
      <c r="O1839" s="228">
        <f t="shared" si="162"/>
        <v>15159</v>
      </c>
      <c r="P1839" s="233">
        <f t="shared" si="166"/>
        <v>45476</v>
      </c>
      <c r="Q1839" s="233">
        <f t="shared" si="166"/>
        <v>45478</v>
      </c>
      <c r="R1839" s="7"/>
    </row>
    <row r="1840" spans="14:18" x14ac:dyDescent="0.2">
      <c r="N1840" s="227">
        <f t="shared" si="163"/>
        <v>4</v>
      </c>
      <c r="O1840" s="228">
        <f t="shared" si="162"/>
        <v>11369</v>
      </c>
      <c r="P1840" s="233">
        <f t="shared" si="166"/>
        <v>45477</v>
      </c>
      <c r="Q1840" s="233">
        <f t="shared" si="166"/>
        <v>45479</v>
      </c>
      <c r="R1840" s="7"/>
    </row>
    <row r="1841" spans="14:18" x14ac:dyDescent="0.2">
      <c r="N1841" s="227">
        <f t="shared" si="163"/>
        <v>5</v>
      </c>
      <c r="O1841" s="228">
        <f t="shared" si="162"/>
        <v>9096</v>
      </c>
      <c r="P1841" s="233">
        <f t="shared" si="166"/>
        <v>45478</v>
      </c>
      <c r="Q1841" s="233">
        <f t="shared" si="166"/>
        <v>45480</v>
      </c>
      <c r="R1841" s="7"/>
    </row>
    <row r="1842" spans="14:18" x14ac:dyDescent="0.2">
      <c r="N1842" s="227">
        <f t="shared" si="163"/>
        <v>6</v>
      </c>
      <c r="O1842" s="228">
        <f t="shared" si="162"/>
        <v>7580</v>
      </c>
      <c r="P1842" s="233">
        <f t="shared" si="166"/>
        <v>45479</v>
      </c>
      <c r="Q1842" s="233">
        <f t="shared" si="166"/>
        <v>45481</v>
      </c>
      <c r="R1842" s="7"/>
    </row>
    <row r="1843" spans="14:18" x14ac:dyDescent="0.2">
      <c r="N1843" s="227">
        <f t="shared" si="163"/>
        <v>7</v>
      </c>
      <c r="O1843" s="228">
        <f t="shared" si="162"/>
        <v>6497</v>
      </c>
      <c r="P1843" s="233">
        <f t="shared" si="166"/>
        <v>45480</v>
      </c>
      <c r="Q1843" s="233">
        <f t="shared" si="166"/>
        <v>45482</v>
      </c>
      <c r="R1843" s="7"/>
    </row>
    <row r="1844" spans="14:18" x14ac:dyDescent="0.2">
      <c r="N1844" s="227">
        <f t="shared" si="163"/>
        <v>8</v>
      </c>
      <c r="O1844" s="228">
        <f t="shared" si="162"/>
        <v>5685</v>
      </c>
      <c r="P1844" s="233">
        <f t="shared" si="166"/>
        <v>45481</v>
      </c>
      <c r="Q1844" s="233">
        <f t="shared" si="166"/>
        <v>45483</v>
      </c>
      <c r="R1844" s="7"/>
    </row>
    <row r="1845" spans="14:18" x14ac:dyDescent="0.2">
      <c r="N1845" s="227">
        <f t="shared" si="163"/>
        <v>9</v>
      </c>
      <c r="O1845" s="228">
        <f t="shared" si="162"/>
        <v>5054</v>
      </c>
      <c r="P1845" s="233">
        <f t="shared" si="166"/>
        <v>45482</v>
      </c>
      <c r="Q1845" s="233">
        <f t="shared" si="166"/>
        <v>45484</v>
      </c>
      <c r="R1845" s="7"/>
    </row>
    <row r="1846" spans="14:18" x14ac:dyDescent="0.2">
      <c r="N1846" s="227">
        <f t="shared" si="163"/>
        <v>10</v>
      </c>
      <c r="O1846" s="228">
        <f t="shared" si="162"/>
        <v>4548</v>
      </c>
      <c r="P1846" s="233">
        <f t="shared" si="166"/>
        <v>45483</v>
      </c>
      <c r="Q1846" s="233">
        <f t="shared" si="166"/>
        <v>45485</v>
      </c>
      <c r="R1846" s="7"/>
    </row>
    <row r="1847" spans="14:18" x14ac:dyDescent="0.2">
      <c r="N1847" s="227">
        <f t="shared" si="163"/>
        <v>11</v>
      </c>
      <c r="O1847" s="228">
        <f t="shared" si="162"/>
        <v>4135</v>
      </c>
      <c r="P1847" s="233">
        <f t="shared" si="166"/>
        <v>45484</v>
      </c>
      <c r="Q1847" s="233">
        <f t="shared" si="166"/>
        <v>45486</v>
      </c>
      <c r="R1847" s="7"/>
    </row>
    <row r="1848" spans="14:18" x14ac:dyDescent="0.2">
      <c r="N1848" s="227">
        <f t="shared" si="163"/>
        <v>12</v>
      </c>
      <c r="O1848" s="228">
        <f t="shared" si="162"/>
        <v>3790</v>
      </c>
      <c r="P1848" s="233">
        <f t="shared" si="166"/>
        <v>45485</v>
      </c>
      <c r="Q1848" s="233">
        <f t="shared" si="166"/>
        <v>45487</v>
      </c>
      <c r="R1848" s="7"/>
    </row>
    <row r="1849" spans="14:18" x14ac:dyDescent="0.2">
      <c r="N1849" s="227">
        <f t="shared" si="163"/>
        <v>13</v>
      </c>
      <c r="O1849" s="228">
        <f t="shared" si="162"/>
        <v>3499</v>
      </c>
      <c r="P1849" s="233">
        <f t="shared" si="166"/>
        <v>45486</v>
      </c>
      <c r="Q1849" s="233">
        <f t="shared" si="166"/>
        <v>45488</v>
      </c>
      <c r="R1849" s="7"/>
    </row>
    <row r="1850" spans="14:18" x14ac:dyDescent="0.2">
      <c r="N1850" s="227">
        <f t="shared" si="163"/>
        <v>14</v>
      </c>
      <c r="O1850" s="228">
        <f t="shared" si="162"/>
        <v>3249</v>
      </c>
      <c r="P1850" s="233">
        <f t="shared" si="166"/>
        <v>45487</v>
      </c>
      <c r="Q1850" s="233">
        <f t="shared" si="166"/>
        <v>45489</v>
      </c>
      <c r="R1850" s="7"/>
    </row>
    <row r="1851" spans="14:18" x14ac:dyDescent="0.2">
      <c r="N1851" s="227">
        <f t="shared" si="163"/>
        <v>15</v>
      </c>
      <c r="O1851" s="228">
        <f t="shared" si="162"/>
        <v>3033</v>
      </c>
      <c r="P1851" s="233">
        <f t="shared" si="166"/>
        <v>45488</v>
      </c>
      <c r="Q1851" s="233">
        <f t="shared" si="166"/>
        <v>45490</v>
      </c>
      <c r="R1851" s="7"/>
    </row>
    <row r="1852" spans="14:18" x14ac:dyDescent="0.2">
      <c r="N1852" s="227">
        <f t="shared" si="163"/>
        <v>16</v>
      </c>
      <c r="O1852" s="228">
        <f t="shared" si="162"/>
        <v>2843</v>
      </c>
      <c r="P1852" s="233">
        <f t="shared" ref="P1852:Q1867" si="167">P1851+1</f>
        <v>45489</v>
      </c>
      <c r="Q1852" s="233">
        <f t="shared" si="167"/>
        <v>45491</v>
      </c>
      <c r="R1852" s="7"/>
    </row>
    <row r="1853" spans="14:18" x14ac:dyDescent="0.2">
      <c r="N1853" s="227">
        <f t="shared" si="163"/>
        <v>17</v>
      </c>
      <c r="O1853" s="228">
        <f t="shared" si="162"/>
        <v>2676</v>
      </c>
      <c r="P1853" s="233">
        <f t="shared" si="167"/>
        <v>45490</v>
      </c>
      <c r="Q1853" s="233">
        <f t="shared" si="167"/>
        <v>45492</v>
      </c>
      <c r="R1853" s="7"/>
    </row>
    <row r="1854" spans="14:18" x14ac:dyDescent="0.2">
      <c r="N1854" s="227">
        <f t="shared" si="163"/>
        <v>18</v>
      </c>
      <c r="O1854" s="228">
        <f t="shared" si="162"/>
        <v>2527</v>
      </c>
      <c r="P1854" s="233">
        <f t="shared" si="167"/>
        <v>45491</v>
      </c>
      <c r="Q1854" s="233">
        <f t="shared" si="167"/>
        <v>45493</v>
      </c>
      <c r="R1854" s="7"/>
    </row>
    <row r="1855" spans="14:18" x14ac:dyDescent="0.2">
      <c r="N1855" s="227">
        <f t="shared" si="163"/>
        <v>19</v>
      </c>
      <c r="O1855" s="228">
        <f t="shared" si="162"/>
        <v>2394</v>
      </c>
      <c r="P1855" s="233">
        <f t="shared" si="167"/>
        <v>45492</v>
      </c>
      <c r="Q1855" s="233">
        <f t="shared" si="167"/>
        <v>45494</v>
      </c>
      <c r="R1855" s="7"/>
    </row>
    <row r="1856" spans="14:18" x14ac:dyDescent="0.2">
      <c r="N1856" s="227">
        <f t="shared" si="163"/>
        <v>20</v>
      </c>
      <c r="O1856" s="228">
        <f t="shared" si="162"/>
        <v>2275</v>
      </c>
      <c r="P1856" s="233">
        <f t="shared" si="167"/>
        <v>45493</v>
      </c>
      <c r="Q1856" s="233">
        <f t="shared" si="167"/>
        <v>45495</v>
      </c>
      <c r="R1856" s="7"/>
    </row>
    <row r="1857" spans="14:18" x14ac:dyDescent="0.2">
      <c r="N1857" s="227">
        <f t="shared" si="163"/>
        <v>21</v>
      </c>
      <c r="O1857" s="228">
        <f t="shared" si="162"/>
        <v>2166</v>
      </c>
      <c r="P1857" s="233">
        <f t="shared" si="167"/>
        <v>45494</v>
      </c>
      <c r="Q1857" s="233">
        <f t="shared" si="167"/>
        <v>45496</v>
      </c>
      <c r="R1857" s="7"/>
    </row>
    <row r="1858" spans="14:18" x14ac:dyDescent="0.2">
      <c r="N1858" s="227">
        <f t="shared" si="163"/>
        <v>22</v>
      </c>
      <c r="O1858" s="228">
        <f t="shared" si="162"/>
        <v>2068</v>
      </c>
      <c r="P1858" s="233">
        <f t="shared" si="167"/>
        <v>45495</v>
      </c>
      <c r="Q1858" s="233">
        <f t="shared" si="167"/>
        <v>45497</v>
      </c>
      <c r="R1858" s="7"/>
    </row>
    <row r="1859" spans="14:18" x14ac:dyDescent="0.2">
      <c r="N1859" s="227">
        <f t="shared" si="163"/>
        <v>23</v>
      </c>
      <c r="O1859" s="228">
        <f t="shared" si="162"/>
        <v>1978</v>
      </c>
      <c r="P1859" s="233">
        <f t="shared" si="167"/>
        <v>45496</v>
      </c>
      <c r="Q1859" s="233">
        <f t="shared" si="167"/>
        <v>45498</v>
      </c>
      <c r="R1859" s="7"/>
    </row>
    <row r="1860" spans="14:18" x14ac:dyDescent="0.2">
      <c r="N1860" s="227">
        <f t="shared" si="163"/>
        <v>24</v>
      </c>
      <c r="O1860" s="228">
        <f t="shared" si="162"/>
        <v>1896</v>
      </c>
      <c r="P1860" s="233">
        <f t="shared" si="167"/>
        <v>45497</v>
      </c>
      <c r="Q1860" s="233">
        <f t="shared" si="167"/>
        <v>45499</v>
      </c>
      <c r="R1860" s="7"/>
    </row>
    <row r="1861" spans="14:18" x14ac:dyDescent="0.2">
      <c r="N1861" s="227">
        <f t="shared" si="163"/>
        <v>25</v>
      </c>
      <c r="O1861" s="228">
        <f t="shared" si="162"/>
        <v>1820</v>
      </c>
      <c r="P1861" s="233">
        <f t="shared" si="167"/>
        <v>45498</v>
      </c>
      <c r="Q1861" s="233">
        <f t="shared" si="167"/>
        <v>45500</v>
      </c>
      <c r="R1861" s="7"/>
    </row>
    <row r="1862" spans="14:18" x14ac:dyDescent="0.2">
      <c r="N1862" s="227">
        <f t="shared" si="163"/>
        <v>26</v>
      </c>
      <c r="O1862" s="228">
        <f t="shared" si="162"/>
        <v>1750</v>
      </c>
      <c r="P1862" s="233">
        <f t="shared" si="167"/>
        <v>45499</v>
      </c>
      <c r="Q1862" s="233">
        <f t="shared" si="167"/>
        <v>45501</v>
      </c>
      <c r="R1862" s="7"/>
    </row>
    <row r="1863" spans="14:18" x14ac:dyDescent="0.2">
      <c r="N1863" s="227">
        <f t="shared" si="163"/>
        <v>27</v>
      </c>
      <c r="O1863" s="228">
        <f t="shared" si="162"/>
        <v>1685</v>
      </c>
      <c r="P1863" s="233">
        <f t="shared" si="167"/>
        <v>45500</v>
      </c>
      <c r="Q1863" s="233">
        <f t="shared" si="167"/>
        <v>45502</v>
      </c>
      <c r="R1863" s="7"/>
    </row>
    <row r="1864" spans="14:18" x14ac:dyDescent="0.2">
      <c r="N1864" s="227">
        <f t="shared" si="163"/>
        <v>28</v>
      </c>
      <c r="O1864" s="228">
        <f t="shared" si="162"/>
        <v>1625</v>
      </c>
      <c r="P1864" s="233">
        <f t="shared" si="167"/>
        <v>45501</v>
      </c>
      <c r="Q1864" s="233">
        <f t="shared" si="167"/>
        <v>45503</v>
      </c>
      <c r="R1864" s="7"/>
    </row>
    <row r="1865" spans="14:18" x14ac:dyDescent="0.2">
      <c r="N1865" s="227">
        <f t="shared" si="163"/>
        <v>29</v>
      </c>
      <c r="O1865" s="228">
        <f t="shared" ref="O1865:O1928" si="168">ROUND(P1865/N1865,0)</f>
        <v>1569</v>
      </c>
      <c r="P1865" s="233">
        <f t="shared" si="167"/>
        <v>45502</v>
      </c>
      <c r="Q1865" s="233">
        <f t="shared" si="167"/>
        <v>45504</v>
      </c>
      <c r="R1865" s="7"/>
    </row>
    <row r="1866" spans="14:18" x14ac:dyDescent="0.2">
      <c r="N1866" s="227">
        <f t="shared" ref="N1866:N1929" si="169">DAY(P1866)</f>
        <v>30</v>
      </c>
      <c r="O1866" s="228">
        <f t="shared" si="168"/>
        <v>1517</v>
      </c>
      <c r="P1866" s="233">
        <f t="shared" si="167"/>
        <v>45503</v>
      </c>
      <c r="Q1866" s="233">
        <f t="shared" si="167"/>
        <v>45505</v>
      </c>
      <c r="R1866" s="7"/>
    </row>
    <row r="1867" spans="14:18" x14ac:dyDescent="0.2">
      <c r="N1867" s="227">
        <f t="shared" si="169"/>
        <v>31</v>
      </c>
      <c r="O1867" s="228">
        <f t="shared" si="168"/>
        <v>1468</v>
      </c>
      <c r="P1867" s="233">
        <f t="shared" si="167"/>
        <v>45504</v>
      </c>
      <c r="Q1867" s="233">
        <f t="shared" si="167"/>
        <v>45506</v>
      </c>
      <c r="R1867" s="7"/>
    </row>
    <row r="1868" spans="14:18" x14ac:dyDescent="0.2">
      <c r="N1868" s="227">
        <f t="shared" si="169"/>
        <v>1</v>
      </c>
      <c r="O1868" s="228">
        <f t="shared" si="168"/>
        <v>45505</v>
      </c>
      <c r="P1868" s="233">
        <f t="shared" ref="P1868:Q1883" si="170">P1867+1</f>
        <v>45505</v>
      </c>
      <c r="Q1868" s="233">
        <f t="shared" si="170"/>
        <v>45507</v>
      </c>
      <c r="R1868" s="7"/>
    </row>
    <row r="1869" spans="14:18" x14ac:dyDescent="0.2">
      <c r="N1869" s="227">
        <f t="shared" si="169"/>
        <v>2</v>
      </c>
      <c r="O1869" s="228">
        <f t="shared" si="168"/>
        <v>22753</v>
      </c>
      <c r="P1869" s="233">
        <f t="shared" si="170"/>
        <v>45506</v>
      </c>
      <c r="Q1869" s="233">
        <f t="shared" si="170"/>
        <v>45508</v>
      </c>
      <c r="R1869" s="7"/>
    </row>
    <row r="1870" spans="14:18" x14ac:dyDescent="0.2">
      <c r="N1870" s="227">
        <f t="shared" si="169"/>
        <v>3</v>
      </c>
      <c r="O1870" s="228">
        <f t="shared" si="168"/>
        <v>15169</v>
      </c>
      <c r="P1870" s="233">
        <f t="shared" si="170"/>
        <v>45507</v>
      </c>
      <c r="Q1870" s="233">
        <f t="shared" si="170"/>
        <v>45509</v>
      </c>
      <c r="R1870" s="7"/>
    </row>
    <row r="1871" spans="14:18" x14ac:dyDescent="0.2">
      <c r="N1871" s="227">
        <f t="shared" si="169"/>
        <v>4</v>
      </c>
      <c r="O1871" s="228">
        <f t="shared" si="168"/>
        <v>11377</v>
      </c>
      <c r="P1871" s="233">
        <f t="shared" si="170"/>
        <v>45508</v>
      </c>
      <c r="Q1871" s="233">
        <f t="shared" si="170"/>
        <v>45510</v>
      </c>
      <c r="R1871" s="7"/>
    </row>
    <row r="1872" spans="14:18" x14ac:dyDescent="0.2">
      <c r="N1872" s="227">
        <f t="shared" si="169"/>
        <v>5</v>
      </c>
      <c r="O1872" s="228">
        <f t="shared" si="168"/>
        <v>9102</v>
      </c>
      <c r="P1872" s="233">
        <f t="shared" si="170"/>
        <v>45509</v>
      </c>
      <c r="Q1872" s="233">
        <f t="shared" si="170"/>
        <v>45511</v>
      </c>
      <c r="R1872" s="7"/>
    </row>
    <row r="1873" spans="14:18" x14ac:dyDescent="0.2">
      <c r="N1873" s="227">
        <f t="shared" si="169"/>
        <v>6</v>
      </c>
      <c r="O1873" s="228">
        <f t="shared" si="168"/>
        <v>7585</v>
      </c>
      <c r="P1873" s="233">
        <f t="shared" si="170"/>
        <v>45510</v>
      </c>
      <c r="Q1873" s="233">
        <f t="shared" si="170"/>
        <v>45512</v>
      </c>
      <c r="R1873" s="7"/>
    </row>
    <row r="1874" spans="14:18" x14ac:dyDescent="0.2">
      <c r="N1874" s="227">
        <f t="shared" si="169"/>
        <v>7</v>
      </c>
      <c r="O1874" s="228">
        <f t="shared" si="168"/>
        <v>6502</v>
      </c>
      <c r="P1874" s="233">
        <f t="shared" si="170"/>
        <v>45511</v>
      </c>
      <c r="Q1874" s="233">
        <f t="shared" si="170"/>
        <v>45513</v>
      </c>
      <c r="R1874" s="7"/>
    </row>
    <row r="1875" spans="14:18" x14ac:dyDescent="0.2">
      <c r="N1875" s="227">
        <f t="shared" si="169"/>
        <v>8</v>
      </c>
      <c r="O1875" s="228">
        <f t="shared" si="168"/>
        <v>5689</v>
      </c>
      <c r="P1875" s="233">
        <f t="shared" si="170"/>
        <v>45512</v>
      </c>
      <c r="Q1875" s="233">
        <f t="shared" si="170"/>
        <v>45514</v>
      </c>
      <c r="R1875" s="7"/>
    </row>
    <row r="1876" spans="14:18" x14ac:dyDescent="0.2">
      <c r="N1876" s="227">
        <f t="shared" si="169"/>
        <v>9</v>
      </c>
      <c r="O1876" s="228">
        <f t="shared" si="168"/>
        <v>5057</v>
      </c>
      <c r="P1876" s="233">
        <f t="shared" si="170"/>
        <v>45513</v>
      </c>
      <c r="Q1876" s="233">
        <f t="shared" si="170"/>
        <v>45515</v>
      </c>
      <c r="R1876" s="7"/>
    </row>
    <row r="1877" spans="14:18" x14ac:dyDescent="0.2">
      <c r="N1877" s="227">
        <f t="shared" si="169"/>
        <v>10</v>
      </c>
      <c r="O1877" s="228">
        <f t="shared" si="168"/>
        <v>4551</v>
      </c>
      <c r="P1877" s="233">
        <f t="shared" si="170"/>
        <v>45514</v>
      </c>
      <c r="Q1877" s="233">
        <f t="shared" si="170"/>
        <v>45516</v>
      </c>
      <c r="R1877" s="7"/>
    </row>
    <row r="1878" spans="14:18" x14ac:dyDescent="0.2">
      <c r="N1878" s="227">
        <f t="shared" si="169"/>
        <v>11</v>
      </c>
      <c r="O1878" s="228">
        <f t="shared" si="168"/>
        <v>4138</v>
      </c>
      <c r="P1878" s="233">
        <f t="shared" si="170"/>
        <v>45515</v>
      </c>
      <c r="Q1878" s="233">
        <f t="shared" si="170"/>
        <v>45517</v>
      </c>
      <c r="R1878" s="7"/>
    </row>
    <row r="1879" spans="14:18" x14ac:dyDescent="0.2">
      <c r="N1879" s="227">
        <f t="shared" si="169"/>
        <v>12</v>
      </c>
      <c r="O1879" s="228">
        <f t="shared" si="168"/>
        <v>3793</v>
      </c>
      <c r="P1879" s="233">
        <f t="shared" si="170"/>
        <v>45516</v>
      </c>
      <c r="Q1879" s="233">
        <f t="shared" si="170"/>
        <v>45518</v>
      </c>
      <c r="R1879" s="7"/>
    </row>
    <row r="1880" spans="14:18" x14ac:dyDescent="0.2">
      <c r="N1880" s="227">
        <f t="shared" si="169"/>
        <v>13</v>
      </c>
      <c r="O1880" s="228">
        <f t="shared" si="168"/>
        <v>3501</v>
      </c>
      <c r="P1880" s="233">
        <f t="shared" si="170"/>
        <v>45517</v>
      </c>
      <c r="Q1880" s="233">
        <f t="shared" si="170"/>
        <v>45519</v>
      </c>
      <c r="R1880" s="7"/>
    </row>
    <row r="1881" spans="14:18" x14ac:dyDescent="0.2">
      <c r="N1881" s="227">
        <f t="shared" si="169"/>
        <v>14</v>
      </c>
      <c r="O1881" s="228">
        <f t="shared" si="168"/>
        <v>3251</v>
      </c>
      <c r="P1881" s="233">
        <f t="shared" si="170"/>
        <v>45518</v>
      </c>
      <c r="Q1881" s="233">
        <f t="shared" si="170"/>
        <v>45520</v>
      </c>
      <c r="R1881" s="7"/>
    </row>
    <row r="1882" spans="14:18" x14ac:dyDescent="0.2">
      <c r="N1882" s="227">
        <f t="shared" si="169"/>
        <v>15</v>
      </c>
      <c r="O1882" s="228">
        <f t="shared" si="168"/>
        <v>3035</v>
      </c>
      <c r="P1882" s="233">
        <f t="shared" si="170"/>
        <v>45519</v>
      </c>
      <c r="Q1882" s="233">
        <f t="shared" si="170"/>
        <v>45521</v>
      </c>
      <c r="R1882" s="7"/>
    </row>
    <row r="1883" spans="14:18" x14ac:dyDescent="0.2">
      <c r="N1883" s="227">
        <f t="shared" si="169"/>
        <v>16</v>
      </c>
      <c r="O1883" s="228">
        <f t="shared" si="168"/>
        <v>2845</v>
      </c>
      <c r="P1883" s="233">
        <f t="shared" si="170"/>
        <v>45520</v>
      </c>
      <c r="Q1883" s="233">
        <f t="shared" si="170"/>
        <v>45522</v>
      </c>
      <c r="R1883" s="7"/>
    </row>
    <row r="1884" spans="14:18" x14ac:dyDescent="0.2">
      <c r="N1884" s="227">
        <f t="shared" si="169"/>
        <v>17</v>
      </c>
      <c r="O1884" s="228">
        <f t="shared" si="168"/>
        <v>2678</v>
      </c>
      <c r="P1884" s="233">
        <f t="shared" ref="P1884:Q1899" si="171">P1883+1</f>
        <v>45521</v>
      </c>
      <c r="Q1884" s="233">
        <f t="shared" si="171"/>
        <v>45523</v>
      </c>
      <c r="R1884" s="7"/>
    </row>
    <row r="1885" spans="14:18" x14ac:dyDescent="0.2">
      <c r="N1885" s="227">
        <f t="shared" si="169"/>
        <v>18</v>
      </c>
      <c r="O1885" s="228">
        <f t="shared" si="168"/>
        <v>2529</v>
      </c>
      <c r="P1885" s="233">
        <f t="shared" si="171"/>
        <v>45522</v>
      </c>
      <c r="Q1885" s="233">
        <f t="shared" si="171"/>
        <v>45524</v>
      </c>
      <c r="R1885" s="7"/>
    </row>
    <row r="1886" spans="14:18" x14ac:dyDescent="0.2">
      <c r="N1886" s="227">
        <f t="shared" si="169"/>
        <v>19</v>
      </c>
      <c r="O1886" s="228">
        <f t="shared" si="168"/>
        <v>2396</v>
      </c>
      <c r="P1886" s="233">
        <f t="shared" si="171"/>
        <v>45523</v>
      </c>
      <c r="Q1886" s="233">
        <f t="shared" si="171"/>
        <v>45525</v>
      </c>
      <c r="R1886" s="7"/>
    </row>
    <row r="1887" spans="14:18" x14ac:dyDescent="0.2">
      <c r="N1887" s="227">
        <f t="shared" si="169"/>
        <v>20</v>
      </c>
      <c r="O1887" s="228">
        <f t="shared" si="168"/>
        <v>2276</v>
      </c>
      <c r="P1887" s="233">
        <f t="shared" si="171"/>
        <v>45524</v>
      </c>
      <c r="Q1887" s="233">
        <f t="shared" si="171"/>
        <v>45526</v>
      </c>
      <c r="R1887" s="7"/>
    </row>
    <row r="1888" spans="14:18" x14ac:dyDescent="0.2">
      <c r="N1888" s="227">
        <f t="shared" si="169"/>
        <v>21</v>
      </c>
      <c r="O1888" s="228">
        <f t="shared" si="168"/>
        <v>2168</v>
      </c>
      <c r="P1888" s="233">
        <f t="shared" si="171"/>
        <v>45525</v>
      </c>
      <c r="Q1888" s="233">
        <f t="shared" si="171"/>
        <v>45527</v>
      </c>
      <c r="R1888" s="7"/>
    </row>
    <row r="1889" spans="14:18" x14ac:dyDescent="0.2">
      <c r="N1889" s="227">
        <f t="shared" si="169"/>
        <v>22</v>
      </c>
      <c r="O1889" s="228">
        <f t="shared" si="168"/>
        <v>2069</v>
      </c>
      <c r="P1889" s="233">
        <f t="shared" si="171"/>
        <v>45526</v>
      </c>
      <c r="Q1889" s="233">
        <f t="shared" si="171"/>
        <v>45528</v>
      </c>
      <c r="R1889" s="7"/>
    </row>
    <row r="1890" spans="14:18" x14ac:dyDescent="0.2">
      <c r="N1890" s="227">
        <f t="shared" si="169"/>
        <v>23</v>
      </c>
      <c r="O1890" s="228">
        <f t="shared" si="168"/>
        <v>1979</v>
      </c>
      <c r="P1890" s="233">
        <f t="shared" si="171"/>
        <v>45527</v>
      </c>
      <c r="Q1890" s="233">
        <f t="shared" si="171"/>
        <v>45529</v>
      </c>
      <c r="R1890" s="7"/>
    </row>
    <row r="1891" spans="14:18" x14ac:dyDescent="0.2">
      <c r="N1891" s="227">
        <f t="shared" si="169"/>
        <v>24</v>
      </c>
      <c r="O1891" s="228">
        <f t="shared" si="168"/>
        <v>1897</v>
      </c>
      <c r="P1891" s="233">
        <f t="shared" si="171"/>
        <v>45528</v>
      </c>
      <c r="Q1891" s="233">
        <f t="shared" si="171"/>
        <v>45530</v>
      </c>
      <c r="R1891" s="7"/>
    </row>
    <row r="1892" spans="14:18" x14ac:dyDescent="0.2">
      <c r="N1892" s="227">
        <f t="shared" si="169"/>
        <v>25</v>
      </c>
      <c r="O1892" s="228">
        <f t="shared" si="168"/>
        <v>1821</v>
      </c>
      <c r="P1892" s="233">
        <f t="shared" si="171"/>
        <v>45529</v>
      </c>
      <c r="Q1892" s="233">
        <f t="shared" si="171"/>
        <v>45531</v>
      </c>
      <c r="R1892" s="7"/>
    </row>
    <row r="1893" spans="14:18" x14ac:dyDescent="0.2">
      <c r="N1893" s="227">
        <f t="shared" si="169"/>
        <v>26</v>
      </c>
      <c r="O1893" s="228">
        <f t="shared" si="168"/>
        <v>1751</v>
      </c>
      <c r="P1893" s="233">
        <f t="shared" si="171"/>
        <v>45530</v>
      </c>
      <c r="Q1893" s="233">
        <f t="shared" si="171"/>
        <v>45532</v>
      </c>
      <c r="R1893" s="7"/>
    </row>
    <row r="1894" spans="14:18" x14ac:dyDescent="0.2">
      <c r="N1894" s="227">
        <f t="shared" si="169"/>
        <v>27</v>
      </c>
      <c r="O1894" s="228">
        <f t="shared" si="168"/>
        <v>1686</v>
      </c>
      <c r="P1894" s="233">
        <f t="shared" si="171"/>
        <v>45531</v>
      </c>
      <c r="Q1894" s="233">
        <f t="shared" si="171"/>
        <v>45533</v>
      </c>
      <c r="R1894" s="7"/>
    </row>
    <row r="1895" spans="14:18" x14ac:dyDescent="0.2">
      <c r="N1895" s="227">
        <f t="shared" si="169"/>
        <v>28</v>
      </c>
      <c r="O1895" s="228">
        <f t="shared" si="168"/>
        <v>1626</v>
      </c>
      <c r="P1895" s="233">
        <f t="shared" si="171"/>
        <v>45532</v>
      </c>
      <c r="Q1895" s="233">
        <f t="shared" si="171"/>
        <v>45534</v>
      </c>
      <c r="R1895" s="7"/>
    </row>
    <row r="1896" spans="14:18" x14ac:dyDescent="0.2">
      <c r="N1896" s="227">
        <f t="shared" si="169"/>
        <v>29</v>
      </c>
      <c r="O1896" s="228">
        <f t="shared" si="168"/>
        <v>1570</v>
      </c>
      <c r="P1896" s="233">
        <f t="shared" si="171"/>
        <v>45533</v>
      </c>
      <c r="Q1896" s="233">
        <f t="shared" si="171"/>
        <v>45535</v>
      </c>
      <c r="R1896" s="7"/>
    </row>
    <row r="1897" spans="14:18" x14ac:dyDescent="0.2">
      <c r="N1897" s="227">
        <f t="shared" si="169"/>
        <v>30</v>
      </c>
      <c r="O1897" s="228">
        <f t="shared" si="168"/>
        <v>1518</v>
      </c>
      <c r="P1897" s="233">
        <f t="shared" si="171"/>
        <v>45534</v>
      </c>
      <c r="Q1897" s="233">
        <f t="shared" si="171"/>
        <v>45536</v>
      </c>
      <c r="R1897" s="7"/>
    </row>
    <row r="1898" spans="14:18" x14ac:dyDescent="0.2">
      <c r="N1898" s="227">
        <f t="shared" si="169"/>
        <v>31</v>
      </c>
      <c r="O1898" s="228">
        <f t="shared" si="168"/>
        <v>1469</v>
      </c>
      <c r="P1898" s="233">
        <f t="shared" si="171"/>
        <v>45535</v>
      </c>
      <c r="Q1898" s="233">
        <f t="shared" si="171"/>
        <v>45537</v>
      </c>
      <c r="R1898" s="7"/>
    </row>
    <row r="1899" spans="14:18" x14ac:dyDescent="0.2">
      <c r="N1899" s="227">
        <f t="shared" si="169"/>
        <v>1</v>
      </c>
      <c r="O1899" s="228">
        <f t="shared" si="168"/>
        <v>45536</v>
      </c>
      <c r="P1899" s="233">
        <f t="shared" si="171"/>
        <v>45536</v>
      </c>
      <c r="Q1899" s="233">
        <f t="shared" si="171"/>
        <v>45538</v>
      </c>
      <c r="R1899" s="7"/>
    </row>
    <row r="1900" spans="14:18" x14ac:dyDescent="0.2">
      <c r="N1900" s="227">
        <f t="shared" si="169"/>
        <v>2</v>
      </c>
      <c r="O1900" s="228">
        <f t="shared" si="168"/>
        <v>22769</v>
      </c>
      <c r="P1900" s="233">
        <f t="shared" ref="P1900:Q1915" si="172">P1899+1</f>
        <v>45537</v>
      </c>
      <c r="Q1900" s="233">
        <f t="shared" si="172"/>
        <v>45539</v>
      </c>
      <c r="R1900" s="7"/>
    </row>
    <row r="1901" spans="14:18" x14ac:dyDescent="0.2">
      <c r="N1901" s="227">
        <f t="shared" si="169"/>
        <v>3</v>
      </c>
      <c r="O1901" s="228">
        <f t="shared" si="168"/>
        <v>15179</v>
      </c>
      <c r="P1901" s="233">
        <f t="shared" si="172"/>
        <v>45538</v>
      </c>
      <c r="Q1901" s="233">
        <f t="shared" si="172"/>
        <v>45540</v>
      </c>
      <c r="R1901" s="7"/>
    </row>
    <row r="1902" spans="14:18" x14ac:dyDescent="0.2">
      <c r="N1902" s="227">
        <f t="shared" si="169"/>
        <v>4</v>
      </c>
      <c r="O1902" s="228">
        <f t="shared" si="168"/>
        <v>11385</v>
      </c>
      <c r="P1902" s="233">
        <f t="shared" si="172"/>
        <v>45539</v>
      </c>
      <c r="Q1902" s="233">
        <f t="shared" si="172"/>
        <v>45541</v>
      </c>
      <c r="R1902" s="7"/>
    </row>
    <row r="1903" spans="14:18" x14ac:dyDescent="0.2">
      <c r="N1903" s="227">
        <f t="shared" si="169"/>
        <v>5</v>
      </c>
      <c r="O1903" s="228">
        <f t="shared" si="168"/>
        <v>9108</v>
      </c>
      <c r="P1903" s="233">
        <f t="shared" si="172"/>
        <v>45540</v>
      </c>
      <c r="Q1903" s="233">
        <f t="shared" si="172"/>
        <v>45542</v>
      </c>
      <c r="R1903" s="7"/>
    </row>
    <row r="1904" spans="14:18" x14ac:dyDescent="0.2">
      <c r="N1904" s="227">
        <f t="shared" si="169"/>
        <v>6</v>
      </c>
      <c r="O1904" s="228">
        <f t="shared" si="168"/>
        <v>7590</v>
      </c>
      <c r="P1904" s="233">
        <f t="shared" si="172"/>
        <v>45541</v>
      </c>
      <c r="Q1904" s="233">
        <f t="shared" si="172"/>
        <v>45543</v>
      </c>
      <c r="R1904" s="7"/>
    </row>
    <row r="1905" spans="14:18" x14ac:dyDescent="0.2">
      <c r="N1905" s="227">
        <f t="shared" si="169"/>
        <v>7</v>
      </c>
      <c r="O1905" s="228">
        <f t="shared" si="168"/>
        <v>6506</v>
      </c>
      <c r="P1905" s="233">
        <f t="shared" si="172"/>
        <v>45542</v>
      </c>
      <c r="Q1905" s="233">
        <f t="shared" si="172"/>
        <v>45544</v>
      </c>
      <c r="R1905" s="7"/>
    </row>
    <row r="1906" spans="14:18" x14ac:dyDescent="0.2">
      <c r="N1906" s="227">
        <f t="shared" si="169"/>
        <v>8</v>
      </c>
      <c r="O1906" s="228">
        <f t="shared" si="168"/>
        <v>5693</v>
      </c>
      <c r="P1906" s="233">
        <f t="shared" si="172"/>
        <v>45543</v>
      </c>
      <c r="Q1906" s="233">
        <f t="shared" si="172"/>
        <v>45545</v>
      </c>
      <c r="R1906" s="7"/>
    </row>
    <row r="1907" spans="14:18" x14ac:dyDescent="0.2">
      <c r="N1907" s="227">
        <f t="shared" si="169"/>
        <v>9</v>
      </c>
      <c r="O1907" s="228">
        <f t="shared" si="168"/>
        <v>5060</v>
      </c>
      <c r="P1907" s="233">
        <f t="shared" si="172"/>
        <v>45544</v>
      </c>
      <c r="Q1907" s="233">
        <f t="shared" si="172"/>
        <v>45546</v>
      </c>
      <c r="R1907" s="7"/>
    </row>
    <row r="1908" spans="14:18" x14ac:dyDescent="0.2">
      <c r="N1908" s="227">
        <f t="shared" si="169"/>
        <v>10</v>
      </c>
      <c r="O1908" s="228">
        <f t="shared" si="168"/>
        <v>4555</v>
      </c>
      <c r="P1908" s="233">
        <f t="shared" si="172"/>
        <v>45545</v>
      </c>
      <c r="Q1908" s="233">
        <f t="shared" si="172"/>
        <v>45547</v>
      </c>
      <c r="R1908" s="7"/>
    </row>
    <row r="1909" spans="14:18" x14ac:dyDescent="0.2">
      <c r="N1909" s="227">
        <f t="shared" si="169"/>
        <v>11</v>
      </c>
      <c r="O1909" s="228">
        <f t="shared" si="168"/>
        <v>4141</v>
      </c>
      <c r="P1909" s="233">
        <f t="shared" si="172"/>
        <v>45546</v>
      </c>
      <c r="Q1909" s="233">
        <f t="shared" si="172"/>
        <v>45548</v>
      </c>
      <c r="R1909" s="7"/>
    </row>
    <row r="1910" spans="14:18" x14ac:dyDescent="0.2">
      <c r="N1910" s="227">
        <f t="shared" si="169"/>
        <v>12</v>
      </c>
      <c r="O1910" s="228">
        <f t="shared" si="168"/>
        <v>3796</v>
      </c>
      <c r="P1910" s="233">
        <f t="shared" si="172"/>
        <v>45547</v>
      </c>
      <c r="Q1910" s="233">
        <f t="shared" si="172"/>
        <v>45549</v>
      </c>
      <c r="R1910" s="7"/>
    </row>
    <row r="1911" spans="14:18" x14ac:dyDescent="0.2">
      <c r="N1911" s="227">
        <f t="shared" si="169"/>
        <v>13</v>
      </c>
      <c r="O1911" s="228">
        <f t="shared" si="168"/>
        <v>3504</v>
      </c>
      <c r="P1911" s="233">
        <f t="shared" si="172"/>
        <v>45548</v>
      </c>
      <c r="Q1911" s="233">
        <f t="shared" si="172"/>
        <v>45550</v>
      </c>
      <c r="R1911" s="7"/>
    </row>
    <row r="1912" spans="14:18" x14ac:dyDescent="0.2">
      <c r="N1912" s="227">
        <f t="shared" si="169"/>
        <v>14</v>
      </c>
      <c r="O1912" s="228">
        <f t="shared" si="168"/>
        <v>3254</v>
      </c>
      <c r="P1912" s="233">
        <f t="shared" si="172"/>
        <v>45549</v>
      </c>
      <c r="Q1912" s="233">
        <f t="shared" si="172"/>
        <v>45551</v>
      </c>
      <c r="R1912" s="7"/>
    </row>
    <row r="1913" spans="14:18" x14ac:dyDescent="0.2">
      <c r="N1913" s="227">
        <f t="shared" si="169"/>
        <v>15</v>
      </c>
      <c r="O1913" s="228">
        <f t="shared" si="168"/>
        <v>3037</v>
      </c>
      <c r="P1913" s="233">
        <f t="shared" si="172"/>
        <v>45550</v>
      </c>
      <c r="Q1913" s="233">
        <f t="shared" si="172"/>
        <v>45552</v>
      </c>
      <c r="R1913" s="7"/>
    </row>
    <row r="1914" spans="14:18" x14ac:dyDescent="0.2">
      <c r="N1914" s="227">
        <f t="shared" si="169"/>
        <v>16</v>
      </c>
      <c r="O1914" s="228">
        <f t="shared" si="168"/>
        <v>2847</v>
      </c>
      <c r="P1914" s="233">
        <f t="shared" si="172"/>
        <v>45551</v>
      </c>
      <c r="Q1914" s="233">
        <f t="shared" si="172"/>
        <v>45553</v>
      </c>
      <c r="R1914" s="7"/>
    </row>
    <row r="1915" spans="14:18" x14ac:dyDescent="0.2">
      <c r="N1915" s="227">
        <f t="shared" si="169"/>
        <v>17</v>
      </c>
      <c r="O1915" s="228">
        <f t="shared" si="168"/>
        <v>2680</v>
      </c>
      <c r="P1915" s="233">
        <f t="shared" si="172"/>
        <v>45552</v>
      </c>
      <c r="Q1915" s="233">
        <f t="shared" si="172"/>
        <v>45554</v>
      </c>
      <c r="R1915" s="7"/>
    </row>
    <row r="1916" spans="14:18" x14ac:dyDescent="0.2">
      <c r="N1916" s="227">
        <f t="shared" si="169"/>
        <v>18</v>
      </c>
      <c r="O1916" s="228">
        <f t="shared" si="168"/>
        <v>2531</v>
      </c>
      <c r="P1916" s="233">
        <f t="shared" ref="P1916:Q1931" si="173">P1915+1</f>
        <v>45553</v>
      </c>
      <c r="Q1916" s="233">
        <f t="shared" si="173"/>
        <v>45555</v>
      </c>
      <c r="R1916" s="7"/>
    </row>
    <row r="1917" spans="14:18" x14ac:dyDescent="0.2">
      <c r="N1917" s="227">
        <f t="shared" si="169"/>
        <v>19</v>
      </c>
      <c r="O1917" s="228">
        <f t="shared" si="168"/>
        <v>2398</v>
      </c>
      <c r="P1917" s="233">
        <f t="shared" si="173"/>
        <v>45554</v>
      </c>
      <c r="Q1917" s="233">
        <f t="shared" si="173"/>
        <v>45556</v>
      </c>
      <c r="R1917" s="7"/>
    </row>
    <row r="1918" spans="14:18" x14ac:dyDescent="0.2">
      <c r="N1918" s="227">
        <f t="shared" si="169"/>
        <v>20</v>
      </c>
      <c r="O1918" s="228">
        <f t="shared" si="168"/>
        <v>2278</v>
      </c>
      <c r="P1918" s="233">
        <f t="shared" si="173"/>
        <v>45555</v>
      </c>
      <c r="Q1918" s="233">
        <f t="shared" si="173"/>
        <v>45557</v>
      </c>
      <c r="R1918" s="7"/>
    </row>
    <row r="1919" spans="14:18" x14ac:dyDescent="0.2">
      <c r="N1919" s="227">
        <f t="shared" si="169"/>
        <v>21</v>
      </c>
      <c r="O1919" s="228">
        <f t="shared" si="168"/>
        <v>2169</v>
      </c>
      <c r="P1919" s="233">
        <f t="shared" si="173"/>
        <v>45556</v>
      </c>
      <c r="Q1919" s="233">
        <f t="shared" si="173"/>
        <v>45558</v>
      </c>
      <c r="R1919" s="7"/>
    </row>
    <row r="1920" spans="14:18" x14ac:dyDescent="0.2">
      <c r="N1920" s="227">
        <f t="shared" si="169"/>
        <v>22</v>
      </c>
      <c r="O1920" s="228">
        <f t="shared" si="168"/>
        <v>2071</v>
      </c>
      <c r="P1920" s="233">
        <f t="shared" si="173"/>
        <v>45557</v>
      </c>
      <c r="Q1920" s="233">
        <f t="shared" si="173"/>
        <v>45559</v>
      </c>
      <c r="R1920" s="7"/>
    </row>
    <row r="1921" spans="14:18" x14ac:dyDescent="0.2">
      <c r="N1921" s="227">
        <f t="shared" si="169"/>
        <v>23</v>
      </c>
      <c r="O1921" s="228">
        <f t="shared" si="168"/>
        <v>1981</v>
      </c>
      <c r="P1921" s="233">
        <f t="shared" si="173"/>
        <v>45558</v>
      </c>
      <c r="Q1921" s="233">
        <f t="shared" si="173"/>
        <v>45560</v>
      </c>
      <c r="R1921" s="7"/>
    </row>
    <row r="1922" spans="14:18" x14ac:dyDescent="0.2">
      <c r="N1922" s="227">
        <f t="shared" si="169"/>
        <v>24</v>
      </c>
      <c r="O1922" s="228">
        <f t="shared" si="168"/>
        <v>1898</v>
      </c>
      <c r="P1922" s="233">
        <f t="shared" si="173"/>
        <v>45559</v>
      </c>
      <c r="Q1922" s="233">
        <f t="shared" si="173"/>
        <v>45561</v>
      </c>
      <c r="R1922" s="7"/>
    </row>
    <row r="1923" spans="14:18" x14ac:dyDescent="0.2">
      <c r="N1923" s="227">
        <f t="shared" si="169"/>
        <v>25</v>
      </c>
      <c r="O1923" s="228">
        <f t="shared" si="168"/>
        <v>1822</v>
      </c>
      <c r="P1923" s="233">
        <f t="shared" si="173"/>
        <v>45560</v>
      </c>
      <c r="Q1923" s="233">
        <f t="shared" si="173"/>
        <v>45562</v>
      </c>
      <c r="R1923" s="7"/>
    </row>
    <row r="1924" spans="14:18" x14ac:dyDescent="0.2">
      <c r="N1924" s="227">
        <f t="shared" si="169"/>
        <v>26</v>
      </c>
      <c r="O1924" s="228">
        <f t="shared" si="168"/>
        <v>1752</v>
      </c>
      <c r="P1924" s="233">
        <f t="shared" si="173"/>
        <v>45561</v>
      </c>
      <c r="Q1924" s="233">
        <f t="shared" si="173"/>
        <v>45563</v>
      </c>
      <c r="R1924" s="7"/>
    </row>
    <row r="1925" spans="14:18" x14ac:dyDescent="0.2">
      <c r="N1925" s="227">
        <f t="shared" si="169"/>
        <v>27</v>
      </c>
      <c r="O1925" s="228">
        <f t="shared" si="168"/>
        <v>1687</v>
      </c>
      <c r="P1925" s="233">
        <f t="shared" si="173"/>
        <v>45562</v>
      </c>
      <c r="Q1925" s="233">
        <f t="shared" si="173"/>
        <v>45564</v>
      </c>
      <c r="R1925" s="7"/>
    </row>
    <row r="1926" spans="14:18" x14ac:dyDescent="0.2">
      <c r="N1926" s="227">
        <f t="shared" si="169"/>
        <v>28</v>
      </c>
      <c r="O1926" s="228">
        <f t="shared" si="168"/>
        <v>1627</v>
      </c>
      <c r="P1926" s="233">
        <f t="shared" si="173"/>
        <v>45563</v>
      </c>
      <c r="Q1926" s="233">
        <f t="shared" si="173"/>
        <v>45565</v>
      </c>
      <c r="R1926" s="7"/>
    </row>
    <row r="1927" spans="14:18" x14ac:dyDescent="0.2">
      <c r="N1927" s="227">
        <f t="shared" si="169"/>
        <v>29</v>
      </c>
      <c r="O1927" s="228">
        <f t="shared" si="168"/>
        <v>1571</v>
      </c>
      <c r="P1927" s="233">
        <f t="shared" si="173"/>
        <v>45564</v>
      </c>
      <c r="Q1927" s="233">
        <f t="shared" si="173"/>
        <v>45566</v>
      </c>
      <c r="R1927" s="7"/>
    </row>
    <row r="1928" spans="14:18" x14ac:dyDescent="0.2">
      <c r="N1928" s="227">
        <f t="shared" si="169"/>
        <v>30</v>
      </c>
      <c r="O1928" s="228">
        <f t="shared" si="168"/>
        <v>1519</v>
      </c>
      <c r="P1928" s="233">
        <f t="shared" si="173"/>
        <v>45565</v>
      </c>
      <c r="Q1928" s="233">
        <f t="shared" si="173"/>
        <v>45567</v>
      </c>
      <c r="R1928" s="7"/>
    </row>
    <row r="1929" spans="14:18" x14ac:dyDescent="0.2">
      <c r="N1929" s="227">
        <f t="shared" si="169"/>
        <v>1</v>
      </c>
      <c r="O1929" s="228">
        <f t="shared" ref="O1929:O1992" si="174">ROUND(P1929/N1929,0)</f>
        <v>45566</v>
      </c>
      <c r="P1929" s="233">
        <f t="shared" si="173"/>
        <v>45566</v>
      </c>
      <c r="Q1929" s="233">
        <f t="shared" si="173"/>
        <v>45568</v>
      </c>
      <c r="R1929" s="7"/>
    </row>
    <row r="1930" spans="14:18" x14ac:dyDescent="0.2">
      <c r="N1930" s="227">
        <f t="shared" ref="N1930:N1993" si="175">DAY(P1930)</f>
        <v>2</v>
      </c>
      <c r="O1930" s="228">
        <f t="shared" si="174"/>
        <v>22784</v>
      </c>
      <c r="P1930" s="233">
        <f t="shared" si="173"/>
        <v>45567</v>
      </c>
      <c r="Q1930" s="233">
        <f t="shared" si="173"/>
        <v>45569</v>
      </c>
      <c r="R1930" s="7"/>
    </row>
    <row r="1931" spans="14:18" x14ac:dyDescent="0.2">
      <c r="N1931" s="227">
        <f t="shared" si="175"/>
        <v>3</v>
      </c>
      <c r="O1931" s="228">
        <f t="shared" si="174"/>
        <v>15189</v>
      </c>
      <c r="P1931" s="233">
        <f t="shared" si="173"/>
        <v>45568</v>
      </c>
      <c r="Q1931" s="233">
        <f t="shared" si="173"/>
        <v>45570</v>
      </c>
      <c r="R1931" s="7"/>
    </row>
    <row r="1932" spans="14:18" x14ac:dyDescent="0.2">
      <c r="N1932" s="227">
        <f t="shared" si="175"/>
        <v>4</v>
      </c>
      <c r="O1932" s="228">
        <f t="shared" si="174"/>
        <v>11392</v>
      </c>
      <c r="P1932" s="233">
        <f t="shared" ref="P1932:Q1947" si="176">P1931+1</f>
        <v>45569</v>
      </c>
      <c r="Q1932" s="233">
        <f t="shared" si="176"/>
        <v>45571</v>
      </c>
      <c r="R1932" s="7"/>
    </row>
    <row r="1933" spans="14:18" x14ac:dyDescent="0.2">
      <c r="N1933" s="227">
        <f t="shared" si="175"/>
        <v>5</v>
      </c>
      <c r="O1933" s="228">
        <f t="shared" si="174"/>
        <v>9114</v>
      </c>
      <c r="P1933" s="233">
        <f t="shared" si="176"/>
        <v>45570</v>
      </c>
      <c r="Q1933" s="233">
        <f t="shared" si="176"/>
        <v>45572</v>
      </c>
      <c r="R1933" s="7"/>
    </row>
    <row r="1934" spans="14:18" x14ac:dyDescent="0.2">
      <c r="N1934" s="227">
        <f t="shared" si="175"/>
        <v>6</v>
      </c>
      <c r="O1934" s="228">
        <f t="shared" si="174"/>
        <v>7595</v>
      </c>
      <c r="P1934" s="233">
        <f t="shared" si="176"/>
        <v>45571</v>
      </c>
      <c r="Q1934" s="233">
        <f t="shared" si="176"/>
        <v>45573</v>
      </c>
      <c r="R1934" s="7"/>
    </row>
    <row r="1935" spans="14:18" x14ac:dyDescent="0.2">
      <c r="N1935" s="227">
        <f t="shared" si="175"/>
        <v>7</v>
      </c>
      <c r="O1935" s="228">
        <f t="shared" si="174"/>
        <v>6510</v>
      </c>
      <c r="P1935" s="233">
        <f t="shared" si="176"/>
        <v>45572</v>
      </c>
      <c r="Q1935" s="233">
        <f t="shared" si="176"/>
        <v>45574</v>
      </c>
      <c r="R1935" s="7"/>
    </row>
    <row r="1936" spans="14:18" x14ac:dyDescent="0.2">
      <c r="N1936" s="227">
        <f t="shared" si="175"/>
        <v>8</v>
      </c>
      <c r="O1936" s="228">
        <f t="shared" si="174"/>
        <v>5697</v>
      </c>
      <c r="P1936" s="233">
        <f t="shared" si="176"/>
        <v>45573</v>
      </c>
      <c r="Q1936" s="233">
        <f t="shared" si="176"/>
        <v>45575</v>
      </c>
      <c r="R1936" s="7"/>
    </row>
    <row r="1937" spans="14:18" x14ac:dyDescent="0.2">
      <c r="N1937" s="227">
        <f t="shared" si="175"/>
        <v>9</v>
      </c>
      <c r="O1937" s="228">
        <f t="shared" si="174"/>
        <v>5064</v>
      </c>
      <c r="P1937" s="233">
        <f t="shared" si="176"/>
        <v>45574</v>
      </c>
      <c r="Q1937" s="233">
        <f t="shared" si="176"/>
        <v>45576</v>
      </c>
      <c r="R1937" s="7"/>
    </row>
    <row r="1938" spans="14:18" x14ac:dyDescent="0.2">
      <c r="N1938" s="227">
        <f t="shared" si="175"/>
        <v>10</v>
      </c>
      <c r="O1938" s="228">
        <f t="shared" si="174"/>
        <v>4558</v>
      </c>
      <c r="P1938" s="233">
        <f t="shared" si="176"/>
        <v>45575</v>
      </c>
      <c r="Q1938" s="233">
        <f t="shared" si="176"/>
        <v>45577</v>
      </c>
      <c r="R1938" s="7"/>
    </row>
    <row r="1939" spans="14:18" x14ac:dyDescent="0.2">
      <c r="N1939" s="227">
        <f t="shared" si="175"/>
        <v>11</v>
      </c>
      <c r="O1939" s="228">
        <f t="shared" si="174"/>
        <v>4143</v>
      </c>
      <c r="P1939" s="233">
        <f t="shared" si="176"/>
        <v>45576</v>
      </c>
      <c r="Q1939" s="233">
        <f t="shared" si="176"/>
        <v>45578</v>
      </c>
      <c r="R1939" s="7"/>
    </row>
    <row r="1940" spans="14:18" x14ac:dyDescent="0.2">
      <c r="N1940" s="227">
        <f t="shared" si="175"/>
        <v>12</v>
      </c>
      <c r="O1940" s="228">
        <f t="shared" si="174"/>
        <v>3798</v>
      </c>
      <c r="P1940" s="233">
        <f t="shared" si="176"/>
        <v>45577</v>
      </c>
      <c r="Q1940" s="233">
        <f t="shared" si="176"/>
        <v>45579</v>
      </c>
      <c r="R1940" s="7"/>
    </row>
    <row r="1941" spans="14:18" x14ac:dyDescent="0.2">
      <c r="N1941" s="227">
        <f t="shared" si="175"/>
        <v>13</v>
      </c>
      <c r="O1941" s="228">
        <f t="shared" si="174"/>
        <v>3506</v>
      </c>
      <c r="P1941" s="233">
        <f t="shared" si="176"/>
        <v>45578</v>
      </c>
      <c r="Q1941" s="233">
        <f t="shared" si="176"/>
        <v>45580</v>
      </c>
      <c r="R1941" s="7"/>
    </row>
    <row r="1942" spans="14:18" x14ac:dyDescent="0.2">
      <c r="N1942" s="227">
        <f t="shared" si="175"/>
        <v>14</v>
      </c>
      <c r="O1942" s="228">
        <f t="shared" si="174"/>
        <v>3256</v>
      </c>
      <c r="P1942" s="233">
        <f t="shared" si="176"/>
        <v>45579</v>
      </c>
      <c r="Q1942" s="233">
        <f t="shared" si="176"/>
        <v>45581</v>
      </c>
      <c r="R1942" s="7"/>
    </row>
    <row r="1943" spans="14:18" x14ac:dyDescent="0.2">
      <c r="N1943" s="227">
        <f t="shared" si="175"/>
        <v>15</v>
      </c>
      <c r="O1943" s="228">
        <f t="shared" si="174"/>
        <v>3039</v>
      </c>
      <c r="P1943" s="233">
        <f t="shared" si="176"/>
        <v>45580</v>
      </c>
      <c r="Q1943" s="233">
        <f t="shared" si="176"/>
        <v>45582</v>
      </c>
      <c r="R1943" s="7"/>
    </row>
    <row r="1944" spans="14:18" x14ac:dyDescent="0.2">
      <c r="N1944" s="227">
        <f t="shared" si="175"/>
        <v>16</v>
      </c>
      <c r="O1944" s="228">
        <f t="shared" si="174"/>
        <v>2849</v>
      </c>
      <c r="P1944" s="233">
        <f t="shared" si="176"/>
        <v>45581</v>
      </c>
      <c r="Q1944" s="233">
        <f t="shared" si="176"/>
        <v>45583</v>
      </c>
      <c r="R1944" s="7"/>
    </row>
    <row r="1945" spans="14:18" x14ac:dyDescent="0.2">
      <c r="N1945" s="227">
        <f t="shared" si="175"/>
        <v>17</v>
      </c>
      <c r="O1945" s="228">
        <f t="shared" si="174"/>
        <v>2681</v>
      </c>
      <c r="P1945" s="233">
        <f t="shared" si="176"/>
        <v>45582</v>
      </c>
      <c r="Q1945" s="233">
        <f t="shared" si="176"/>
        <v>45584</v>
      </c>
      <c r="R1945" s="7"/>
    </row>
    <row r="1946" spans="14:18" x14ac:dyDescent="0.2">
      <c r="N1946" s="227">
        <f t="shared" si="175"/>
        <v>18</v>
      </c>
      <c r="O1946" s="228">
        <f t="shared" si="174"/>
        <v>2532</v>
      </c>
      <c r="P1946" s="233">
        <f t="shared" si="176"/>
        <v>45583</v>
      </c>
      <c r="Q1946" s="233">
        <f t="shared" si="176"/>
        <v>45585</v>
      </c>
      <c r="R1946" s="7"/>
    </row>
    <row r="1947" spans="14:18" x14ac:dyDescent="0.2">
      <c r="N1947" s="227">
        <f t="shared" si="175"/>
        <v>19</v>
      </c>
      <c r="O1947" s="228">
        <f t="shared" si="174"/>
        <v>2399</v>
      </c>
      <c r="P1947" s="233">
        <f t="shared" si="176"/>
        <v>45584</v>
      </c>
      <c r="Q1947" s="233">
        <f t="shared" si="176"/>
        <v>45586</v>
      </c>
      <c r="R1947" s="7"/>
    </row>
    <row r="1948" spans="14:18" x14ac:dyDescent="0.2">
      <c r="N1948" s="227">
        <f t="shared" si="175"/>
        <v>20</v>
      </c>
      <c r="O1948" s="228">
        <f t="shared" si="174"/>
        <v>2279</v>
      </c>
      <c r="P1948" s="233">
        <f t="shared" ref="P1948:Q1963" si="177">P1947+1</f>
        <v>45585</v>
      </c>
      <c r="Q1948" s="233">
        <f t="shared" si="177"/>
        <v>45587</v>
      </c>
      <c r="R1948" s="7"/>
    </row>
    <row r="1949" spans="14:18" x14ac:dyDescent="0.2">
      <c r="N1949" s="227">
        <f t="shared" si="175"/>
        <v>21</v>
      </c>
      <c r="O1949" s="228">
        <f t="shared" si="174"/>
        <v>2171</v>
      </c>
      <c r="P1949" s="233">
        <f t="shared" si="177"/>
        <v>45586</v>
      </c>
      <c r="Q1949" s="233">
        <f t="shared" si="177"/>
        <v>45588</v>
      </c>
      <c r="R1949" s="7"/>
    </row>
    <row r="1950" spans="14:18" x14ac:dyDescent="0.2">
      <c r="N1950" s="227">
        <f t="shared" si="175"/>
        <v>22</v>
      </c>
      <c r="O1950" s="228">
        <f t="shared" si="174"/>
        <v>2072</v>
      </c>
      <c r="P1950" s="233">
        <f t="shared" si="177"/>
        <v>45587</v>
      </c>
      <c r="Q1950" s="233">
        <f t="shared" si="177"/>
        <v>45589</v>
      </c>
      <c r="R1950" s="7"/>
    </row>
    <row r="1951" spans="14:18" x14ac:dyDescent="0.2">
      <c r="N1951" s="227">
        <f t="shared" si="175"/>
        <v>23</v>
      </c>
      <c r="O1951" s="228">
        <f t="shared" si="174"/>
        <v>1982</v>
      </c>
      <c r="P1951" s="233">
        <f t="shared" si="177"/>
        <v>45588</v>
      </c>
      <c r="Q1951" s="233">
        <f t="shared" si="177"/>
        <v>45590</v>
      </c>
      <c r="R1951" s="7"/>
    </row>
    <row r="1952" spans="14:18" x14ac:dyDescent="0.2">
      <c r="N1952" s="227">
        <f t="shared" si="175"/>
        <v>24</v>
      </c>
      <c r="O1952" s="228">
        <f t="shared" si="174"/>
        <v>1900</v>
      </c>
      <c r="P1952" s="233">
        <f t="shared" si="177"/>
        <v>45589</v>
      </c>
      <c r="Q1952" s="233">
        <f t="shared" si="177"/>
        <v>45591</v>
      </c>
      <c r="R1952" s="7"/>
    </row>
    <row r="1953" spans="14:18" x14ac:dyDescent="0.2">
      <c r="N1953" s="227">
        <f t="shared" si="175"/>
        <v>25</v>
      </c>
      <c r="O1953" s="228">
        <f t="shared" si="174"/>
        <v>1824</v>
      </c>
      <c r="P1953" s="233">
        <f t="shared" si="177"/>
        <v>45590</v>
      </c>
      <c r="Q1953" s="233">
        <f t="shared" si="177"/>
        <v>45592</v>
      </c>
      <c r="R1953" s="7"/>
    </row>
    <row r="1954" spans="14:18" x14ac:dyDescent="0.2">
      <c r="N1954" s="227">
        <f t="shared" si="175"/>
        <v>26</v>
      </c>
      <c r="O1954" s="228">
        <f t="shared" si="174"/>
        <v>1754</v>
      </c>
      <c r="P1954" s="233">
        <f t="shared" si="177"/>
        <v>45591</v>
      </c>
      <c r="Q1954" s="233">
        <f t="shared" si="177"/>
        <v>45593</v>
      </c>
      <c r="R1954" s="7"/>
    </row>
    <row r="1955" spans="14:18" x14ac:dyDescent="0.2">
      <c r="N1955" s="227">
        <f t="shared" si="175"/>
        <v>27</v>
      </c>
      <c r="O1955" s="228">
        <f t="shared" si="174"/>
        <v>1689</v>
      </c>
      <c r="P1955" s="233">
        <f t="shared" si="177"/>
        <v>45592</v>
      </c>
      <c r="Q1955" s="233">
        <f t="shared" si="177"/>
        <v>45594</v>
      </c>
      <c r="R1955" s="7"/>
    </row>
    <row r="1956" spans="14:18" x14ac:dyDescent="0.2">
      <c r="N1956" s="227">
        <f t="shared" si="175"/>
        <v>28</v>
      </c>
      <c r="O1956" s="228">
        <f t="shared" si="174"/>
        <v>1628</v>
      </c>
      <c r="P1956" s="233">
        <f t="shared" si="177"/>
        <v>45593</v>
      </c>
      <c r="Q1956" s="233">
        <f t="shared" si="177"/>
        <v>45595</v>
      </c>
      <c r="R1956" s="7"/>
    </row>
    <row r="1957" spans="14:18" x14ac:dyDescent="0.2">
      <c r="N1957" s="227">
        <f t="shared" si="175"/>
        <v>29</v>
      </c>
      <c r="O1957" s="228">
        <f t="shared" si="174"/>
        <v>1572</v>
      </c>
      <c r="P1957" s="233">
        <f t="shared" si="177"/>
        <v>45594</v>
      </c>
      <c r="Q1957" s="233">
        <f t="shared" si="177"/>
        <v>45596</v>
      </c>
      <c r="R1957" s="7"/>
    </row>
    <row r="1958" spans="14:18" x14ac:dyDescent="0.2">
      <c r="N1958" s="227">
        <f t="shared" si="175"/>
        <v>30</v>
      </c>
      <c r="O1958" s="228">
        <f t="shared" si="174"/>
        <v>1520</v>
      </c>
      <c r="P1958" s="233">
        <f t="shared" si="177"/>
        <v>45595</v>
      </c>
      <c r="Q1958" s="233">
        <f t="shared" si="177"/>
        <v>45597</v>
      </c>
      <c r="R1958" s="7"/>
    </row>
    <row r="1959" spans="14:18" x14ac:dyDescent="0.2">
      <c r="N1959" s="227">
        <f t="shared" si="175"/>
        <v>31</v>
      </c>
      <c r="O1959" s="228">
        <f t="shared" si="174"/>
        <v>1471</v>
      </c>
      <c r="P1959" s="233">
        <f t="shared" si="177"/>
        <v>45596</v>
      </c>
      <c r="Q1959" s="233">
        <f t="shared" si="177"/>
        <v>45598</v>
      </c>
      <c r="R1959" s="7"/>
    </row>
    <row r="1960" spans="14:18" x14ac:dyDescent="0.2">
      <c r="N1960" s="227">
        <f t="shared" si="175"/>
        <v>1</v>
      </c>
      <c r="O1960" s="228">
        <f t="shared" si="174"/>
        <v>45597</v>
      </c>
      <c r="P1960" s="233">
        <f t="shared" si="177"/>
        <v>45597</v>
      </c>
      <c r="Q1960" s="233">
        <f t="shared" si="177"/>
        <v>45599</v>
      </c>
      <c r="R1960" s="7"/>
    </row>
    <row r="1961" spans="14:18" x14ac:dyDescent="0.2">
      <c r="N1961" s="227">
        <f t="shared" si="175"/>
        <v>2</v>
      </c>
      <c r="O1961" s="228">
        <f t="shared" si="174"/>
        <v>22799</v>
      </c>
      <c r="P1961" s="233">
        <f t="shared" si="177"/>
        <v>45598</v>
      </c>
      <c r="Q1961" s="233">
        <f t="shared" si="177"/>
        <v>45600</v>
      </c>
      <c r="R1961" s="7"/>
    </row>
    <row r="1962" spans="14:18" x14ac:dyDescent="0.2">
      <c r="N1962" s="227">
        <f t="shared" si="175"/>
        <v>3</v>
      </c>
      <c r="O1962" s="228">
        <f t="shared" si="174"/>
        <v>15200</v>
      </c>
      <c r="P1962" s="233">
        <f t="shared" si="177"/>
        <v>45599</v>
      </c>
      <c r="Q1962" s="233">
        <f t="shared" si="177"/>
        <v>45601</v>
      </c>
      <c r="R1962" s="7"/>
    </row>
    <row r="1963" spans="14:18" x14ac:dyDescent="0.2">
      <c r="N1963" s="227">
        <f t="shared" si="175"/>
        <v>4</v>
      </c>
      <c r="O1963" s="228">
        <f t="shared" si="174"/>
        <v>11400</v>
      </c>
      <c r="P1963" s="233">
        <f t="shared" si="177"/>
        <v>45600</v>
      </c>
      <c r="Q1963" s="233">
        <f t="shared" si="177"/>
        <v>45602</v>
      </c>
      <c r="R1963" s="7"/>
    </row>
    <row r="1964" spans="14:18" x14ac:dyDescent="0.2">
      <c r="N1964" s="227">
        <f t="shared" si="175"/>
        <v>5</v>
      </c>
      <c r="O1964" s="228">
        <f t="shared" si="174"/>
        <v>9120</v>
      </c>
      <c r="P1964" s="233">
        <f t="shared" ref="P1964:Q1979" si="178">P1963+1</f>
        <v>45601</v>
      </c>
      <c r="Q1964" s="233">
        <f t="shared" si="178"/>
        <v>45603</v>
      </c>
      <c r="R1964" s="7"/>
    </row>
    <row r="1965" spans="14:18" x14ac:dyDescent="0.2">
      <c r="N1965" s="227">
        <f t="shared" si="175"/>
        <v>6</v>
      </c>
      <c r="O1965" s="228">
        <f t="shared" si="174"/>
        <v>7600</v>
      </c>
      <c r="P1965" s="233">
        <f t="shared" si="178"/>
        <v>45602</v>
      </c>
      <c r="Q1965" s="233">
        <f t="shared" si="178"/>
        <v>45604</v>
      </c>
      <c r="R1965" s="7"/>
    </row>
    <row r="1966" spans="14:18" x14ac:dyDescent="0.2">
      <c r="N1966" s="227">
        <f t="shared" si="175"/>
        <v>7</v>
      </c>
      <c r="O1966" s="228">
        <f t="shared" si="174"/>
        <v>6515</v>
      </c>
      <c r="P1966" s="233">
        <f t="shared" si="178"/>
        <v>45603</v>
      </c>
      <c r="Q1966" s="233">
        <f t="shared" si="178"/>
        <v>45605</v>
      </c>
      <c r="R1966" s="7"/>
    </row>
    <row r="1967" spans="14:18" x14ac:dyDescent="0.2">
      <c r="N1967" s="227">
        <f t="shared" si="175"/>
        <v>8</v>
      </c>
      <c r="O1967" s="228">
        <f t="shared" si="174"/>
        <v>5701</v>
      </c>
      <c r="P1967" s="233">
        <f t="shared" si="178"/>
        <v>45604</v>
      </c>
      <c r="Q1967" s="233">
        <f t="shared" si="178"/>
        <v>45606</v>
      </c>
      <c r="R1967" s="7"/>
    </row>
    <row r="1968" spans="14:18" x14ac:dyDescent="0.2">
      <c r="N1968" s="227">
        <f t="shared" si="175"/>
        <v>9</v>
      </c>
      <c r="O1968" s="228">
        <f t="shared" si="174"/>
        <v>5067</v>
      </c>
      <c r="P1968" s="233">
        <f t="shared" si="178"/>
        <v>45605</v>
      </c>
      <c r="Q1968" s="233">
        <f t="shared" si="178"/>
        <v>45607</v>
      </c>
      <c r="R1968" s="7"/>
    </row>
    <row r="1969" spans="14:18" x14ac:dyDescent="0.2">
      <c r="N1969" s="227">
        <f t="shared" si="175"/>
        <v>10</v>
      </c>
      <c r="O1969" s="228">
        <f t="shared" si="174"/>
        <v>4561</v>
      </c>
      <c r="P1969" s="233">
        <f t="shared" si="178"/>
        <v>45606</v>
      </c>
      <c r="Q1969" s="233">
        <f t="shared" si="178"/>
        <v>45608</v>
      </c>
      <c r="R1969" s="7"/>
    </row>
    <row r="1970" spans="14:18" x14ac:dyDescent="0.2">
      <c r="N1970" s="227">
        <f t="shared" si="175"/>
        <v>11</v>
      </c>
      <c r="O1970" s="228">
        <f t="shared" si="174"/>
        <v>4146</v>
      </c>
      <c r="P1970" s="233">
        <f t="shared" si="178"/>
        <v>45607</v>
      </c>
      <c r="Q1970" s="233">
        <f t="shared" si="178"/>
        <v>45609</v>
      </c>
      <c r="R1970" s="7"/>
    </row>
    <row r="1971" spans="14:18" x14ac:dyDescent="0.2">
      <c r="N1971" s="227">
        <f t="shared" si="175"/>
        <v>12</v>
      </c>
      <c r="O1971" s="228">
        <f t="shared" si="174"/>
        <v>3801</v>
      </c>
      <c r="P1971" s="233">
        <f t="shared" si="178"/>
        <v>45608</v>
      </c>
      <c r="Q1971" s="233">
        <f t="shared" si="178"/>
        <v>45610</v>
      </c>
      <c r="R1971" s="7"/>
    </row>
    <row r="1972" spans="14:18" x14ac:dyDescent="0.2">
      <c r="N1972" s="227">
        <f t="shared" si="175"/>
        <v>13</v>
      </c>
      <c r="O1972" s="228">
        <f t="shared" si="174"/>
        <v>3508</v>
      </c>
      <c r="P1972" s="233">
        <f t="shared" si="178"/>
        <v>45609</v>
      </c>
      <c r="Q1972" s="233">
        <f t="shared" si="178"/>
        <v>45611</v>
      </c>
      <c r="R1972" s="7"/>
    </row>
    <row r="1973" spans="14:18" x14ac:dyDescent="0.2">
      <c r="N1973" s="227">
        <f t="shared" si="175"/>
        <v>14</v>
      </c>
      <c r="O1973" s="228">
        <f t="shared" si="174"/>
        <v>3258</v>
      </c>
      <c r="P1973" s="233">
        <f t="shared" si="178"/>
        <v>45610</v>
      </c>
      <c r="Q1973" s="233">
        <f t="shared" si="178"/>
        <v>45612</v>
      </c>
      <c r="R1973" s="7"/>
    </row>
    <row r="1974" spans="14:18" x14ac:dyDescent="0.2">
      <c r="N1974" s="227">
        <f t="shared" si="175"/>
        <v>15</v>
      </c>
      <c r="O1974" s="228">
        <f t="shared" si="174"/>
        <v>3041</v>
      </c>
      <c r="P1974" s="233">
        <f t="shared" si="178"/>
        <v>45611</v>
      </c>
      <c r="Q1974" s="233">
        <f t="shared" si="178"/>
        <v>45613</v>
      </c>
      <c r="R1974" s="7"/>
    </row>
    <row r="1975" spans="14:18" x14ac:dyDescent="0.2">
      <c r="N1975" s="227">
        <f t="shared" si="175"/>
        <v>16</v>
      </c>
      <c r="O1975" s="228">
        <f t="shared" si="174"/>
        <v>2851</v>
      </c>
      <c r="P1975" s="233">
        <f t="shared" si="178"/>
        <v>45612</v>
      </c>
      <c r="Q1975" s="233">
        <f t="shared" si="178"/>
        <v>45614</v>
      </c>
      <c r="R1975" s="7"/>
    </row>
    <row r="1976" spans="14:18" x14ac:dyDescent="0.2">
      <c r="N1976" s="227">
        <f t="shared" si="175"/>
        <v>17</v>
      </c>
      <c r="O1976" s="228">
        <f t="shared" si="174"/>
        <v>2683</v>
      </c>
      <c r="P1976" s="233">
        <f t="shared" si="178"/>
        <v>45613</v>
      </c>
      <c r="Q1976" s="233">
        <f t="shared" si="178"/>
        <v>45615</v>
      </c>
      <c r="R1976" s="7"/>
    </row>
    <row r="1977" spans="14:18" x14ac:dyDescent="0.2">
      <c r="N1977" s="227">
        <f t="shared" si="175"/>
        <v>18</v>
      </c>
      <c r="O1977" s="228">
        <f t="shared" si="174"/>
        <v>2534</v>
      </c>
      <c r="P1977" s="233">
        <f t="shared" si="178"/>
        <v>45614</v>
      </c>
      <c r="Q1977" s="233">
        <f t="shared" si="178"/>
        <v>45616</v>
      </c>
      <c r="R1977" s="7"/>
    </row>
    <row r="1978" spans="14:18" x14ac:dyDescent="0.2">
      <c r="N1978" s="227">
        <f t="shared" si="175"/>
        <v>19</v>
      </c>
      <c r="O1978" s="228">
        <f t="shared" si="174"/>
        <v>2401</v>
      </c>
      <c r="P1978" s="233">
        <f t="shared" si="178"/>
        <v>45615</v>
      </c>
      <c r="Q1978" s="233">
        <f t="shared" si="178"/>
        <v>45617</v>
      </c>
      <c r="R1978" s="7"/>
    </row>
    <row r="1979" spans="14:18" x14ac:dyDescent="0.2">
      <c r="N1979" s="227">
        <f t="shared" si="175"/>
        <v>20</v>
      </c>
      <c r="O1979" s="228">
        <f t="shared" si="174"/>
        <v>2281</v>
      </c>
      <c r="P1979" s="233">
        <f t="shared" si="178"/>
        <v>45616</v>
      </c>
      <c r="Q1979" s="233">
        <f t="shared" si="178"/>
        <v>45618</v>
      </c>
      <c r="R1979" s="7"/>
    </row>
    <row r="1980" spans="14:18" x14ac:dyDescent="0.2">
      <c r="N1980" s="227">
        <f t="shared" si="175"/>
        <v>21</v>
      </c>
      <c r="O1980" s="228">
        <f t="shared" si="174"/>
        <v>2172</v>
      </c>
      <c r="P1980" s="233">
        <f t="shared" ref="P1980:Q1995" si="179">P1979+1</f>
        <v>45617</v>
      </c>
      <c r="Q1980" s="233">
        <f t="shared" si="179"/>
        <v>45619</v>
      </c>
      <c r="R1980" s="7"/>
    </row>
    <row r="1981" spans="14:18" x14ac:dyDescent="0.2">
      <c r="N1981" s="227">
        <f t="shared" si="175"/>
        <v>22</v>
      </c>
      <c r="O1981" s="228">
        <f t="shared" si="174"/>
        <v>2074</v>
      </c>
      <c r="P1981" s="233">
        <f t="shared" si="179"/>
        <v>45618</v>
      </c>
      <c r="Q1981" s="233">
        <f t="shared" si="179"/>
        <v>45620</v>
      </c>
      <c r="R1981" s="7"/>
    </row>
    <row r="1982" spans="14:18" x14ac:dyDescent="0.2">
      <c r="N1982" s="227">
        <f t="shared" si="175"/>
        <v>23</v>
      </c>
      <c r="O1982" s="228">
        <f t="shared" si="174"/>
        <v>1983</v>
      </c>
      <c r="P1982" s="233">
        <f t="shared" si="179"/>
        <v>45619</v>
      </c>
      <c r="Q1982" s="233">
        <f t="shared" si="179"/>
        <v>45621</v>
      </c>
      <c r="R1982" s="7"/>
    </row>
    <row r="1983" spans="14:18" x14ac:dyDescent="0.2">
      <c r="N1983" s="227">
        <f t="shared" si="175"/>
        <v>24</v>
      </c>
      <c r="O1983" s="228">
        <f t="shared" si="174"/>
        <v>1901</v>
      </c>
      <c r="P1983" s="233">
        <f t="shared" si="179"/>
        <v>45620</v>
      </c>
      <c r="Q1983" s="233">
        <f t="shared" si="179"/>
        <v>45622</v>
      </c>
      <c r="R1983" s="7"/>
    </row>
    <row r="1984" spans="14:18" x14ac:dyDescent="0.2">
      <c r="N1984" s="227">
        <f t="shared" si="175"/>
        <v>25</v>
      </c>
      <c r="O1984" s="228">
        <f t="shared" si="174"/>
        <v>1825</v>
      </c>
      <c r="P1984" s="233">
        <f t="shared" si="179"/>
        <v>45621</v>
      </c>
      <c r="Q1984" s="233">
        <f t="shared" si="179"/>
        <v>45623</v>
      </c>
      <c r="R1984" s="7"/>
    </row>
    <row r="1985" spans="14:18" x14ac:dyDescent="0.2">
      <c r="N1985" s="227">
        <f t="shared" si="175"/>
        <v>26</v>
      </c>
      <c r="O1985" s="228">
        <f t="shared" si="174"/>
        <v>1755</v>
      </c>
      <c r="P1985" s="233">
        <f t="shared" si="179"/>
        <v>45622</v>
      </c>
      <c r="Q1985" s="233">
        <f t="shared" si="179"/>
        <v>45624</v>
      </c>
      <c r="R1985" s="7"/>
    </row>
    <row r="1986" spans="14:18" x14ac:dyDescent="0.2">
      <c r="N1986" s="227">
        <f t="shared" si="175"/>
        <v>27</v>
      </c>
      <c r="O1986" s="228">
        <f t="shared" si="174"/>
        <v>1690</v>
      </c>
      <c r="P1986" s="233">
        <f t="shared" si="179"/>
        <v>45623</v>
      </c>
      <c r="Q1986" s="233">
        <f t="shared" si="179"/>
        <v>45625</v>
      </c>
      <c r="R1986" s="7"/>
    </row>
    <row r="1987" spans="14:18" x14ac:dyDescent="0.2">
      <c r="N1987" s="227">
        <f t="shared" si="175"/>
        <v>28</v>
      </c>
      <c r="O1987" s="228">
        <f t="shared" si="174"/>
        <v>1629</v>
      </c>
      <c r="P1987" s="233">
        <f t="shared" si="179"/>
        <v>45624</v>
      </c>
      <c r="Q1987" s="233">
        <f t="shared" si="179"/>
        <v>45626</v>
      </c>
      <c r="R1987" s="7"/>
    </row>
    <row r="1988" spans="14:18" x14ac:dyDescent="0.2">
      <c r="N1988" s="227">
        <f t="shared" si="175"/>
        <v>29</v>
      </c>
      <c r="O1988" s="228">
        <f t="shared" si="174"/>
        <v>1573</v>
      </c>
      <c r="P1988" s="233">
        <f t="shared" si="179"/>
        <v>45625</v>
      </c>
      <c r="Q1988" s="233">
        <f t="shared" si="179"/>
        <v>45627</v>
      </c>
      <c r="R1988" s="7"/>
    </row>
    <row r="1989" spans="14:18" x14ac:dyDescent="0.2">
      <c r="N1989" s="227">
        <f t="shared" si="175"/>
        <v>30</v>
      </c>
      <c r="O1989" s="228">
        <f t="shared" si="174"/>
        <v>1521</v>
      </c>
      <c r="P1989" s="233">
        <f t="shared" si="179"/>
        <v>45626</v>
      </c>
      <c r="Q1989" s="233">
        <f t="shared" si="179"/>
        <v>45628</v>
      </c>
      <c r="R1989" s="7"/>
    </row>
    <row r="1990" spans="14:18" x14ac:dyDescent="0.2">
      <c r="N1990" s="227">
        <f t="shared" si="175"/>
        <v>1</v>
      </c>
      <c r="O1990" s="228">
        <f t="shared" si="174"/>
        <v>45627</v>
      </c>
      <c r="P1990" s="233">
        <f t="shared" si="179"/>
        <v>45627</v>
      </c>
      <c r="Q1990" s="233">
        <f t="shared" si="179"/>
        <v>45629</v>
      </c>
      <c r="R1990" s="7"/>
    </row>
    <row r="1991" spans="14:18" x14ac:dyDescent="0.2">
      <c r="N1991" s="227">
        <f t="shared" si="175"/>
        <v>2</v>
      </c>
      <c r="O1991" s="228">
        <f t="shared" si="174"/>
        <v>22814</v>
      </c>
      <c r="P1991" s="233">
        <f t="shared" si="179"/>
        <v>45628</v>
      </c>
      <c r="Q1991" s="233">
        <f t="shared" si="179"/>
        <v>45630</v>
      </c>
      <c r="R1991" s="7"/>
    </row>
    <row r="1992" spans="14:18" x14ac:dyDescent="0.2">
      <c r="N1992" s="227">
        <f t="shared" si="175"/>
        <v>3</v>
      </c>
      <c r="O1992" s="228">
        <f t="shared" si="174"/>
        <v>15210</v>
      </c>
      <c r="P1992" s="233">
        <f t="shared" si="179"/>
        <v>45629</v>
      </c>
      <c r="Q1992" s="233">
        <f t="shared" si="179"/>
        <v>45631</v>
      </c>
      <c r="R1992" s="7"/>
    </row>
    <row r="1993" spans="14:18" x14ac:dyDescent="0.2">
      <c r="N1993" s="227">
        <f t="shared" si="175"/>
        <v>4</v>
      </c>
      <c r="O1993" s="228">
        <f t="shared" ref="O1993:O2020" si="180">ROUND(P1993/N1993,0)</f>
        <v>11408</v>
      </c>
      <c r="P1993" s="233">
        <f t="shared" si="179"/>
        <v>45630</v>
      </c>
      <c r="Q1993" s="233">
        <f t="shared" si="179"/>
        <v>45632</v>
      </c>
      <c r="R1993" s="7"/>
    </row>
    <row r="1994" spans="14:18" x14ac:dyDescent="0.2">
      <c r="N1994" s="227">
        <f t="shared" ref="N1994:N2020" si="181">DAY(P1994)</f>
        <v>5</v>
      </c>
      <c r="O1994" s="228">
        <f t="shared" si="180"/>
        <v>9126</v>
      </c>
      <c r="P1994" s="233">
        <f t="shared" si="179"/>
        <v>45631</v>
      </c>
      <c r="Q1994" s="233">
        <f t="shared" si="179"/>
        <v>45633</v>
      </c>
      <c r="R1994" s="7"/>
    </row>
    <row r="1995" spans="14:18" x14ac:dyDescent="0.2">
      <c r="N1995" s="227">
        <f t="shared" si="181"/>
        <v>6</v>
      </c>
      <c r="O1995" s="228">
        <f t="shared" si="180"/>
        <v>7605</v>
      </c>
      <c r="P1995" s="233">
        <f t="shared" si="179"/>
        <v>45632</v>
      </c>
      <c r="Q1995" s="233">
        <f t="shared" si="179"/>
        <v>45634</v>
      </c>
      <c r="R1995" s="7"/>
    </row>
    <row r="1996" spans="14:18" x14ac:dyDescent="0.2">
      <c r="N1996" s="227">
        <f t="shared" si="181"/>
        <v>7</v>
      </c>
      <c r="O1996" s="228">
        <f t="shared" si="180"/>
        <v>6519</v>
      </c>
      <c r="P1996" s="233">
        <f t="shared" ref="P1996:Q2011" si="182">P1995+1</f>
        <v>45633</v>
      </c>
      <c r="Q1996" s="233">
        <f t="shared" si="182"/>
        <v>45635</v>
      </c>
      <c r="R1996" s="7"/>
    </row>
    <row r="1997" spans="14:18" x14ac:dyDescent="0.2">
      <c r="N1997" s="227">
        <f t="shared" si="181"/>
        <v>8</v>
      </c>
      <c r="O1997" s="228">
        <f t="shared" si="180"/>
        <v>5704</v>
      </c>
      <c r="P1997" s="233">
        <f t="shared" si="182"/>
        <v>45634</v>
      </c>
      <c r="Q1997" s="233">
        <f t="shared" si="182"/>
        <v>45636</v>
      </c>
      <c r="R1997" s="7"/>
    </row>
    <row r="1998" spans="14:18" x14ac:dyDescent="0.2">
      <c r="N1998" s="227">
        <f t="shared" si="181"/>
        <v>9</v>
      </c>
      <c r="O1998" s="228">
        <f t="shared" si="180"/>
        <v>5071</v>
      </c>
      <c r="P1998" s="233">
        <f t="shared" si="182"/>
        <v>45635</v>
      </c>
      <c r="Q1998" s="233">
        <f t="shared" si="182"/>
        <v>45637</v>
      </c>
      <c r="R1998" s="7"/>
    </row>
    <row r="1999" spans="14:18" x14ac:dyDescent="0.2">
      <c r="N1999" s="227">
        <f t="shared" si="181"/>
        <v>10</v>
      </c>
      <c r="O1999" s="228">
        <f t="shared" si="180"/>
        <v>4564</v>
      </c>
      <c r="P1999" s="233">
        <f t="shared" si="182"/>
        <v>45636</v>
      </c>
      <c r="Q1999" s="233">
        <f t="shared" si="182"/>
        <v>45638</v>
      </c>
      <c r="R1999" s="7"/>
    </row>
    <row r="2000" spans="14:18" x14ac:dyDescent="0.2">
      <c r="N2000" s="227">
        <f t="shared" si="181"/>
        <v>11</v>
      </c>
      <c r="O2000" s="228">
        <f t="shared" si="180"/>
        <v>4149</v>
      </c>
      <c r="P2000" s="233">
        <f t="shared" si="182"/>
        <v>45637</v>
      </c>
      <c r="Q2000" s="233">
        <f t="shared" si="182"/>
        <v>45639</v>
      </c>
      <c r="R2000" s="7"/>
    </row>
    <row r="2001" spans="14:18" x14ac:dyDescent="0.2">
      <c r="N2001" s="227">
        <f t="shared" si="181"/>
        <v>12</v>
      </c>
      <c r="O2001" s="228">
        <f t="shared" si="180"/>
        <v>3803</v>
      </c>
      <c r="P2001" s="233">
        <f t="shared" si="182"/>
        <v>45638</v>
      </c>
      <c r="Q2001" s="233">
        <f t="shared" si="182"/>
        <v>45640</v>
      </c>
      <c r="R2001" s="7"/>
    </row>
    <row r="2002" spans="14:18" x14ac:dyDescent="0.2">
      <c r="N2002" s="227">
        <f t="shared" si="181"/>
        <v>13</v>
      </c>
      <c r="O2002" s="228">
        <f t="shared" si="180"/>
        <v>3511</v>
      </c>
      <c r="P2002" s="233">
        <f t="shared" si="182"/>
        <v>45639</v>
      </c>
      <c r="Q2002" s="233">
        <f t="shared" si="182"/>
        <v>45641</v>
      </c>
      <c r="R2002" s="7"/>
    </row>
    <row r="2003" spans="14:18" x14ac:dyDescent="0.2">
      <c r="N2003" s="227">
        <f t="shared" si="181"/>
        <v>14</v>
      </c>
      <c r="O2003" s="228">
        <f t="shared" si="180"/>
        <v>3260</v>
      </c>
      <c r="P2003" s="233">
        <f t="shared" si="182"/>
        <v>45640</v>
      </c>
      <c r="Q2003" s="233">
        <f t="shared" si="182"/>
        <v>45642</v>
      </c>
      <c r="R2003" s="7"/>
    </row>
    <row r="2004" spans="14:18" x14ac:dyDescent="0.2">
      <c r="N2004" s="227">
        <f t="shared" si="181"/>
        <v>15</v>
      </c>
      <c r="O2004" s="228">
        <f t="shared" si="180"/>
        <v>3043</v>
      </c>
      <c r="P2004" s="233">
        <f t="shared" si="182"/>
        <v>45641</v>
      </c>
      <c r="Q2004" s="233">
        <f t="shared" si="182"/>
        <v>45643</v>
      </c>
      <c r="R2004" s="7"/>
    </row>
    <row r="2005" spans="14:18" x14ac:dyDescent="0.2">
      <c r="N2005" s="227">
        <f t="shared" si="181"/>
        <v>16</v>
      </c>
      <c r="O2005" s="228">
        <f t="shared" si="180"/>
        <v>2853</v>
      </c>
      <c r="P2005" s="233">
        <f t="shared" si="182"/>
        <v>45642</v>
      </c>
      <c r="Q2005" s="233">
        <f t="shared" si="182"/>
        <v>45644</v>
      </c>
      <c r="R2005" s="7"/>
    </row>
    <row r="2006" spans="14:18" x14ac:dyDescent="0.2">
      <c r="N2006" s="227">
        <f t="shared" si="181"/>
        <v>17</v>
      </c>
      <c r="O2006" s="228">
        <f t="shared" si="180"/>
        <v>2685</v>
      </c>
      <c r="P2006" s="233">
        <f t="shared" si="182"/>
        <v>45643</v>
      </c>
      <c r="Q2006" s="233">
        <f t="shared" si="182"/>
        <v>45645</v>
      </c>
      <c r="R2006" s="7"/>
    </row>
    <row r="2007" spans="14:18" x14ac:dyDescent="0.2">
      <c r="N2007" s="227">
        <f t="shared" si="181"/>
        <v>18</v>
      </c>
      <c r="O2007" s="228">
        <f t="shared" si="180"/>
        <v>2536</v>
      </c>
      <c r="P2007" s="233">
        <f t="shared" si="182"/>
        <v>45644</v>
      </c>
      <c r="Q2007" s="233">
        <f t="shared" si="182"/>
        <v>45646</v>
      </c>
      <c r="R2007" s="7"/>
    </row>
    <row r="2008" spans="14:18" x14ac:dyDescent="0.2">
      <c r="N2008" s="227">
        <f t="shared" si="181"/>
        <v>19</v>
      </c>
      <c r="O2008" s="228">
        <f t="shared" si="180"/>
        <v>2402</v>
      </c>
      <c r="P2008" s="233">
        <f t="shared" si="182"/>
        <v>45645</v>
      </c>
      <c r="Q2008" s="233">
        <f t="shared" si="182"/>
        <v>45647</v>
      </c>
      <c r="R2008" s="7"/>
    </row>
    <row r="2009" spans="14:18" x14ac:dyDescent="0.2">
      <c r="N2009" s="227">
        <f t="shared" si="181"/>
        <v>20</v>
      </c>
      <c r="O2009" s="228">
        <f t="shared" si="180"/>
        <v>2282</v>
      </c>
      <c r="P2009" s="233">
        <f t="shared" si="182"/>
        <v>45646</v>
      </c>
      <c r="Q2009" s="233">
        <f t="shared" si="182"/>
        <v>45648</v>
      </c>
      <c r="R2009" s="7"/>
    </row>
    <row r="2010" spans="14:18" x14ac:dyDescent="0.2">
      <c r="N2010" s="227">
        <f t="shared" si="181"/>
        <v>21</v>
      </c>
      <c r="O2010" s="228">
        <f t="shared" si="180"/>
        <v>2174</v>
      </c>
      <c r="P2010" s="233">
        <f t="shared" si="182"/>
        <v>45647</v>
      </c>
      <c r="Q2010" s="233">
        <f t="shared" si="182"/>
        <v>45649</v>
      </c>
      <c r="R2010" s="7"/>
    </row>
    <row r="2011" spans="14:18" x14ac:dyDescent="0.2">
      <c r="N2011" s="227">
        <f t="shared" si="181"/>
        <v>22</v>
      </c>
      <c r="O2011" s="228">
        <f t="shared" si="180"/>
        <v>2075</v>
      </c>
      <c r="P2011" s="233">
        <f t="shared" si="182"/>
        <v>45648</v>
      </c>
      <c r="Q2011" s="233">
        <f t="shared" si="182"/>
        <v>45650</v>
      </c>
      <c r="R2011" s="7"/>
    </row>
    <row r="2012" spans="14:18" x14ac:dyDescent="0.2">
      <c r="N2012" s="227">
        <f t="shared" si="181"/>
        <v>23</v>
      </c>
      <c r="O2012" s="228">
        <f t="shared" si="180"/>
        <v>1985</v>
      </c>
      <c r="P2012" s="233">
        <f t="shared" ref="P2012:Q2020" si="183">P2011+1</f>
        <v>45649</v>
      </c>
      <c r="Q2012" s="233">
        <f t="shared" si="183"/>
        <v>45651</v>
      </c>
      <c r="R2012" s="7"/>
    </row>
    <row r="2013" spans="14:18" x14ac:dyDescent="0.2">
      <c r="N2013" s="227">
        <f t="shared" si="181"/>
        <v>24</v>
      </c>
      <c r="O2013" s="228">
        <f t="shared" si="180"/>
        <v>1902</v>
      </c>
      <c r="P2013" s="233">
        <f t="shared" si="183"/>
        <v>45650</v>
      </c>
      <c r="Q2013" s="233">
        <f t="shared" si="183"/>
        <v>45652</v>
      </c>
      <c r="R2013" s="7"/>
    </row>
    <row r="2014" spans="14:18" x14ac:dyDescent="0.2">
      <c r="N2014" s="227">
        <f t="shared" si="181"/>
        <v>25</v>
      </c>
      <c r="O2014" s="228">
        <f t="shared" si="180"/>
        <v>1826</v>
      </c>
      <c r="P2014" s="233">
        <f t="shared" si="183"/>
        <v>45651</v>
      </c>
      <c r="Q2014" s="233">
        <f t="shared" si="183"/>
        <v>45653</v>
      </c>
      <c r="R2014" s="7"/>
    </row>
    <row r="2015" spans="14:18" x14ac:dyDescent="0.2">
      <c r="N2015" s="227">
        <f t="shared" si="181"/>
        <v>26</v>
      </c>
      <c r="O2015" s="228">
        <f t="shared" si="180"/>
        <v>1756</v>
      </c>
      <c r="P2015" s="233">
        <f t="shared" si="183"/>
        <v>45652</v>
      </c>
      <c r="Q2015" s="233">
        <f t="shared" si="183"/>
        <v>45654</v>
      </c>
      <c r="R2015" s="7"/>
    </row>
    <row r="2016" spans="14:18" x14ac:dyDescent="0.2">
      <c r="N2016" s="227">
        <f t="shared" si="181"/>
        <v>27</v>
      </c>
      <c r="O2016" s="228">
        <f t="shared" si="180"/>
        <v>1691</v>
      </c>
      <c r="P2016" s="233">
        <f t="shared" si="183"/>
        <v>45653</v>
      </c>
      <c r="Q2016" s="233">
        <f t="shared" si="183"/>
        <v>45655</v>
      </c>
      <c r="R2016" s="7"/>
    </row>
    <row r="2017" spans="14:18" x14ac:dyDescent="0.2">
      <c r="N2017" s="227">
        <f t="shared" si="181"/>
        <v>28</v>
      </c>
      <c r="O2017" s="228">
        <f t="shared" si="180"/>
        <v>1631</v>
      </c>
      <c r="P2017" s="233">
        <f t="shared" si="183"/>
        <v>45654</v>
      </c>
      <c r="Q2017" s="233">
        <f t="shared" si="183"/>
        <v>45656</v>
      </c>
      <c r="R2017" s="7"/>
    </row>
    <row r="2018" spans="14:18" x14ac:dyDescent="0.2">
      <c r="N2018" s="227">
        <f t="shared" si="181"/>
        <v>29</v>
      </c>
      <c r="O2018" s="228">
        <f t="shared" si="180"/>
        <v>1574</v>
      </c>
      <c r="P2018" s="233">
        <f t="shared" si="183"/>
        <v>45655</v>
      </c>
      <c r="Q2018" s="233">
        <f t="shared" si="183"/>
        <v>45657</v>
      </c>
      <c r="R2018" s="7"/>
    </row>
    <row r="2019" spans="14:18" x14ac:dyDescent="0.2">
      <c r="N2019" s="227">
        <f t="shared" si="181"/>
        <v>30</v>
      </c>
      <c r="O2019" s="228">
        <f t="shared" si="180"/>
        <v>1522</v>
      </c>
      <c r="P2019" s="233">
        <f t="shared" si="183"/>
        <v>45656</v>
      </c>
      <c r="Q2019" s="233">
        <f t="shared" si="183"/>
        <v>45658</v>
      </c>
      <c r="R2019" s="7"/>
    </row>
    <row r="2020" spans="14:18" x14ac:dyDescent="0.2">
      <c r="N2020" s="235">
        <f t="shared" si="181"/>
        <v>31</v>
      </c>
      <c r="O2020" s="235">
        <f t="shared" si="180"/>
        <v>1473</v>
      </c>
      <c r="P2020" s="236">
        <f t="shared" si="183"/>
        <v>45657</v>
      </c>
      <c r="Q2020" s="233">
        <f t="shared" si="183"/>
        <v>45659</v>
      </c>
      <c r="R2020" s="7"/>
    </row>
    <row r="2021" spans="14:18" x14ac:dyDescent="0.2">
      <c r="N2021" s="237"/>
      <c r="O2021" s="237"/>
      <c r="P2021" s="237"/>
      <c r="Q2021" s="237"/>
      <c r="R2021" s="7"/>
    </row>
    <row r="2022" spans="14:18" x14ac:dyDescent="0.2">
      <c r="N2022" s="237"/>
      <c r="O2022" s="237"/>
      <c r="P2022" s="237"/>
      <c r="Q2022" s="237"/>
      <c r="R2022" s="7"/>
    </row>
    <row r="2023" spans="14:18" x14ac:dyDescent="0.2">
      <c r="N2023" s="237"/>
      <c r="O2023" s="237"/>
      <c r="P2023" s="237"/>
      <c r="Q2023" s="237"/>
      <c r="R2023" s="7"/>
    </row>
    <row r="2024" spans="14:18" x14ac:dyDescent="0.2">
      <c r="N2024" s="237"/>
      <c r="R2024" s="7"/>
    </row>
    <row r="2025" spans="14:18" x14ac:dyDescent="0.2">
      <c r="N2025" s="237"/>
      <c r="R2025" s="7"/>
    </row>
    <row r="2026" spans="14:18" x14ac:dyDescent="0.2">
      <c r="N2026" s="237"/>
      <c r="R2026" s="7"/>
    </row>
    <row r="2027" spans="14:18" x14ac:dyDescent="0.2">
      <c r="N2027" s="237"/>
      <c r="R2027" s="7"/>
    </row>
    <row r="2028" spans="14:18" x14ac:dyDescent="0.2">
      <c r="N2028" s="237"/>
      <c r="P2028" s="237"/>
      <c r="R2028" s="7"/>
    </row>
    <row r="2029" spans="14:18" x14ac:dyDescent="0.2">
      <c r="N2029" s="237"/>
      <c r="R2029" s="7"/>
    </row>
    <row r="2030" spans="14:18" x14ac:dyDescent="0.2">
      <c r="N2030" s="237"/>
      <c r="R2030" s="7"/>
    </row>
    <row r="2031" spans="14:18" x14ac:dyDescent="0.2">
      <c r="N2031" s="237"/>
      <c r="R2031" s="7"/>
    </row>
    <row r="2032" spans="14:18" x14ac:dyDescent="0.2">
      <c r="N2032" s="237"/>
      <c r="R2032" s="7"/>
    </row>
    <row r="2033" spans="14:18" x14ac:dyDescent="0.2">
      <c r="N2033" s="237"/>
      <c r="R2033" s="7"/>
    </row>
  </sheetData>
  <sheetProtection password="CF35" sheet="1" objects="1" scenarios="1" selectLockedCells="1"/>
  <mergeCells count="8">
    <mergeCell ref="B12:C12"/>
    <mergeCell ref="B13:C13"/>
    <mergeCell ref="B2:C3"/>
    <mergeCell ref="P6:Q6"/>
    <mergeCell ref="B7:C7"/>
    <mergeCell ref="B9:C9"/>
    <mergeCell ref="B10:C10"/>
    <mergeCell ref="B11:C11"/>
  </mergeCells>
  <conditionalFormatting sqref="C5">
    <cfRule type="cellIs" dxfId="7" priority="4" operator="equal">
      <formula>$O$6</formula>
    </cfRule>
  </conditionalFormatting>
  <conditionalFormatting sqref="B5">
    <cfRule type="expression" dxfId="6" priority="3">
      <formula>OR(TODAY()&lt;$P$5,TODAY()&gt;$Q$5)</formula>
    </cfRule>
  </conditionalFormatting>
  <conditionalFormatting sqref="C4">
    <cfRule type="expression" dxfId="5" priority="2">
      <formula>OR(TODAY()&lt;$P$5,TODAY()&gt;$Q$5)</formula>
    </cfRule>
  </conditionalFormatting>
  <conditionalFormatting sqref="C6">
    <cfRule type="expression" dxfId="4" priority="1">
      <formula>OR(TODAY()&lt;$P$5,TODAY()&gt;$Q$5)</formula>
    </cfRule>
  </conditionalFormatting>
  <hyperlinks>
    <hyperlink ref="B11" r:id="rId1"/>
    <hyperlink ref="B12" r:id="rId2" display="Hier geht's zu unserer Facebook-Seite"/>
    <hyperlink ref="B12:C12" r:id="rId3" display="Hier geht's zu den besten Youtube-Videos"/>
    <hyperlink ref="B10" r:id="rId4" display="http://www.moeller-agrarmarketing.de/agrar-shop/"/>
    <hyperlink ref="B10:C10" r:id="rId5" display="Aktions-Angebot sichern (Hier klicken!) - nur begrenzte Zeit verfügbar"/>
  </hyperlinks>
  <pageMargins left="0.7" right="0.7" top="0.78740157499999996" bottom="0.78740157499999996" header="0.3" footer="0.3"/>
  <pageSetup paperSize="9" orientation="portrait" horizontalDpi="0" verticalDpi="0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pageSetUpPr fitToPage="1"/>
  </sheetPr>
  <dimension ref="A1:BB94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19" sqref="C19"/>
    </sheetView>
  </sheetViews>
  <sheetFormatPr baseColWidth="10" defaultRowHeight="15" x14ac:dyDescent="0.25"/>
  <cols>
    <col min="1" max="1" width="4.625" style="20" customWidth="1"/>
    <col min="2" max="2" width="16.625" style="9" customWidth="1"/>
    <col min="3" max="3" width="12.625" style="10" customWidth="1"/>
    <col min="4" max="4" width="4.625" style="15" customWidth="1"/>
    <col min="5" max="5" width="16.625" style="10" customWidth="1"/>
    <col min="6" max="6" width="12.625" style="10" customWidth="1"/>
    <col min="7" max="8" width="4.625" style="55" customWidth="1"/>
    <col min="9" max="9" width="16.625" style="9" customWidth="1"/>
    <col min="10" max="10" width="12.625" style="10" customWidth="1"/>
    <col min="11" max="11" width="4.625" style="15" customWidth="1"/>
    <col min="12" max="12" width="16.625" style="10" customWidth="1"/>
    <col min="13" max="13" width="12.625" style="10" customWidth="1"/>
    <col min="14" max="14" width="4.625" style="55" customWidth="1"/>
    <col min="15" max="15" width="11" style="39"/>
    <col min="16" max="17" width="11" style="39" hidden="1" customWidth="1"/>
    <col min="18" max="54" width="11" style="39"/>
  </cols>
  <sheetData>
    <row r="1" spans="1:54" s="52" customFormat="1" ht="12.75" x14ac:dyDescent="0.2">
      <c r="A1" s="17"/>
      <c r="B1" s="59"/>
      <c r="G1" s="84"/>
      <c r="I1" s="59"/>
    </row>
    <row r="2" spans="1:54" s="8" customFormat="1" ht="57" customHeight="1" x14ac:dyDescent="0.25">
      <c r="A2" s="18"/>
      <c r="B2" s="417" t="s">
        <v>23</v>
      </c>
      <c r="C2" s="417"/>
      <c r="D2" s="417"/>
      <c r="E2" s="421"/>
      <c r="F2" s="421"/>
      <c r="G2" s="84"/>
      <c r="H2" s="52"/>
      <c r="I2" s="417" t="s">
        <v>30</v>
      </c>
      <c r="J2" s="417"/>
      <c r="L2" s="418"/>
      <c r="M2" s="418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</row>
    <row r="3" spans="1:54" s="32" customFormat="1" ht="7.5" customHeight="1" x14ac:dyDescent="0.2">
      <c r="B3" s="17"/>
      <c r="C3" s="37"/>
      <c r="G3" s="85"/>
      <c r="I3" s="17"/>
      <c r="J3" s="37"/>
    </row>
    <row r="4" spans="1:54" s="32" customFormat="1" ht="7.5" customHeight="1" x14ac:dyDescent="0.2">
      <c r="B4" s="17"/>
      <c r="C4" s="37"/>
      <c r="G4" s="85"/>
      <c r="I4" s="17"/>
      <c r="J4" s="37"/>
    </row>
    <row r="5" spans="1:54" s="25" customFormat="1" ht="30" customHeight="1" x14ac:dyDescent="0.2">
      <c r="A5" s="53"/>
      <c r="B5" s="16" t="s">
        <v>22</v>
      </c>
      <c r="C5" s="172">
        <f>C12+F12+F22+C18+C22</f>
        <v>1710</v>
      </c>
      <c r="D5" s="14"/>
      <c r="E5" s="23" t="s">
        <v>29</v>
      </c>
      <c r="F5" s="27">
        <v>250</v>
      </c>
      <c r="G5" s="85"/>
      <c r="H5" s="32"/>
      <c r="I5" s="31" t="s">
        <v>22</v>
      </c>
      <c r="J5" s="172">
        <f>J12+M12+M22+J18+J22</f>
        <v>1891</v>
      </c>
      <c r="K5" s="14"/>
      <c r="L5" s="23" t="s">
        <v>31</v>
      </c>
      <c r="M5" s="27">
        <v>450</v>
      </c>
      <c r="N5" s="24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</row>
    <row r="6" spans="1:54" s="25" customFormat="1" ht="24" customHeight="1" x14ac:dyDescent="0.2">
      <c r="A6" s="19"/>
      <c r="B6" s="16" t="s">
        <v>4</v>
      </c>
      <c r="C6" s="173">
        <f>C12</f>
        <v>371</v>
      </c>
      <c r="D6" s="14"/>
      <c r="E6" s="12" t="s">
        <v>26</v>
      </c>
      <c r="F6" s="11">
        <f>C5/F5</f>
        <v>6.84</v>
      </c>
      <c r="G6" s="85"/>
      <c r="H6" s="32"/>
      <c r="I6" s="31" t="s">
        <v>4</v>
      </c>
      <c r="J6" s="173">
        <f>J12</f>
        <v>491</v>
      </c>
      <c r="K6" s="14"/>
      <c r="L6" s="12" t="s">
        <v>26</v>
      </c>
      <c r="M6" s="11">
        <f>J5/M5</f>
        <v>4.2022222222222219</v>
      </c>
      <c r="N6" s="54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</row>
    <row r="7" spans="1:54" s="25" customFormat="1" ht="24" customHeight="1" x14ac:dyDescent="0.2">
      <c r="A7" s="19"/>
      <c r="B7" s="16" t="s">
        <v>5</v>
      </c>
      <c r="C7" s="173">
        <f>F12</f>
        <v>915</v>
      </c>
      <c r="D7" s="14"/>
      <c r="E7" s="10"/>
      <c r="F7" s="10"/>
      <c r="G7" s="86"/>
      <c r="H7" s="14"/>
      <c r="I7" s="31" t="s">
        <v>5</v>
      </c>
      <c r="J7" s="173">
        <f>M12</f>
        <v>940</v>
      </c>
      <c r="K7" s="14"/>
      <c r="L7" s="10"/>
      <c r="M7" s="10"/>
      <c r="N7" s="14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</row>
    <row r="8" spans="1:54" s="25" customFormat="1" ht="24" customHeight="1" x14ac:dyDescent="0.2">
      <c r="A8" s="19"/>
      <c r="B8" s="16" t="s">
        <v>15</v>
      </c>
      <c r="C8" s="173">
        <f>F22</f>
        <v>23</v>
      </c>
      <c r="D8" s="14"/>
      <c r="E8" s="10"/>
      <c r="F8" s="10"/>
      <c r="G8" s="75"/>
      <c r="H8" s="55"/>
      <c r="I8" s="31" t="s">
        <v>15</v>
      </c>
      <c r="J8" s="173">
        <f>M22</f>
        <v>26</v>
      </c>
      <c r="K8" s="14"/>
      <c r="L8" s="10"/>
      <c r="M8" s="10"/>
      <c r="N8" s="55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</row>
    <row r="9" spans="1:54" s="25" customFormat="1" ht="24" customHeight="1" x14ac:dyDescent="0.2">
      <c r="A9" s="19"/>
      <c r="B9" s="16" t="s">
        <v>18</v>
      </c>
      <c r="C9" s="173">
        <f>C18</f>
        <v>360</v>
      </c>
      <c r="D9" s="14"/>
      <c r="E9" s="10"/>
      <c r="F9" s="10"/>
      <c r="G9" s="75"/>
      <c r="H9" s="55"/>
      <c r="I9" s="31" t="s">
        <v>18</v>
      </c>
      <c r="J9" s="173">
        <f>J18</f>
        <v>393</v>
      </c>
      <c r="K9" s="14"/>
      <c r="L9" s="10"/>
      <c r="M9" s="10"/>
      <c r="N9" s="55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</row>
    <row r="10" spans="1:54" s="25" customFormat="1" ht="24" customHeight="1" x14ac:dyDescent="0.2">
      <c r="A10" s="19"/>
      <c r="B10" s="16" t="s">
        <v>21</v>
      </c>
      <c r="C10" s="173">
        <f>C22</f>
        <v>41</v>
      </c>
      <c r="D10" s="14"/>
      <c r="E10" s="10"/>
      <c r="F10" s="10"/>
      <c r="G10" s="75"/>
      <c r="H10" s="55"/>
      <c r="I10" s="31" t="s">
        <v>21</v>
      </c>
      <c r="J10" s="173">
        <f>J22</f>
        <v>41</v>
      </c>
      <c r="K10" s="14"/>
      <c r="L10" s="10"/>
      <c r="M10" s="10"/>
      <c r="N10" s="55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</row>
    <row r="11" spans="1:54" s="25" customFormat="1" ht="15" customHeight="1" x14ac:dyDescent="0.2">
      <c r="A11" s="19"/>
      <c r="B11" s="13"/>
      <c r="C11" s="13"/>
      <c r="D11" s="22"/>
      <c r="E11" s="13"/>
      <c r="F11" s="13"/>
      <c r="G11" s="86"/>
      <c r="H11" s="55"/>
      <c r="I11" s="13"/>
      <c r="J11" s="13"/>
      <c r="K11" s="22"/>
      <c r="L11" s="13"/>
      <c r="M11" s="13"/>
      <c r="N11" s="14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</row>
    <row r="12" spans="1:54" s="25" customFormat="1" ht="30" customHeight="1" x14ac:dyDescent="0.2">
      <c r="A12" s="19"/>
      <c r="B12" s="16" t="s">
        <v>4</v>
      </c>
      <c r="C12" s="174">
        <f>SUM(C13:C16)</f>
        <v>371</v>
      </c>
      <c r="D12" s="24" t="s">
        <v>32</v>
      </c>
      <c r="E12" s="16" t="s">
        <v>5</v>
      </c>
      <c r="F12" s="174">
        <f>SUM(F13:F20)</f>
        <v>915</v>
      </c>
      <c r="G12" s="87" t="s">
        <v>32</v>
      </c>
      <c r="H12" s="55"/>
      <c r="I12" s="31" t="s">
        <v>4</v>
      </c>
      <c r="J12" s="174">
        <f>SUM(J13:J16)</f>
        <v>491</v>
      </c>
      <c r="K12" s="24" t="s">
        <v>32</v>
      </c>
      <c r="L12" s="31" t="s">
        <v>5</v>
      </c>
      <c r="M12" s="174">
        <f>SUM(M13:M20)</f>
        <v>940</v>
      </c>
      <c r="N12" s="24" t="s">
        <v>32</v>
      </c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</row>
    <row r="13" spans="1:54" s="25" customFormat="1" ht="30" customHeight="1" x14ac:dyDescent="0.2">
      <c r="A13" s="19"/>
      <c r="B13" s="23" t="s">
        <v>0</v>
      </c>
      <c r="C13" s="28">
        <v>42</v>
      </c>
      <c r="D13" s="56">
        <v>42</v>
      </c>
      <c r="E13" s="23" t="s">
        <v>6</v>
      </c>
      <c r="F13" s="28">
        <v>0</v>
      </c>
      <c r="G13" s="88">
        <v>36</v>
      </c>
      <c r="H13" s="55"/>
      <c r="I13" s="23" t="s">
        <v>0</v>
      </c>
      <c r="J13" s="28">
        <v>172</v>
      </c>
      <c r="K13" s="56">
        <v>172</v>
      </c>
      <c r="L13" s="23" t="s">
        <v>6</v>
      </c>
      <c r="M13" s="28">
        <v>28</v>
      </c>
      <c r="N13" s="56">
        <v>28</v>
      </c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</row>
    <row r="14" spans="1:54" s="25" customFormat="1" ht="30" customHeight="1" x14ac:dyDescent="0.2">
      <c r="A14" s="19"/>
      <c r="B14" s="23" t="s">
        <v>1</v>
      </c>
      <c r="C14" s="28">
        <v>282</v>
      </c>
      <c r="D14" s="56">
        <v>282</v>
      </c>
      <c r="E14" s="23" t="s">
        <v>7</v>
      </c>
      <c r="F14" s="28">
        <v>104</v>
      </c>
      <c r="G14" s="88">
        <v>104</v>
      </c>
      <c r="H14" s="55"/>
      <c r="I14" s="23" t="s">
        <v>1</v>
      </c>
      <c r="J14" s="28">
        <v>174</v>
      </c>
      <c r="K14" s="56">
        <v>174</v>
      </c>
      <c r="L14" s="23" t="s">
        <v>7</v>
      </c>
      <c r="M14" s="28">
        <v>68</v>
      </c>
      <c r="N14" s="56">
        <v>68</v>
      </c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</row>
    <row r="15" spans="1:54" s="25" customFormat="1" ht="30" customHeight="1" x14ac:dyDescent="0.2">
      <c r="A15" s="19"/>
      <c r="B15" s="23" t="s">
        <v>2</v>
      </c>
      <c r="C15" s="28">
        <v>7</v>
      </c>
      <c r="D15" s="56">
        <v>7</v>
      </c>
      <c r="E15" s="23" t="s">
        <v>8</v>
      </c>
      <c r="F15" s="28">
        <v>382</v>
      </c>
      <c r="G15" s="88">
        <v>382</v>
      </c>
      <c r="H15" s="55"/>
      <c r="I15" s="23" t="s">
        <v>2</v>
      </c>
      <c r="J15" s="28">
        <v>88</v>
      </c>
      <c r="K15" s="56">
        <v>88</v>
      </c>
      <c r="L15" s="23" t="s">
        <v>8</v>
      </c>
      <c r="M15" s="28">
        <v>422</v>
      </c>
      <c r="N15" s="56">
        <v>422</v>
      </c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</row>
    <row r="16" spans="1:54" s="25" customFormat="1" ht="30" customHeight="1" x14ac:dyDescent="0.2">
      <c r="A16" s="19"/>
      <c r="B16" s="23" t="s">
        <v>3</v>
      </c>
      <c r="C16" s="28">
        <v>40</v>
      </c>
      <c r="D16" s="56">
        <v>40</v>
      </c>
      <c r="E16" s="23" t="s">
        <v>9</v>
      </c>
      <c r="F16" s="28">
        <v>122</v>
      </c>
      <c r="G16" s="88">
        <v>122</v>
      </c>
      <c r="H16" s="55"/>
      <c r="I16" s="23" t="s">
        <v>3</v>
      </c>
      <c r="J16" s="28">
        <v>57</v>
      </c>
      <c r="K16" s="56">
        <v>57</v>
      </c>
      <c r="L16" s="23" t="s">
        <v>9</v>
      </c>
      <c r="M16" s="28">
        <v>126</v>
      </c>
      <c r="N16" s="56">
        <v>126</v>
      </c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</row>
    <row r="17" spans="1:54" s="25" customFormat="1" ht="30" customHeight="1" x14ac:dyDescent="0.2">
      <c r="A17" s="19"/>
      <c r="B17" s="419" t="s">
        <v>33</v>
      </c>
      <c r="C17" s="419">
        <v>40</v>
      </c>
      <c r="D17" s="14"/>
      <c r="E17" s="23" t="s">
        <v>10</v>
      </c>
      <c r="F17" s="28">
        <v>142</v>
      </c>
      <c r="G17" s="88">
        <v>142</v>
      </c>
      <c r="H17" s="55"/>
      <c r="I17" s="419" t="s">
        <v>33</v>
      </c>
      <c r="J17" s="419"/>
      <c r="K17" s="14"/>
      <c r="L17" s="23" t="s">
        <v>10</v>
      </c>
      <c r="M17" s="28">
        <v>142</v>
      </c>
      <c r="N17" s="56">
        <v>142</v>
      </c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</row>
    <row r="18" spans="1:54" s="25" customFormat="1" ht="30" customHeight="1" x14ac:dyDescent="0.2">
      <c r="A18" s="19"/>
      <c r="B18" s="16" t="s">
        <v>18</v>
      </c>
      <c r="C18" s="174">
        <f>SUM(C19:C20)</f>
        <v>360</v>
      </c>
      <c r="D18" s="26"/>
      <c r="E18" s="23" t="s">
        <v>11</v>
      </c>
      <c r="F18" s="28">
        <v>114</v>
      </c>
      <c r="G18" s="88">
        <v>114</v>
      </c>
      <c r="H18" s="55"/>
      <c r="I18" s="31" t="s">
        <v>18</v>
      </c>
      <c r="J18" s="174">
        <f>SUM(J19:J20)</f>
        <v>393</v>
      </c>
      <c r="K18" s="26"/>
      <c r="L18" s="23" t="s">
        <v>11</v>
      </c>
      <c r="M18" s="28">
        <v>97</v>
      </c>
      <c r="N18" s="56">
        <v>97</v>
      </c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</row>
    <row r="19" spans="1:54" s="25" customFormat="1" ht="30" customHeight="1" x14ac:dyDescent="0.2">
      <c r="A19" s="19"/>
      <c r="B19" s="23" t="s">
        <v>19</v>
      </c>
      <c r="C19" s="28">
        <v>337</v>
      </c>
      <c r="D19" s="56">
        <v>337</v>
      </c>
      <c r="E19" s="23" t="s">
        <v>12</v>
      </c>
      <c r="F19" s="28">
        <v>36</v>
      </c>
      <c r="G19" s="88">
        <v>36</v>
      </c>
      <c r="H19" s="55"/>
      <c r="I19" s="23" t="s">
        <v>19</v>
      </c>
      <c r="J19" s="28">
        <v>370</v>
      </c>
      <c r="K19" s="56">
        <v>370</v>
      </c>
      <c r="L19" s="23" t="s">
        <v>12</v>
      </c>
      <c r="M19" s="28">
        <v>32</v>
      </c>
      <c r="N19" s="56">
        <v>32</v>
      </c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</row>
    <row r="20" spans="1:54" s="25" customFormat="1" ht="30" customHeight="1" x14ac:dyDescent="0.2">
      <c r="A20" s="19"/>
      <c r="B20" s="23" t="s">
        <v>20</v>
      </c>
      <c r="C20" s="28">
        <v>23</v>
      </c>
      <c r="D20" s="56">
        <v>23</v>
      </c>
      <c r="E20" s="23" t="s">
        <v>13</v>
      </c>
      <c r="F20" s="28">
        <v>15</v>
      </c>
      <c r="G20" s="88">
        <v>15</v>
      </c>
      <c r="H20" s="55"/>
      <c r="I20" s="23" t="s">
        <v>20</v>
      </c>
      <c r="J20" s="28">
        <v>23</v>
      </c>
      <c r="K20" s="56">
        <v>23</v>
      </c>
      <c r="L20" s="23" t="s">
        <v>13</v>
      </c>
      <c r="M20" s="28">
        <v>25</v>
      </c>
      <c r="N20" s="56">
        <v>25</v>
      </c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</row>
    <row r="21" spans="1:54" s="25" customFormat="1" ht="30" customHeight="1" x14ac:dyDescent="0.2">
      <c r="A21" s="19"/>
      <c r="B21" s="20"/>
      <c r="C21" s="20"/>
      <c r="D21" s="46"/>
      <c r="E21" s="420" t="s">
        <v>14</v>
      </c>
      <c r="F21" s="420"/>
      <c r="G21" s="86"/>
      <c r="H21" s="55"/>
      <c r="I21" s="20"/>
      <c r="J21" s="20"/>
      <c r="K21" s="46"/>
      <c r="L21" s="420" t="s">
        <v>14</v>
      </c>
      <c r="M21" s="420"/>
      <c r="N21" s="14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</row>
    <row r="22" spans="1:54" s="25" customFormat="1" ht="30" customHeight="1" x14ac:dyDescent="0.2">
      <c r="A22" s="19"/>
      <c r="B22" s="16" t="s">
        <v>21</v>
      </c>
      <c r="C22" s="174">
        <f>SUM(C23:C24)</f>
        <v>41</v>
      </c>
      <c r="D22" s="26"/>
      <c r="E22" s="16" t="s">
        <v>15</v>
      </c>
      <c r="F22" s="174">
        <f>SUM(F23:F24)</f>
        <v>23</v>
      </c>
      <c r="G22" s="89"/>
      <c r="H22" s="55"/>
      <c r="I22" s="31" t="s">
        <v>21</v>
      </c>
      <c r="J22" s="174">
        <f>SUM(J23:J24)</f>
        <v>41</v>
      </c>
      <c r="K22" s="26"/>
      <c r="L22" s="31" t="s">
        <v>15</v>
      </c>
      <c r="M22" s="174">
        <f>SUM(M23:M24)</f>
        <v>26</v>
      </c>
      <c r="N22" s="26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</row>
    <row r="23" spans="1:54" s="25" customFormat="1" ht="30" customHeight="1" x14ac:dyDescent="0.2">
      <c r="A23" s="20"/>
      <c r="B23" s="23" t="s">
        <v>24</v>
      </c>
      <c r="C23" s="28">
        <v>29</v>
      </c>
      <c r="D23" s="56">
        <v>29</v>
      </c>
      <c r="E23" s="23" t="s">
        <v>17</v>
      </c>
      <c r="F23" s="28">
        <v>15</v>
      </c>
      <c r="G23" s="88">
        <v>15</v>
      </c>
      <c r="H23" s="55"/>
      <c r="I23" s="23" t="s">
        <v>24</v>
      </c>
      <c r="J23" s="28">
        <v>29</v>
      </c>
      <c r="K23" s="56">
        <v>29</v>
      </c>
      <c r="L23" s="23" t="s">
        <v>17</v>
      </c>
      <c r="M23" s="28">
        <v>17</v>
      </c>
      <c r="N23" s="56">
        <v>17</v>
      </c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</row>
    <row r="24" spans="1:54" s="25" customFormat="1" ht="30" customHeight="1" x14ac:dyDescent="0.2">
      <c r="A24" s="20"/>
      <c r="B24" s="23" t="s">
        <v>25</v>
      </c>
      <c r="C24" s="28">
        <v>12</v>
      </c>
      <c r="D24" s="56">
        <v>12</v>
      </c>
      <c r="E24" s="23" t="s">
        <v>16</v>
      </c>
      <c r="F24" s="28">
        <v>8</v>
      </c>
      <c r="G24" s="88">
        <v>8</v>
      </c>
      <c r="H24" s="55"/>
      <c r="I24" s="23" t="s">
        <v>25</v>
      </c>
      <c r="J24" s="28">
        <v>12</v>
      </c>
      <c r="K24" s="56">
        <v>12</v>
      </c>
      <c r="L24" s="23" t="s">
        <v>16</v>
      </c>
      <c r="M24" s="28">
        <v>9</v>
      </c>
      <c r="N24" s="56">
        <v>9</v>
      </c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</row>
    <row r="25" spans="1:54" s="39" customFormat="1" ht="30" customHeight="1" x14ac:dyDescent="0.2">
      <c r="A25" s="79"/>
      <c r="B25" s="80"/>
      <c r="C25" s="81"/>
      <c r="D25" s="82"/>
      <c r="E25" s="81"/>
      <c r="F25" s="81"/>
      <c r="G25" s="90"/>
      <c r="H25" s="83"/>
      <c r="I25" s="80"/>
      <c r="J25" s="81"/>
      <c r="K25" s="82"/>
      <c r="L25" s="81"/>
      <c r="M25" s="81"/>
      <c r="N25" s="83"/>
    </row>
    <row r="26" spans="1:54" s="39" customFormat="1" ht="30" customHeight="1" x14ac:dyDescent="0.2">
      <c r="A26" s="20"/>
      <c r="B26" s="57"/>
      <c r="C26" s="19"/>
      <c r="D26" s="58"/>
      <c r="E26" s="78"/>
      <c r="F26" s="78"/>
      <c r="G26" s="75"/>
      <c r="H26" s="55"/>
      <c r="I26" s="57"/>
      <c r="J26" s="19"/>
      <c r="K26" s="58"/>
      <c r="L26" s="38"/>
      <c r="M26" s="38"/>
      <c r="N26" s="55"/>
    </row>
    <row r="27" spans="1:54" s="39" customFormat="1" ht="30" customHeight="1" x14ac:dyDescent="0.2">
      <c r="A27" s="20"/>
      <c r="B27" s="422" t="s">
        <v>45</v>
      </c>
      <c r="C27" s="422"/>
      <c r="D27" s="58"/>
      <c r="E27" s="422" t="s">
        <v>48</v>
      </c>
      <c r="F27" s="422"/>
      <c r="G27" s="75"/>
      <c r="H27" s="55"/>
      <c r="I27" s="422" t="s">
        <v>46</v>
      </c>
      <c r="J27" s="422"/>
      <c r="K27" s="58"/>
      <c r="L27" s="422" t="s">
        <v>51</v>
      </c>
      <c r="M27" s="422"/>
      <c r="N27" s="55"/>
    </row>
    <row r="28" spans="1:54" s="39" customFormat="1" ht="30" customHeight="1" x14ac:dyDescent="0.2">
      <c r="A28" s="20"/>
      <c r="B28" s="140" t="s">
        <v>36</v>
      </c>
      <c r="C28" s="177">
        <v>38</v>
      </c>
      <c r="E28" s="140" t="s">
        <v>49</v>
      </c>
      <c r="F28" s="175">
        <f>P28/10</f>
        <v>6.2</v>
      </c>
      <c r="G28" s="76"/>
      <c r="H28" s="55"/>
      <c r="I28" s="140" t="s">
        <v>36</v>
      </c>
      <c r="J28" s="177">
        <v>32</v>
      </c>
      <c r="K28" s="58"/>
      <c r="L28" s="140" t="s">
        <v>49</v>
      </c>
      <c r="M28" s="175">
        <f>Q28/10</f>
        <v>6.9</v>
      </c>
      <c r="N28" s="55"/>
      <c r="P28" s="74">
        <v>62</v>
      </c>
      <c r="Q28" s="74">
        <v>69</v>
      </c>
    </row>
    <row r="29" spans="1:54" s="39" customFormat="1" ht="30" customHeight="1" x14ac:dyDescent="0.2">
      <c r="A29" s="20"/>
      <c r="B29" s="140" t="s">
        <v>44</v>
      </c>
      <c r="C29" s="178">
        <f>F5*C28/100</f>
        <v>95</v>
      </c>
      <c r="E29" s="140" t="s">
        <v>53</v>
      </c>
      <c r="F29" s="176">
        <f>C29*F28*100</f>
        <v>58900</v>
      </c>
      <c r="G29" s="76"/>
      <c r="H29" s="55"/>
      <c r="I29" s="140" t="s">
        <v>47</v>
      </c>
      <c r="J29" s="178">
        <f>M5*J28/100</f>
        <v>144</v>
      </c>
      <c r="K29" s="58"/>
      <c r="L29" s="140" t="s">
        <v>52</v>
      </c>
      <c r="M29" s="176">
        <f>J29*M28*100</f>
        <v>99360</v>
      </c>
      <c r="N29" s="55"/>
    </row>
    <row r="30" spans="1:54" s="39" customFormat="1" ht="30" customHeight="1" x14ac:dyDescent="0.2">
      <c r="A30" s="20"/>
      <c r="B30" s="12"/>
      <c r="C30" s="11">
        <f>C5/C29</f>
        <v>18</v>
      </c>
      <c r="E30" s="12"/>
      <c r="F30" s="11">
        <f>C5/F29*100*10</f>
        <v>29.032258064516128</v>
      </c>
      <c r="G30" s="76"/>
      <c r="H30" s="55"/>
      <c r="I30" s="12"/>
      <c r="J30" s="11">
        <f>J5/J29</f>
        <v>13.131944444444445</v>
      </c>
      <c r="K30" s="58"/>
      <c r="L30" s="12"/>
      <c r="M30" s="11">
        <f>J5/M29*100*10</f>
        <v>19.031803542673106</v>
      </c>
      <c r="N30" s="55"/>
    </row>
    <row r="31" spans="1:54" s="39" customFormat="1" ht="30" customHeight="1" x14ac:dyDescent="0.2">
      <c r="A31" s="20"/>
      <c r="B31" s="10"/>
      <c r="C31" s="10"/>
      <c r="E31" s="77"/>
      <c r="F31" s="77"/>
      <c r="G31" s="76"/>
      <c r="H31" s="55"/>
      <c r="I31" s="10"/>
      <c r="J31" s="10"/>
      <c r="K31" s="58"/>
      <c r="L31" s="10"/>
      <c r="M31" s="10"/>
      <c r="N31" s="55"/>
    </row>
    <row r="32" spans="1:54" s="39" customFormat="1" ht="30" customHeight="1" x14ac:dyDescent="0.2">
      <c r="A32" s="20"/>
      <c r="B32" s="10"/>
      <c r="C32" s="10"/>
      <c r="D32" s="58"/>
      <c r="E32" s="77"/>
      <c r="F32" s="77"/>
      <c r="G32" s="75"/>
      <c r="H32" s="55"/>
      <c r="I32" s="10"/>
      <c r="J32" s="10"/>
      <c r="K32" s="58"/>
      <c r="L32" s="10"/>
      <c r="M32" s="10"/>
      <c r="N32" s="55"/>
    </row>
    <row r="33" spans="1:14" s="39" customFormat="1" ht="30" customHeight="1" x14ac:dyDescent="0.2">
      <c r="A33" s="20"/>
      <c r="B33" s="10"/>
      <c r="C33" s="10"/>
      <c r="D33" s="58"/>
      <c r="E33" s="77"/>
      <c r="F33" s="77"/>
      <c r="G33" s="75"/>
      <c r="H33" s="55"/>
      <c r="I33" s="10"/>
      <c r="J33" s="10"/>
      <c r="K33" s="58"/>
      <c r="L33" s="10"/>
      <c r="M33" s="10"/>
      <c r="N33" s="55"/>
    </row>
    <row r="34" spans="1:14" s="39" customFormat="1" ht="30" customHeight="1" x14ac:dyDescent="0.2">
      <c r="A34" s="20"/>
      <c r="B34" s="10"/>
      <c r="C34" s="10"/>
      <c r="D34" s="58"/>
      <c r="E34" s="77"/>
      <c r="F34" s="77"/>
      <c r="G34" s="75"/>
      <c r="H34" s="55"/>
      <c r="I34" s="10"/>
      <c r="J34" s="10"/>
      <c r="K34" s="58"/>
      <c r="L34" s="10"/>
      <c r="M34" s="10"/>
      <c r="N34" s="55"/>
    </row>
    <row r="35" spans="1:14" s="39" customFormat="1" ht="15" customHeight="1" x14ac:dyDescent="0.25">
      <c r="A35" s="20"/>
      <c r="B35" s="44"/>
      <c r="C35" s="38"/>
      <c r="D35" s="58"/>
      <c r="E35" s="423" t="s">
        <v>50</v>
      </c>
      <c r="F35" s="423"/>
      <c r="G35" s="75"/>
      <c r="H35" s="55"/>
      <c r="I35" s="44"/>
      <c r="J35" s="38"/>
      <c r="K35" s="58"/>
      <c r="L35" s="423" t="s">
        <v>50</v>
      </c>
      <c r="M35" s="423"/>
      <c r="N35" s="55"/>
    </row>
    <row r="36" spans="1:14" s="39" customFormat="1" x14ac:dyDescent="0.25">
      <c r="A36" s="20"/>
      <c r="B36" s="44"/>
      <c r="C36" s="38"/>
      <c r="D36" s="58"/>
      <c r="E36" s="38"/>
      <c r="F36" s="38"/>
      <c r="G36" s="55"/>
      <c r="H36" s="55"/>
      <c r="I36" s="44"/>
      <c r="J36" s="38"/>
      <c r="K36" s="58"/>
      <c r="L36" s="38"/>
      <c r="M36" s="38"/>
      <c r="N36" s="55"/>
    </row>
    <row r="37" spans="1:14" s="39" customFormat="1" x14ac:dyDescent="0.25">
      <c r="A37" s="20"/>
      <c r="B37" s="44"/>
      <c r="C37" s="38"/>
      <c r="D37" s="58"/>
      <c r="E37" s="38"/>
      <c r="F37" s="38"/>
      <c r="G37" s="55"/>
      <c r="H37" s="55"/>
      <c r="I37" s="44"/>
      <c r="J37" s="38"/>
      <c r="K37" s="58"/>
      <c r="L37" s="38"/>
      <c r="M37" s="38"/>
      <c r="N37" s="55"/>
    </row>
    <row r="38" spans="1:14" s="39" customFormat="1" x14ac:dyDescent="0.25">
      <c r="A38" s="20"/>
      <c r="B38" s="44"/>
      <c r="C38" s="38"/>
      <c r="D38" s="58"/>
      <c r="E38" s="38"/>
      <c r="F38" s="38"/>
      <c r="G38" s="55"/>
      <c r="H38" s="55"/>
      <c r="I38" s="44"/>
      <c r="J38" s="38"/>
      <c r="K38" s="58"/>
      <c r="L38" s="38"/>
      <c r="M38" s="38"/>
      <c r="N38" s="55"/>
    </row>
    <row r="39" spans="1:14" s="39" customFormat="1" x14ac:dyDescent="0.25">
      <c r="A39" s="20"/>
      <c r="B39" s="44"/>
      <c r="C39" s="38"/>
      <c r="D39" s="58"/>
      <c r="E39" s="38"/>
      <c r="F39" s="38"/>
      <c r="G39" s="55"/>
      <c r="H39" s="55"/>
      <c r="I39" s="44"/>
      <c r="J39" s="38"/>
      <c r="K39" s="58"/>
      <c r="L39" s="38"/>
      <c r="M39" s="38"/>
      <c r="N39" s="55"/>
    </row>
    <row r="40" spans="1:14" s="39" customFormat="1" x14ac:dyDescent="0.25">
      <c r="A40" s="20"/>
      <c r="B40" s="44"/>
      <c r="C40" s="38"/>
      <c r="D40" s="58"/>
      <c r="E40" s="38"/>
      <c r="F40" s="38"/>
      <c r="G40" s="55"/>
      <c r="H40" s="55"/>
      <c r="I40" s="44"/>
      <c r="J40" s="38"/>
      <c r="K40" s="58"/>
      <c r="L40" s="38"/>
      <c r="M40" s="38"/>
      <c r="N40" s="55"/>
    </row>
    <row r="41" spans="1:14" s="39" customFormat="1" x14ac:dyDescent="0.25">
      <c r="A41" s="20"/>
      <c r="B41" s="44"/>
      <c r="C41" s="38"/>
      <c r="D41" s="58"/>
      <c r="E41" s="38"/>
      <c r="F41" s="38"/>
      <c r="G41" s="55"/>
      <c r="H41" s="55"/>
      <c r="I41" s="44"/>
      <c r="J41" s="38"/>
      <c r="K41" s="58"/>
      <c r="L41" s="38"/>
      <c r="M41" s="38"/>
      <c r="N41" s="55"/>
    </row>
    <row r="42" spans="1:14" s="39" customFormat="1" x14ac:dyDescent="0.25">
      <c r="A42" s="20"/>
      <c r="B42" s="44"/>
      <c r="C42" s="38"/>
      <c r="D42" s="58"/>
      <c r="E42" s="38"/>
      <c r="F42" s="38"/>
      <c r="G42" s="55"/>
      <c r="H42" s="55"/>
      <c r="I42" s="44"/>
      <c r="J42" s="38"/>
      <c r="K42" s="58"/>
      <c r="L42" s="38"/>
      <c r="M42" s="38"/>
      <c r="N42" s="55"/>
    </row>
    <row r="43" spans="1:14" s="39" customFormat="1" x14ac:dyDescent="0.25">
      <c r="A43" s="20"/>
      <c r="B43" s="44"/>
      <c r="C43" s="38"/>
      <c r="D43" s="58"/>
      <c r="E43" s="38"/>
      <c r="F43" s="38"/>
      <c r="G43" s="55"/>
      <c r="H43" s="55"/>
      <c r="I43" s="44"/>
      <c r="J43" s="38"/>
      <c r="K43" s="58"/>
      <c r="L43" s="38"/>
      <c r="M43" s="38"/>
      <c r="N43" s="55"/>
    </row>
    <row r="44" spans="1:14" s="39" customFormat="1" x14ac:dyDescent="0.25">
      <c r="A44" s="20"/>
      <c r="B44" s="44"/>
      <c r="C44" s="38"/>
      <c r="D44" s="58"/>
      <c r="E44" s="38"/>
      <c r="F44" s="38"/>
      <c r="G44" s="55"/>
      <c r="H44" s="55"/>
      <c r="I44" s="44"/>
      <c r="J44" s="38"/>
      <c r="K44" s="58"/>
      <c r="L44" s="38"/>
      <c r="M44" s="38"/>
      <c r="N44" s="55"/>
    </row>
    <row r="45" spans="1:14" s="39" customFormat="1" x14ac:dyDescent="0.25">
      <c r="A45" s="20"/>
      <c r="B45" s="44"/>
      <c r="C45" s="38"/>
      <c r="D45" s="58"/>
      <c r="E45" s="38"/>
      <c r="F45" s="38"/>
      <c r="G45" s="55"/>
      <c r="H45" s="55"/>
      <c r="I45" s="44"/>
      <c r="J45" s="38"/>
      <c r="K45" s="58"/>
      <c r="L45" s="38"/>
      <c r="M45" s="38"/>
      <c r="N45" s="55"/>
    </row>
    <row r="46" spans="1:14" s="39" customFormat="1" x14ac:dyDescent="0.25">
      <c r="A46" s="20"/>
      <c r="B46" s="44"/>
      <c r="C46" s="38"/>
      <c r="D46" s="58"/>
      <c r="E46" s="38"/>
      <c r="F46" s="38"/>
      <c r="G46" s="55"/>
      <c r="H46" s="55"/>
      <c r="I46" s="44"/>
      <c r="J46" s="38"/>
      <c r="K46" s="58"/>
      <c r="L46" s="38"/>
      <c r="M46" s="38"/>
      <c r="N46" s="55"/>
    </row>
    <row r="47" spans="1:14" s="39" customFormat="1" x14ac:dyDescent="0.25">
      <c r="A47" s="20"/>
      <c r="B47" s="44"/>
      <c r="C47" s="38"/>
      <c r="D47" s="58"/>
      <c r="E47" s="38"/>
      <c r="F47" s="38"/>
      <c r="G47" s="55"/>
      <c r="H47" s="55"/>
      <c r="I47" s="44"/>
      <c r="J47" s="38"/>
      <c r="K47" s="58"/>
      <c r="L47" s="38"/>
      <c r="M47" s="38"/>
      <c r="N47" s="55"/>
    </row>
    <row r="48" spans="1:14" s="39" customFormat="1" x14ac:dyDescent="0.25">
      <c r="A48" s="20"/>
      <c r="B48" s="44"/>
      <c r="C48" s="38"/>
      <c r="D48" s="58"/>
      <c r="E48" s="38"/>
      <c r="F48" s="38"/>
      <c r="G48" s="55"/>
      <c r="H48" s="55"/>
      <c r="I48" s="44"/>
      <c r="J48" s="38"/>
      <c r="K48" s="58"/>
      <c r="L48" s="38"/>
      <c r="M48" s="38"/>
      <c r="N48" s="55"/>
    </row>
    <row r="49" spans="1:14" s="39" customFormat="1" x14ac:dyDescent="0.25">
      <c r="A49" s="20"/>
      <c r="B49" s="44"/>
      <c r="C49" s="38"/>
      <c r="D49" s="58"/>
      <c r="E49" s="38"/>
      <c r="F49" s="38"/>
      <c r="G49" s="55"/>
      <c r="H49" s="55"/>
      <c r="I49" s="44"/>
      <c r="J49" s="38"/>
      <c r="K49" s="58"/>
      <c r="L49" s="38"/>
      <c r="M49" s="38"/>
      <c r="N49" s="55"/>
    </row>
    <row r="50" spans="1:14" s="39" customFormat="1" x14ac:dyDescent="0.25">
      <c r="A50" s="20"/>
      <c r="B50" s="44"/>
      <c r="C50" s="38"/>
      <c r="D50" s="58"/>
      <c r="E50" s="38"/>
      <c r="F50" s="38"/>
      <c r="G50" s="55"/>
      <c r="H50" s="55"/>
      <c r="I50" s="44"/>
      <c r="J50" s="38"/>
      <c r="K50" s="58"/>
      <c r="L50" s="38"/>
      <c r="M50" s="38"/>
      <c r="N50" s="55"/>
    </row>
    <row r="51" spans="1:14" s="39" customFormat="1" x14ac:dyDescent="0.25">
      <c r="A51" s="20"/>
      <c r="B51" s="44"/>
      <c r="C51" s="38"/>
      <c r="D51" s="58"/>
      <c r="E51" s="38"/>
      <c r="F51" s="38"/>
      <c r="G51" s="55"/>
      <c r="H51" s="55"/>
      <c r="I51" s="44"/>
      <c r="J51" s="38"/>
      <c r="K51" s="58"/>
      <c r="L51" s="38"/>
      <c r="M51" s="38"/>
      <c r="N51" s="55"/>
    </row>
    <row r="52" spans="1:14" s="39" customFormat="1" x14ac:dyDescent="0.25">
      <c r="A52" s="20"/>
      <c r="B52" s="44"/>
      <c r="C52" s="38"/>
      <c r="D52" s="58"/>
      <c r="E52" s="38"/>
      <c r="F52" s="38"/>
      <c r="G52" s="55"/>
      <c r="H52" s="55"/>
      <c r="I52" s="44"/>
      <c r="J52" s="38"/>
      <c r="K52" s="58"/>
      <c r="L52" s="38"/>
      <c r="M52" s="38"/>
      <c r="N52" s="55"/>
    </row>
    <row r="53" spans="1:14" s="39" customFormat="1" x14ac:dyDescent="0.25">
      <c r="A53" s="20"/>
      <c r="B53" s="44"/>
      <c r="C53" s="38"/>
      <c r="D53" s="58"/>
      <c r="E53" s="38"/>
      <c r="F53" s="38"/>
      <c r="G53" s="55"/>
      <c r="H53" s="55"/>
      <c r="I53" s="44"/>
      <c r="J53" s="38"/>
      <c r="K53" s="58"/>
      <c r="L53" s="38"/>
      <c r="M53" s="38"/>
      <c r="N53" s="55"/>
    </row>
    <row r="54" spans="1:14" s="39" customFormat="1" x14ac:dyDescent="0.25">
      <c r="A54" s="20"/>
      <c r="B54" s="44"/>
      <c r="C54" s="38"/>
      <c r="D54" s="58"/>
      <c r="E54" s="38"/>
      <c r="F54" s="38"/>
      <c r="G54" s="55"/>
      <c r="H54" s="55"/>
      <c r="I54" s="44"/>
      <c r="J54" s="38"/>
      <c r="K54" s="58"/>
      <c r="L54" s="38"/>
      <c r="M54" s="38"/>
      <c r="N54" s="55"/>
    </row>
    <row r="55" spans="1:14" s="39" customFormat="1" x14ac:dyDescent="0.25">
      <c r="A55" s="20"/>
      <c r="B55" s="44"/>
      <c r="C55" s="38"/>
      <c r="D55" s="58"/>
      <c r="E55" s="38"/>
      <c r="F55" s="38"/>
      <c r="G55" s="55"/>
      <c r="H55" s="55"/>
      <c r="I55" s="44"/>
      <c r="J55" s="38"/>
      <c r="K55" s="58"/>
      <c r="L55" s="38"/>
      <c r="M55" s="38"/>
      <c r="N55" s="55"/>
    </row>
    <row r="56" spans="1:14" s="39" customFormat="1" x14ac:dyDescent="0.25">
      <c r="A56" s="20"/>
      <c r="B56" s="44"/>
      <c r="C56" s="38"/>
      <c r="D56" s="58"/>
      <c r="E56" s="38"/>
      <c r="F56" s="38"/>
      <c r="G56" s="55"/>
      <c r="H56" s="55"/>
      <c r="I56" s="44"/>
      <c r="J56" s="38"/>
      <c r="K56" s="58"/>
      <c r="L56" s="38"/>
      <c r="M56" s="38"/>
      <c r="N56" s="55"/>
    </row>
    <row r="57" spans="1:14" s="39" customFormat="1" x14ac:dyDescent="0.25">
      <c r="A57" s="20"/>
      <c r="B57" s="44"/>
      <c r="C57" s="38"/>
      <c r="D57" s="58"/>
      <c r="E57" s="38"/>
      <c r="F57" s="38"/>
      <c r="G57" s="55"/>
      <c r="H57" s="55"/>
      <c r="I57" s="44"/>
      <c r="J57" s="38"/>
      <c r="K57" s="58"/>
      <c r="L57" s="38"/>
      <c r="M57" s="38"/>
      <c r="N57" s="55"/>
    </row>
    <row r="58" spans="1:14" s="39" customFormat="1" x14ac:dyDescent="0.25">
      <c r="A58" s="20"/>
      <c r="B58" s="44"/>
      <c r="C58" s="38"/>
      <c r="D58" s="58"/>
      <c r="E58" s="38"/>
      <c r="F58" s="38"/>
      <c r="G58" s="55"/>
      <c r="H58" s="55"/>
      <c r="I58" s="44"/>
      <c r="J58" s="38"/>
      <c r="K58" s="58"/>
      <c r="L58" s="38"/>
      <c r="M58" s="38"/>
      <c r="N58" s="55"/>
    </row>
    <row r="59" spans="1:14" s="39" customFormat="1" x14ac:dyDescent="0.25">
      <c r="A59" s="20"/>
      <c r="B59" s="44"/>
      <c r="C59" s="38"/>
      <c r="D59" s="58"/>
      <c r="E59" s="38"/>
      <c r="F59" s="38"/>
      <c r="G59" s="55"/>
      <c r="H59" s="55"/>
      <c r="I59" s="44"/>
      <c r="J59" s="38"/>
      <c r="K59" s="58"/>
      <c r="L59" s="38"/>
      <c r="M59" s="38"/>
      <c r="N59" s="55"/>
    </row>
    <row r="60" spans="1:14" s="39" customFormat="1" x14ac:dyDescent="0.25">
      <c r="A60" s="20"/>
      <c r="B60" s="44"/>
      <c r="C60" s="38"/>
      <c r="D60" s="58"/>
      <c r="E60" s="38"/>
      <c r="F60" s="38"/>
      <c r="G60" s="55"/>
      <c r="H60" s="55"/>
      <c r="I60" s="44"/>
      <c r="J60" s="38"/>
      <c r="K60" s="58"/>
      <c r="L60" s="38"/>
      <c r="M60" s="38"/>
      <c r="N60" s="55"/>
    </row>
    <row r="61" spans="1:14" s="39" customFormat="1" x14ac:dyDescent="0.25">
      <c r="A61" s="20"/>
      <c r="B61" s="44"/>
      <c r="C61" s="38"/>
      <c r="D61" s="58"/>
      <c r="E61" s="38"/>
      <c r="F61" s="38"/>
      <c r="G61" s="55"/>
      <c r="H61" s="55"/>
      <c r="I61" s="44"/>
      <c r="J61" s="38"/>
      <c r="K61" s="58"/>
      <c r="L61" s="38"/>
      <c r="M61" s="38"/>
      <c r="N61" s="55"/>
    </row>
    <row r="62" spans="1:14" s="39" customFormat="1" x14ac:dyDescent="0.25">
      <c r="A62" s="20"/>
      <c r="B62" s="44"/>
      <c r="C62" s="38"/>
      <c r="D62" s="58"/>
      <c r="E62" s="38"/>
      <c r="F62" s="38"/>
      <c r="G62" s="55"/>
      <c r="H62" s="55"/>
      <c r="I62" s="44"/>
      <c r="J62" s="38"/>
      <c r="K62" s="58"/>
      <c r="L62" s="38"/>
      <c r="M62" s="38"/>
      <c r="N62" s="55"/>
    </row>
    <row r="63" spans="1:14" s="39" customFormat="1" x14ac:dyDescent="0.25">
      <c r="A63" s="20"/>
      <c r="B63" s="44"/>
      <c r="C63" s="38"/>
      <c r="D63" s="58"/>
      <c r="E63" s="38"/>
      <c r="F63" s="38"/>
      <c r="G63" s="55"/>
      <c r="H63" s="55"/>
      <c r="I63" s="44"/>
      <c r="J63" s="38"/>
      <c r="K63" s="58"/>
      <c r="L63" s="38"/>
      <c r="M63" s="38"/>
      <c r="N63" s="55"/>
    </row>
    <row r="64" spans="1:14" s="39" customFormat="1" x14ac:dyDescent="0.25">
      <c r="A64" s="20"/>
      <c r="B64" s="44"/>
      <c r="C64" s="38"/>
      <c r="D64" s="58"/>
      <c r="E64" s="38"/>
      <c r="F64" s="38"/>
      <c r="G64" s="55"/>
      <c r="H64" s="55"/>
      <c r="I64" s="44"/>
      <c r="J64" s="38"/>
      <c r="K64" s="58"/>
      <c r="L64" s="38"/>
      <c r="M64" s="38"/>
      <c r="N64" s="55"/>
    </row>
    <row r="65" spans="1:14" s="39" customFormat="1" x14ac:dyDescent="0.25">
      <c r="A65" s="20"/>
      <c r="B65" s="44"/>
      <c r="C65" s="38"/>
      <c r="D65" s="58"/>
      <c r="E65" s="38"/>
      <c r="F65" s="38"/>
      <c r="G65" s="55"/>
      <c r="H65" s="55"/>
      <c r="I65" s="44"/>
      <c r="J65" s="38"/>
      <c r="K65" s="58"/>
      <c r="L65" s="38"/>
      <c r="M65" s="38"/>
      <c r="N65" s="55"/>
    </row>
    <row r="66" spans="1:14" s="39" customFormat="1" x14ac:dyDescent="0.25">
      <c r="A66" s="20"/>
      <c r="B66" s="44"/>
      <c r="C66" s="38"/>
      <c r="D66" s="58"/>
      <c r="E66" s="38"/>
      <c r="F66" s="38"/>
      <c r="G66" s="55"/>
      <c r="H66" s="55"/>
      <c r="I66" s="44"/>
      <c r="J66" s="38"/>
      <c r="K66" s="58"/>
      <c r="L66" s="38"/>
      <c r="M66" s="38"/>
      <c r="N66" s="55"/>
    </row>
    <row r="67" spans="1:14" s="39" customFormat="1" x14ac:dyDescent="0.25">
      <c r="A67" s="20"/>
      <c r="B67" s="44"/>
      <c r="C67" s="38"/>
      <c r="D67" s="58"/>
      <c r="E67" s="38"/>
      <c r="F67" s="38"/>
      <c r="G67" s="55"/>
      <c r="H67" s="55"/>
      <c r="I67" s="44"/>
      <c r="J67" s="38"/>
      <c r="K67" s="58"/>
      <c r="L67" s="38"/>
      <c r="M67" s="38"/>
      <c r="N67" s="55"/>
    </row>
    <row r="68" spans="1:14" s="39" customFormat="1" x14ac:dyDescent="0.25">
      <c r="A68" s="20"/>
      <c r="B68" s="44"/>
      <c r="C68" s="38"/>
      <c r="D68" s="58"/>
      <c r="E68" s="38"/>
      <c r="F68" s="38"/>
      <c r="G68" s="55"/>
      <c r="H68" s="55"/>
      <c r="I68" s="44"/>
      <c r="J68" s="38"/>
      <c r="K68" s="58"/>
      <c r="L68" s="38"/>
      <c r="M68" s="38"/>
      <c r="N68" s="55"/>
    </row>
    <row r="69" spans="1:14" s="39" customFormat="1" x14ac:dyDescent="0.25">
      <c r="A69" s="20"/>
      <c r="B69" s="44"/>
      <c r="C69" s="38"/>
      <c r="D69" s="58"/>
      <c r="E69" s="38"/>
      <c r="F69" s="38"/>
      <c r="G69" s="55"/>
      <c r="H69" s="55"/>
      <c r="I69" s="44"/>
      <c r="J69" s="38"/>
      <c r="K69" s="58"/>
      <c r="L69" s="38"/>
      <c r="M69" s="38"/>
      <c r="N69" s="55"/>
    </row>
    <row r="70" spans="1:14" s="39" customFormat="1" x14ac:dyDescent="0.25">
      <c r="A70" s="20"/>
      <c r="B70" s="44"/>
      <c r="C70" s="38"/>
      <c r="D70" s="58"/>
      <c r="E70" s="38"/>
      <c r="F70" s="38"/>
      <c r="G70" s="55"/>
      <c r="H70" s="55"/>
      <c r="I70" s="44"/>
      <c r="J70" s="38"/>
      <c r="K70" s="58"/>
      <c r="L70" s="38"/>
      <c r="M70" s="38"/>
      <c r="N70" s="55"/>
    </row>
    <row r="71" spans="1:14" s="39" customFormat="1" x14ac:dyDescent="0.25">
      <c r="A71" s="20"/>
      <c r="B71" s="44"/>
      <c r="C71" s="38"/>
      <c r="D71" s="58"/>
      <c r="E71" s="38"/>
      <c r="F71" s="38"/>
      <c r="G71" s="55"/>
      <c r="H71" s="55"/>
      <c r="I71" s="44"/>
      <c r="J71" s="38"/>
      <c r="K71" s="58"/>
      <c r="L71" s="38"/>
      <c r="M71" s="38"/>
      <c r="N71" s="55"/>
    </row>
    <row r="72" spans="1:14" s="39" customFormat="1" x14ac:dyDescent="0.25">
      <c r="A72" s="20"/>
      <c r="B72" s="44"/>
      <c r="C72" s="38"/>
      <c r="D72" s="58"/>
      <c r="E72" s="38"/>
      <c r="F72" s="38"/>
      <c r="G72" s="55"/>
      <c r="H72" s="55"/>
      <c r="I72" s="44"/>
      <c r="J72" s="38"/>
      <c r="K72" s="58"/>
      <c r="L72" s="38"/>
      <c r="M72" s="38"/>
      <c r="N72" s="55"/>
    </row>
    <row r="73" spans="1:14" s="39" customFormat="1" x14ac:dyDescent="0.25">
      <c r="A73" s="20"/>
      <c r="B73" s="44"/>
      <c r="C73" s="38"/>
      <c r="D73" s="58"/>
      <c r="E73" s="38"/>
      <c r="F73" s="38"/>
      <c r="G73" s="55"/>
      <c r="H73" s="55"/>
      <c r="I73" s="44"/>
      <c r="J73" s="38"/>
      <c r="K73" s="58"/>
      <c r="L73" s="38"/>
      <c r="M73" s="38"/>
      <c r="N73" s="55"/>
    </row>
    <row r="74" spans="1:14" s="39" customFormat="1" x14ac:dyDescent="0.25">
      <c r="A74" s="20"/>
      <c r="B74" s="44"/>
      <c r="C74" s="38"/>
      <c r="D74" s="58"/>
      <c r="E74" s="38"/>
      <c r="F74" s="38"/>
      <c r="G74" s="55"/>
      <c r="H74" s="55"/>
      <c r="I74" s="44"/>
      <c r="J74" s="38"/>
      <c r="K74" s="58"/>
      <c r="L74" s="38"/>
      <c r="M74" s="38"/>
      <c r="N74" s="55"/>
    </row>
    <row r="75" spans="1:14" s="39" customFormat="1" x14ac:dyDescent="0.25">
      <c r="A75" s="20"/>
      <c r="B75" s="44"/>
      <c r="C75" s="38"/>
      <c r="D75" s="58"/>
      <c r="E75" s="38"/>
      <c r="F75" s="38"/>
      <c r="G75" s="55"/>
      <c r="H75" s="55"/>
      <c r="I75" s="44"/>
      <c r="J75" s="38"/>
      <c r="K75" s="58"/>
      <c r="L75" s="38"/>
      <c r="M75" s="38"/>
      <c r="N75" s="55"/>
    </row>
    <row r="76" spans="1:14" s="39" customFormat="1" x14ac:dyDescent="0.25">
      <c r="A76" s="20"/>
      <c r="B76" s="44"/>
      <c r="C76" s="38"/>
      <c r="D76" s="58"/>
      <c r="E76" s="38"/>
      <c r="F76" s="38"/>
      <c r="G76" s="55"/>
      <c r="H76" s="55"/>
      <c r="I76" s="44"/>
      <c r="J76" s="38"/>
      <c r="K76" s="58"/>
      <c r="L76" s="38"/>
      <c r="M76" s="38"/>
      <c r="N76" s="55"/>
    </row>
    <row r="77" spans="1:14" s="39" customFormat="1" x14ac:dyDescent="0.25">
      <c r="A77" s="20"/>
      <c r="B77" s="44"/>
      <c r="C77" s="38"/>
      <c r="D77" s="58"/>
      <c r="E77" s="38"/>
      <c r="F77" s="38"/>
      <c r="G77" s="55"/>
      <c r="H77" s="55"/>
      <c r="I77" s="44"/>
      <c r="J77" s="38"/>
      <c r="K77" s="58"/>
      <c r="L77" s="38"/>
      <c r="M77" s="38"/>
      <c r="N77" s="55"/>
    </row>
    <row r="78" spans="1:14" s="39" customFormat="1" x14ac:dyDescent="0.25">
      <c r="A78" s="20"/>
      <c r="B78" s="44"/>
      <c r="C78" s="38"/>
      <c r="D78" s="58"/>
      <c r="E78" s="38"/>
      <c r="F78" s="38"/>
      <c r="G78" s="55"/>
      <c r="H78" s="55"/>
      <c r="I78" s="44"/>
      <c r="J78" s="38"/>
      <c r="K78" s="58"/>
      <c r="L78" s="38"/>
      <c r="M78" s="38"/>
      <c r="N78" s="55"/>
    </row>
    <row r="79" spans="1:14" s="39" customFormat="1" x14ac:dyDescent="0.25">
      <c r="A79" s="20"/>
      <c r="B79" s="44"/>
      <c r="C79" s="38"/>
      <c r="D79" s="58"/>
      <c r="E79" s="38"/>
      <c r="F79" s="38"/>
      <c r="G79" s="55"/>
      <c r="H79" s="55"/>
      <c r="I79" s="44"/>
      <c r="J79" s="38"/>
      <c r="K79" s="58"/>
      <c r="L79" s="38"/>
      <c r="M79" s="38"/>
      <c r="N79" s="55"/>
    </row>
    <row r="80" spans="1:14" s="39" customFormat="1" x14ac:dyDescent="0.25">
      <c r="A80" s="20"/>
      <c r="B80" s="44"/>
      <c r="C80" s="38"/>
      <c r="D80" s="58"/>
      <c r="E80" s="38"/>
      <c r="F80" s="38"/>
      <c r="G80" s="55"/>
      <c r="H80" s="55"/>
      <c r="I80" s="44"/>
      <c r="J80" s="38"/>
      <c r="K80" s="58"/>
      <c r="L80" s="38"/>
      <c r="M80" s="38"/>
      <c r="N80" s="55"/>
    </row>
    <row r="81" spans="1:14" s="39" customFormat="1" x14ac:dyDescent="0.25">
      <c r="A81" s="20"/>
      <c r="B81" s="44"/>
      <c r="C81" s="38"/>
      <c r="D81" s="58"/>
      <c r="E81" s="38"/>
      <c r="F81" s="38"/>
      <c r="G81" s="55"/>
      <c r="H81" s="55"/>
      <c r="I81" s="44"/>
      <c r="J81" s="38"/>
      <c r="K81" s="58"/>
      <c r="L81" s="38"/>
      <c r="M81" s="38"/>
      <c r="N81" s="55"/>
    </row>
    <row r="82" spans="1:14" s="39" customFormat="1" x14ac:dyDescent="0.25">
      <c r="A82" s="20"/>
      <c r="B82" s="44"/>
      <c r="C82" s="38"/>
      <c r="D82" s="58"/>
      <c r="E82" s="38"/>
      <c r="F82" s="38"/>
      <c r="G82" s="55"/>
      <c r="H82" s="55"/>
      <c r="I82" s="44"/>
      <c r="J82" s="38"/>
      <c r="K82" s="58"/>
      <c r="L82" s="38"/>
      <c r="M82" s="38"/>
      <c r="N82" s="55"/>
    </row>
    <row r="83" spans="1:14" s="39" customFormat="1" x14ac:dyDescent="0.25">
      <c r="A83" s="20"/>
      <c r="B83" s="44"/>
      <c r="C83" s="38"/>
      <c r="D83" s="58"/>
      <c r="E83" s="38"/>
      <c r="F83" s="38"/>
      <c r="G83" s="55"/>
      <c r="H83" s="55"/>
      <c r="I83" s="44"/>
      <c r="J83" s="38"/>
      <c r="K83" s="58"/>
      <c r="L83" s="38"/>
      <c r="M83" s="38"/>
      <c r="N83" s="55"/>
    </row>
    <row r="84" spans="1:14" s="39" customFormat="1" x14ac:dyDescent="0.25">
      <c r="A84" s="20"/>
      <c r="B84" s="44"/>
      <c r="C84" s="38"/>
      <c r="D84" s="58"/>
      <c r="E84" s="38"/>
      <c r="F84" s="38"/>
      <c r="G84" s="55"/>
      <c r="H84" s="55"/>
      <c r="I84" s="44"/>
      <c r="J84" s="38"/>
      <c r="K84" s="58"/>
      <c r="L84" s="38"/>
      <c r="M84" s="38"/>
      <c r="N84" s="55"/>
    </row>
    <row r="85" spans="1:14" s="39" customFormat="1" x14ac:dyDescent="0.25">
      <c r="A85" s="20"/>
      <c r="B85" s="44"/>
      <c r="C85" s="38"/>
      <c r="D85" s="58"/>
      <c r="E85" s="38"/>
      <c r="F85" s="38"/>
      <c r="G85" s="55"/>
      <c r="H85" s="55"/>
      <c r="I85" s="44"/>
      <c r="J85" s="38"/>
      <c r="K85" s="58"/>
      <c r="L85" s="38"/>
      <c r="M85" s="38"/>
      <c r="N85" s="55"/>
    </row>
    <row r="86" spans="1:14" s="39" customFormat="1" x14ac:dyDescent="0.25">
      <c r="A86" s="20"/>
      <c r="B86" s="44"/>
      <c r="C86" s="38"/>
      <c r="D86" s="58"/>
      <c r="E86" s="38"/>
      <c r="F86" s="38"/>
      <c r="G86" s="55"/>
      <c r="H86" s="55"/>
      <c r="I86" s="44"/>
      <c r="J86" s="38"/>
      <c r="K86" s="58"/>
      <c r="L86" s="38"/>
      <c r="M86" s="38"/>
      <c r="N86" s="55"/>
    </row>
    <row r="87" spans="1:14" s="39" customFormat="1" x14ac:dyDescent="0.25">
      <c r="A87" s="20"/>
      <c r="B87" s="44"/>
      <c r="C87" s="38"/>
      <c r="D87" s="58"/>
      <c r="E87" s="38"/>
      <c r="F87" s="38"/>
      <c r="G87" s="55"/>
      <c r="H87" s="55"/>
      <c r="I87" s="44"/>
      <c r="J87" s="38"/>
      <c r="K87" s="58"/>
      <c r="L87" s="38"/>
      <c r="M87" s="38"/>
      <c r="N87" s="55"/>
    </row>
    <row r="88" spans="1:14" s="39" customFormat="1" x14ac:dyDescent="0.25">
      <c r="A88" s="20"/>
      <c r="B88" s="44"/>
      <c r="C88" s="38"/>
      <c r="D88" s="58"/>
      <c r="E88" s="38"/>
      <c r="F88" s="38"/>
      <c r="G88" s="55"/>
      <c r="H88" s="55"/>
      <c r="I88" s="44"/>
      <c r="J88" s="38"/>
      <c r="K88" s="58"/>
      <c r="L88" s="38"/>
      <c r="M88" s="38"/>
      <c r="N88" s="55"/>
    </row>
    <row r="89" spans="1:14" s="39" customFormat="1" x14ac:dyDescent="0.25">
      <c r="A89" s="20"/>
      <c r="B89" s="44"/>
      <c r="C89" s="38"/>
      <c r="D89" s="58"/>
      <c r="E89" s="38"/>
      <c r="F89" s="38"/>
      <c r="G89" s="55"/>
      <c r="H89" s="55"/>
      <c r="I89" s="44"/>
      <c r="J89" s="38"/>
      <c r="K89" s="58"/>
      <c r="L89" s="38"/>
      <c r="M89" s="38"/>
      <c r="N89" s="55"/>
    </row>
    <row r="90" spans="1:14" s="39" customFormat="1" x14ac:dyDescent="0.25">
      <c r="A90" s="20"/>
      <c r="B90" s="44"/>
      <c r="C90" s="38"/>
      <c r="D90" s="58"/>
      <c r="E90" s="38"/>
      <c r="F90" s="38"/>
      <c r="G90" s="55"/>
      <c r="H90" s="55"/>
      <c r="I90" s="44"/>
      <c r="J90" s="38"/>
      <c r="K90" s="58"/>
      <c r="L90" s="38"/>
      <c r="M90" s="38"/>
      <c r="N90" s="55"/>
    </row>
    <row r="91" spans="1:14" s="39" customFormat="1" x14ac:dyDescent="0.25">
      <c r="A91" s="20"/>
      <c r="B91" s="44"/>
      <c r="C91" s="38"/>
      <c r="D91" s="58"/>
      <c r="E91" s="38"/>
      <c r="F91" s="38"/>
      <c r="G91" s="55"/>
      <c r="H91" s="55"/>
      <c r="I91" s="44"/>
      <c r="J91" s="38"/>
      <c r="K91" s="58"/>
      <c r="L91" s="38"/>
      <c r="M91" s="38"/>
      <c r="N91" s="55"/>
    </row>
    <row r="92" spans="1:14" s="39" customFormat="1" x14ac:dyDescent="0.25">
      <c r="A92" s="20"/>
      <c r="B92" s="44"/>
      <c r="C92" s="38"/>
      <c r="D92" s="58"/>
      <c r="E92" s="38"/>
      <c r="F92" s="38"/>
      <c r="G92" s="55"/>
      <c r="H92" s="55"/>
      <c r="I92" s="44"/>
      <c r="J92" s="38"/>
      <c r="K92" s="58"/>
      <c r="L92" s="38"/>
      <c r="M92" s="38"/>
      <c r="N92" s="55"/>
    </row>
    <row r="93" spans="1:14" s="39" customFormat="1" x14ac:dyDescent="0.25">
      <c r="A93" s="20"/>
      <c r="B93" s="44"/>
      <c r="C93" s="38"/>
      <c r="D93" s="58"/>
      <c r="E93" s="38"/>
      <c r="F93" s="38"/>
      <c r="G93" s="55"/>
      <c r="H93" s="55"/>
      <c r="I93" s="44"/>
      <c r="J93" s="38"/>
      <c r="K93" s="58"/>
      <c r="L93" s="38"/>
      <c r="M93" s="38"/>
      <c r="N93" s="55"/>
    </row>
    <row r="94" spans="1:14" s="39" customFormat="1" x14ac:dyDescent="0.25">
      <c r="A94" s="20"/>
      <c r="B94" s="44"/>
      <c r="C94" s="38"/>
      <c r="D94" s="58"/>
      <c r="E94" s="38"/>
      <c r="F94" s="38"/>
      <c r="G94" s="55"/>
      <c r="H94" s="55"/>
      <c r="I94" s="44"/>
      <c r="J94" s="38"/>
      <c r="K94" s="58"/>
      <c r="L94" s="38"/>
      <c r="M94" s="38"/>
      <c r="N94" s="55"/>
    </row>
  </sheetData>
  <sheetProtection password="CF35" sheet="1" objects="1" scenarios="1" insertHyperlinks="0" selectLockedCells="1"/>
  <mergeCells count="14">
    <mergeCell ref="B27:C27"/>
    <mergeCell ref="I27:J27"/>
    <mergeCell ref="E27:F27"/>
    <mergeCell ref="E35:F35"/>
    <mergeCell ref="L27:M27"/>
    <mergeCell ref="L35:M35"/>
    <mergeCell ref="I2:J2"/>
    <mergeCell ref="L2:M2"/>
    <mergeCell ref="I17:J17"/>
    <mergeCell ref="L21:M21"/>
    <mergeCell ref="B17:C17"/>
    <mergeCell ref="E21:F21"/>
    <mergeCell ref="E2:F2"/>
    <mergeCell ref="B2:D2"/>
  </mergeCells>
  <printOptions horizontalCentered="1"/>
  <pageMargins left="0.31496062992125984" right="0.31496062992125984" top="0.78740157480314965" bottom="0.78740157480314965" header="0.31496062992125984" footer="0.31496062992125984"/>
  <pageSetup paperSize="9" scale="61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93" id="{E9C01C69-0D3C-4A11-9BF2-E97D0F344D22}">
            <xm:f>Milchmenge!#REF!&lt;Milchmenge!#REF!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B28:C34 I28:J34 E28:F34 L28:M34 B5:N24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I122"/>
  <sheetViews>
    <sheetView showGridLines="0" zoomScaleNormal="10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33" sqref="F33:F34"/>
    </sheetView>
  </sheetViews>
  <sheetFormatPr baseColWidth="10" defaultRowHeight="14.25" x14ac:dyDescent="0.2"/>
  <cols>
    <col min="1" max="1" width="2.125" style="32" customWidth="1"/>
    <col min="2" max="4" width="12.625" style="1" customWidth="1"/>
    <col min="5" max="5" width="18.125" style="110" customWidth="1"/>
    <col min="6" max="35" width="9.375" style="1" customWidth="1"/>
    <col min="36" max="36" width="1.625" style="1" customWidth="1"/>
    <col min="37" max="37" width="1.625" style="21" customWidth="1"/>
    <col min="38" max="40" width="12.625" style="1" customWidth="1"/>
    <col min="41" max="41" width="1.625" style="21" customWidth="1"/>
    <col min="42" max="165" width="11" style="21"/>
    <col min="166" max="16384" width="11" style="7"/>
  </cols>
  <sheetData>
    <row r="1" spans="1:165" s="152" customFormat="1" ht="15" customHeight="1" x14ac:dyDescent="0.2">
      <c r="A1" s="150"/>
      <c r="B1" s="240"/>
      <c r="C1" s="241"/>
      <c r="D1" s="242"/>
      <c r="E1" s="168"/>
      <c r="F1" s="168"/>
      <c r="G1" s="168"/>
      <c r="H1" s="168"/>
      <c r="I1" s="168"/>
      <c r="J1" s="168"/>
      <c r="K1" s="151"/>
      <c r="L1" s="151"/>
      <c r="M1" s="151"/>
      <c r="N1" s="151"/>
      <c r="O1" s="151"/>
      <c r="P1" s="151"/>
      <c r="Q1" s="151"/>
      <c r="R1" s="151"/>
      <c r="S1" s="243"/>
      <c r="T1" s="243"/>
      <c r="U1" s="243"/>
      <c r="V1" s="151"/>
      <c r="W1" s="151"/>
      <c r="X1" s="151"/>
      <c r="Y1" s="243"/>
      <c r="Z1" s="243"/>
      <c r="AA1" s="243"/>
      <c r="AB1" s="151"/>
      <c r="AC1" s="151"/>
      <c r="AD1" s="151"/>
      <c r="AE1" s="243"/>
      <c r="AF1" s="243"/>
      <c r="AG1" s="243"/>
      <c r="AH1" s="243"/>
      <c r="AI1" s="243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</row>
    <row r="2" spans="1:165" s="1" customFormat="1" ht="59.25" customHeight="1" x14ac:dyDescent="0.35">
      <c r="A2" s="32"/>
      <c r="B2" s="378" t="s">
        <v>118</v>
      </c>
      <c r="C2" s="378"/>
      <c r="D2" s="378"/>
      <c r="E2" s="378"/>
      <c r="F2" s="348" t="s">
        <v>190</v>
      </c>
      <c r="G2" s="347" t="s">
        <v>191</v>
      </c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32"/>
      <c r="AK2" s="63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</row>
    <row r="3" spans="1:165" s="71" customFormat="1" ht="12" customHeight="1" x14ac:dyDescent="0.2">
      <c r="E3" s="283"/>
      <c r="F3" s="283">
        <f>E3+1</f>
        <v>1</v>
      </c>
      <c r="G3" s="283">
        <f>F3+1</f>
        <v>2</v>
      </c>
      <c r="H3" s="283">
        <f t="shared" ref="H3:K3" si="0">G3+1</f>
        <v>3</v>
      </c>
      <c r="I3" s="283">
        <f t="shared" si="0"/>
        <v>4</v>
      </c>
      <c r="J3" s="283">
        <f t="shared" si="0"/>
        <v>5</v>
      </c>
      <c r="K3" s="283">
        <f t="shared" si="0"/>
        <v>6</v>
      </c>
      <c r="L3" s="283">
        <f t="shared" ref="L3" si="1">K3+1</f>
        <v>7</v>
      </c>
      <c r="M3" s="283">
        <f t="shared" ref="M3" si="2">L3+1</f>
        <v>8</v>
      </c>
      <c r="N3" s="283">
        <f t="shared" ref="N3" si="3">M3+1</f>
        <v>9</v>
      </c>
      <c r="O3" s="283">
        <f t="shared" ref="O3:P3" si="4">N3+1</f>
        <v>10</v>
      </c>
      <c r="P3" s="283">
        <f t="shared" si="4"/>
        <v>11</v>
      </c>
      <c r="Q3" s="283">
        <f t="shared" ref="Q3" si="5">P3+1</f>
        <v>12</v>
      </c>
      <c r="R3" s="283">
        <f t="shared" ref="R3" si="6">Q3+1</f>
        <v>13</v>
      </c>
      <c r="S3" s="283">
        <f t="shared" ref="S3" si="7">R3+1</f>
        <v>14</v>
      </c>
      <c r="T3" s="283">
        <f t="shared" ref="T3" si="8">S3+1</f>
        <v>15</v>
      </c>
      <c r="U3" s="283">
        <f t="shared" ref="U3" si="9">T3+1</f>
        <v>16</v>
      </c>
      <c r="V3" s="283">
        <f t="shared" ref="V3" si="10">U3+1</f>
        <v>17</v>
      </c>
      <c r="W3" s="283">
        <f t="shared" ref="W3" si="11">V3+1</f>
        <v>18</v>
      </c>
      <c r="X3" s="283">
        <f t="shared" ref="X3" si="12">W3+1</f>
        <v>19</v>
      </c>
      <c r="Y3" s="283">
        <f t="shared" ref="Y3" si="13">X3+1</f>
        <v>20</v>
      </c>
      <c r="Z3" s="283">
        <f t="shared" ref="Z3" si="14">Y3+1</f>
        <v>21</v>
      </c>
      <c r="AA3" s="283">
        <f t="shared" ref="AA3" si="15">Z3+1</f>
        <v>22</v>
      </c>
      <c r="AB3" s="283">
        <f t="shared" ref="AB3" si="16">AA3+1</f>
        <v>23</v>
      </c>
      <c r="AC3" s="283">
        <f t="shared" ref="AC3" si="17">AB3+1</f>
        <v>24</v>
      </c>
      <c r="AD3" s="283">
        <f t="shared" ref="AD3" si="18">AC3+1</f>
        <v>25</v>
      </c>
      <c r="AE3" s="283">
        <f t="shared" ref="AE3" si="19">AD3+1</f>
        <v>26</v>
      </c>
      <c r="AF3" s="283">
        <f t="shared" ref="AF3" si="20">AE3+1</f>
        <v>27</v>
      </c>
      <c r="AG3" s="283">
        <f t="shared" ref="AG3" si="21">AF3+1</f>
        <v>28</v>
      </c>
      <c r="AH3" s="283">
        <f t="shared" ref="AH3" si="22">AG3+1</f>
        <v>29</v>
      </c>
      <c r="AI3" s="283">
        <f t="shared" ref="AI3" si="23">AH3+1</f>
        <v>30</v>
      </c>
      <c r="AJ3" s="283"/>
    </row>
    <row r="4" spans="1:165" s="32" customFormat="1" ht="30" customHeight="1" x14ac:dyDescent="0.2">
      <c r="B4" s="379" t="s">
        <v>63</v>
      </c>
      <c r="C4" s="380"/>
      <c r="D4" s="381"/>
      <c r="E4" s="259" t="s">
        <v>35</v>
      </c>
      <c r="F4" s="91">
        <v>44224</v>
      </c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42"/>
    </row>
    <row r="5" spans="1:165" s="1" customFormat="1" ht="30" customHeight="1" x14ac:dyDescent="0.2">
      <c r="A5" s="32"/>
      <c r="B5" s="182"/>
      <c r="C5" s="183"/>
      <c r="D5" s="184"/>
      <c r="E5" s="122" t="s">
        <v>41</v>
      </c>
      <c r="F5" s="101">
        <v>150</v>
      </c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42"/>
      <c r="AK5" s="32"/>
      <c r="AL5" s="114"/>
      <c r="AM5" s="30"/>
      <c r="AN5" s="30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</row>
    <row r="6" spans="1:165" s="1" customFormat="1" ht="30" customHeight="1" x14ac:dyDescent="0.2">
      <c r="A6" s="32"/>
      <c r="B6" s="185"/>
      <c r="C6" s="186"/>
      <c r="D6" s="187"/>
      <c r="E6" s="122" t="s">
        <v>74</v>
      </c>
      <c r="F6" s="102">
        <f>5190+200</f>
        <v>5390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42"/>
      <c r="AK6" s="32"/>
      <c r="AL6" s="30"/>
      <c r="AM6" s="30"/>
      <c r="AN6" s="30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</row>
    <row r="7" spans="1:165" s="1" customFormat="1" ht="30" customHeight="1" x14ac:dyDescent="0.2">
      <c r="A7" s="32"/>
      <c r="B7" s="185"/>
      <c r="C7" s="186"/>
      <c r="D7" s="187"/>
      <c r="E7" s="122" t="s">
        <v>88</v>
      </c>
      <c r="F7" s="99">
        <v>35</v>
      </c>
      <c r="G7" s="118" t="str">
        <f t="shared" ref="G7:H9" si="24">IFERROR(IF(G$4&gt;0,F7,"-"),"-")</f>
        <v>-</v>
      </c>
      <c r="H7" s="118" t="str">
        <f t="shared" si="24"/>
        <v>-</v>
      </c>
      <c r="I7" s="118" t="str">
        <f t="shared" ref="I7:I9" si="25">IFERROR(IF(I$4&gt;0,H7,"-"),"-")</f>
        <v>-</v>
      </c>
      <c r="J7" s="118" t="str">
        <f t="shared" ref="J7:J9" si="26">IFERROR(IF(J$4&gt;0,I7,"-"),"-")</f>
        <v>-</v>
      </c>
      <c r="K7" s="118" t="str">
        <f t="shared" ref="K7:K9" si="27">IFERROR(IF(K$4&gt;0,J7,"-"),"-")</f>
        <v>-</v>
      </c>
      <c r="L7" s="118" t="str">
        <f t="shared" ref="L7:L9" si="28">IFERROR(IF(L$4&gt;0,K7,"-"),"-")</f>
        <v>-</v>
      </c>
      <c r="M7" s="118" t="str">
        <f t="shared" ref="M7:M9" si="29">IFERROR(IF(M$4&gt;0,L7,"-"),"-")</f>
        <v>-</v>
      </c>
      <c r="N7" s="118" t="str">
        <f t="shared" ref="N7:N9" si="30">IFERROR(IF(N$4&gt;0,M7,"-"),"-")</f>
        <v>-</v>
      </c>
      <c r="O7" s="118" t="str">
        <f t="shared" ref="O7:O9" si="31">IFERROR(IF(O$4&gt;0,N7,"-"),"-")</f>
        <v>-</v>
      </c>
      <c r="P7" s="118" t="str">
        <f t="shared" ref="P7:P9" si="32">IFERROR(IF(P$4&gt;0,O7,"-"),"-")</f>
        <v>-</v>
      </c>
      <c r="Q7" s="118" t="str">
        <f t="shared" ref="Q7:Q9" si="33">IFERROR(IF(Q$4&gt;0,P7,"-"),"-")</f>
        <v>-</v>
      </c>
      <c r="R7" s="118" t="str">
        <f t="shared" ref="R7:R9" si="34">IFERROR(IF(R$4&gt;0,Q7,"-"),"-")</f>
        <v>-</v>
      </c>
      <c r="S7" s="118" t="str">
        <f t="shared" ref="S7:S9" si="35">IFERROR(IF(S$4&gt;0,R7,"-"),"-")</f>
        <v>-</v>
      </c>
      <c r="T7" s="118" t="str">
        <f t="shared" ref="T7:T9" si="36">IFERROR(IF(T$4&gt;0,S7,"-"),"-")</f>
        <v>-</v>
      </c>
      <c r="U7" s="118" t="str">
        <f t="shared" ref="U7:U9" si="37">IFERROR(IF(U$4&gt;0,T7,"-"),"-")</f>
        <v>-</v>
      </c>
      <c r="V7" s="118" t="str">
        <f t="shared" ref="V7:V9" si="38">IFERROR(IF(V$4&gt;0,U7,"-"),"-")</f>
        <v>-</v>
      </c>
      <c r="W7" s="118" t="str">
        <f t="shared" ref="W7:W9" si="39">IFERROR(IF(W$4&gt;0,V7,"-"),"-")</f>
        <v>-</v>
      </c>
      <c r="X7" s="118" t="str">
        <f t="shared" ref="X7:X9" si="40">IFERROR(IF(X$4&gt;0,W7,"-"),"-")</f>
        <v>-</v>
      </c>
      <c r="Y7" s="118" t="str">
        <f t="shared" ref="Y7:Y9" si="41">IFERROR(IF(Y$4&gt;0,X7,"-"),"-")</f>
        <v>-</v>
      </c>
      <c r="Z7" s="118" t="str">
        <f t="shared" ref="Z7:Z9" si="42">IFERROR(IF(Z$4&gt;0,Y7,"-"),"-")</f>
        <v>-</v>
      </c>
      <c r="AA7" s="118" t="str">
        <f t="shared" ref="AA7:AA9" si="43">IFERROR(IF(AA$4&gt;0,Z7,"-"),"-")</f>
        <v>-</v>
      </c>
      <c r="AB7" s="118" t="str">
        <f t="shared" ref="AB7:AB9" si="44">IFERROR(IF(AB$4&gt;0,AA7,"-"),"-")</f>
        <v>-</v>
      </c>
      <c r="AC7" s="118" t="str">
        <f t="shared" ref="AC7:AC9" si="45">IFERROR(IF(AC$4&gt;0,AB7,"-"),"-")</f>
        <v>-</v>
      </c>
      <c r="AD7" s="118" t="str">
        <f t="shared" ref="AD7:AD9" si="46">IFERROR(IF(AD$4&gt;0,AC7,"-"),"-")</f>
        <v>-</v>
      </c>
      <c r="AE7" s="118" t="str">
        <f t="shared" ref="AE7:AE9" si="47">IFERROR(IF(AE$4&gt;0,AD7,"-"),"-")</f>
        <v>-</v>
      </c>
      <c r="AF7" s="118" t="str">
        <f t="shared" ref="AF7:AF9" si="48">IFERROR(IF(AF$4&gt;0,AE7,"-"),"-")</f>
        <v>-</v>
      </c>
      <c r="AG7" s="118" t="str">
        <f t="shared" ref="AG7:AG9" si="49">IFERROR(IF(AG$4&gt;0,AF7,"-"),"-")</f>
        <v>-</v>
      </c>
      <c r="AH7" s="118" t="str">
        <f t="shared" ref="AH7:AH9" si="50">IFERROR(IF(AH$4&gt;0,AG7,"-"),"-")</f>
        <v>-</v>
      </c>
      <c r="AI7" s="118" t="str">
        <f t="shared" ref="AI7:AI9" si="51">IFERROR(IF(AI$4&gt;0,AH7,"-"),"-")</f>
        <v>-</v>
      </c>
      <c r="AJ7" s="42"/>
      <c r="AK7" s="32"/>
      <c r="AL7" s="30"/>
      <c r="AM7" s="30"/>
      <c r="AN7" s="30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</row>
    <row r="8" spans="1:165" s="1" customFormat="1" ht="30" customHeight="1" x14ac:dyDescent="0.2">
      <c r="A8" s="32"/>
      <c r="B8" s="185"/>
      <c r="C8" s="186"/>
      <c r="D8" s="187"/>
      <c r="E8" s="122" t="s">
        <v>37</v>
      </c>
      <c r="F8" s="100">
        <v>3.46</v>
      </c>
      <c r="G8" s="119" t="str">
        <f t="shared" si="24"/>
        <v>-</v>
      </c>
      <c r="H8" s="119" t="str">
        <f t="shared" si="24"/>
        <v>-</v>
      </c>
      <c r="I8" s="119" t="str">
        <f t="shared" si="25"/>
        <v>-</v>
      </c>
      <c r="J8" s="119" t="str">
        <f t="shared" si="26"/>
        <v>-</v>
      </c>
      <c r="K8" s="119" t="str">
        <f t="shared" si="27"/>
        <v>-</v>
      </c>
      <c r="L8" s="119" t="str">
        <f t="shared" si="28"/>
        <v>-</v>
      </c>
      <c r="M8" s="119" t="str">
        <f t="shared" si="29"/>
        <v>-</v>
      </c>
      <c r="N8" s="119" t="str">
        <f t="shared" si="30"/>
        <v>-</v>
      </c>
      <c r="O8" s="119" t="str">
        <f t="shared" si="31"/>
        <v>-</v>
      </c>
      <c r="P8" s="119" t="str">
        <f t="shared" si="32"/>
        <v>-</v>
      </c>
      <c r="Q8" s="119" t="str">
        <f t="shared" si="33"/>
        <v>-</v>
      </c>
      <c r="R8" s="119" t="str">
        <f t="shared" si="34"/>
        <v>-</v>
      </c>
      <c r="S8" s="119" t="str">
        <f t="shared" si="35"/>
        <v>-</v>
      </c>
      <c r="T8" s="119" t="str">
        <f t="shared" si="36"/>
        <v>-</v>
      </c>
      <c r="U8" s="119" t="str">
        <f t="shared" si="37"/>
        <v>-</v>
      </c>
      <c r="V8" s="119" t="str">
        <f t="shared" si="38"/>
        <v>-</v>
      </c>
      <c r="W8" s="119" t="str">
        <f t="shared" si="39"/>
        <v>-</v>
      </c>
      <c r="X8" s="119" t="str">
        <f t="shared" si="40"/>
        <v>-</v>
      </c>
      <c r="Y8" s="119" t="str">
        <f t="shared" si="41"/>
        <v>-</v>
      </c>
      <c r="Z8" s="119" t="str">
        <f t="shared" si="42"/>
        <v>-</v>
      </c>
      <c r="AA8" s="119" t="str">
        <f t="shared" si="43"/>
        <v>-</v>
      </c>
      <c r="AB8" s="119" t="str">
        <f t="shared" si="44"/>
        <v>-</v>
      </c>
      <c r="AC8" s="119" t="str">
        <f t="shared" si="45"/>
        <v>-</v>
      </c>
      <c r="AD8" s="119" t="str">
        <f t="shared" si="46"/>
        <v>-</v>
      </c>
      <c r="AE8" s="119" t="str">
        <f t="shared" si="47"/>
        <v>-</v>
      </c>
      <c r="AF8" s="119" t="str">
        <f t="shared" si="48"/>
        <v>-</v>
      </c>
      <c r="AG8" s="119" t="str">
        <f t="shared" si="49"/>
        <v>-</v>
      </c>
      <c r="AH8" s="119" t="str">
        <f t="shared" si="50"/>
        <v>-</v>
      </c>
      <c r="AI8" s="119" t="str">
        <f t="shared" si="51"/>
        <v>-</v>
      </c>
      <c r="AJ8" s="42"/>
      <c r="AK8" s="32"/>
      <c r="AL8" s="30"/>
      <c r="AM8" s="30"/>
      <c r="AN8" s="30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</row>
    <row r="9" spans="1:165" s="1" customFormat="1" ht="30" customHeight="1" x14ac:dyDescent="0.2">
      <c r="A9" s="32"/>
      <c r="B9" s="188"/>
      <c r="C9" s="189"/>
      <c r="D9" s="190"/>
      <c r="E9" s="122" t="s">
        <v>38</v>
      </c>
      <c r="F9" s="100">
        <v>3.97</v>
      </c>
      <c r="G9" s="119" t="str">
        <f t="shared" si="24"/>
        <v>-</v>
      </c>
      <c r="H9" s="119" t="str">
        <f t="shared" si="24"/>
        <v>-</v>
      </c>
      <c r="I9" s="119" t="str">
        <f t="shared" si="25"/>
        <v>-</v>
      </c>
      <c r="J9" s="119" t="str">
        <f t="shared" si="26"/>
        <v>-</v>
      </c>
      <c r="K9" s="119" t="str">
        <f t="shared" si="27"/>
        <v>-</v>
      </c>
      <c r="L9" s="119" t="str">
        <f t="shared" si="28"/>
        <v>-</v>
      </c>
      <c r="M9" s="119" t="str">
        <f t="shared" si="29"/>
        <v>-</v>
      </c>
      <c r="N9" s="119" t="str">
        <f t="shared" si="30"/>
        <v>-</v>
      </c>
      <c r="O9" s="119" t="str">
        <f t="shared" si="31"/>
        <v>-</v>
      </c>
      <c r="P9" s="119" t="str">
        <f t="shared" si="32"/>
        <v>-</v>
      </c>
      <c r="Q9" s="119" t="str">
        <f t="shared" si="33"/>
        <v>-</v>
      </c>
      <c r="R9" s="119" t="str">
        <f t="shared" si="34"/>
        <v>-</v>
      </c>
      <c r="S9" s="119" t="str">
        <f t="shared" si="35"/>
        <v>-</v>
      </c>
      <c r="T9" s="119" t="str">
        <f t="shared" si="36"/>
        <v>-</v>
      </c>
      <c r="U9" s="119" t="str">
        <f t="shared" si="37"/>
        <v>-</v>
      </c>
      <c r="V9" s="119" t="str">
        <f t="shared" si="38"/>
        <v>-</v>
      </c>
      <c r="W9" s="119" t="str">
        <f t="shared" si="39"/>
        <v>-</v>
      </c>
      <c r="X9" s="119" t="str">
        <f t="shared" si="40"/>
        <v>-</v>
      </c>
      <c r="Y9" s="119" t="str">
        <f t="shared" si="41"/>
        <v>-</v>
      </c>
      <c r="Z9" s="119" t="str">
        <f t="shared" si="42"/>
        <v>-</v>
      </c>
      <c r="AA9" s="119" t="str">
        <f t="shared" si="43"/>
        <v>-</v>
      </c>
      <c r="AB9" s="119" t="str">
        <f t="shared" si="44"/>
        <v>-</v>
      </c>
      <c r="AC9" s="119" t="str">
        <f t="shared" si="45"/>
        <v>-</v>
      </c>
      <c r="AD9" s="119" t="str">
        <f t="shared" si="46"/>
        <v>-</v>
      </c>
      <c r="AE9" s="119" t="str">
        <f t="shared" si="47"/>
        <v>-</v>
      </c>
      <c r="AF9" s="119" t="str">
        <f t="shared" si="48"/>
        <v>-</v>
      </c>
      <c r="AG9" s="119" t="str">
        <f t="shared" si="49"/>
        <v>-</v>
      </c>
      <c r="AH9" s="119" t="str">
        <f t="shared" si="50"/>
        <v>-</v>
      </c>
      <c r="AI9" s="119" t="str">
        <f t="shared" si="51"/>
        <v>-</v>
      </c>
      <c r="AJ9" s="42"/>
      <c r="AK9" s="32"/>
      <c r="AL9" s="30"/>
      <c r="AM9" s="30"/>
      <c r="AN9" s="30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</row>
    <row r="10" spans="1:165" s="1" customFormat="1" ht="30" customHeight="1" x14ac:dyDescent="0.2">
      <c r="A10" s="33"/>
      <c r="B10" s="276"/>
      <c r="C10" s="30"/>
      <c r="D10" s="85"/>
      <c r="E10" s="254" t="s">
        <v>40</v>
      </c>
      <c r="F10" s="103">
        <f t="shared" ref="F10:G10" si="52">IFERROR(F6*(0.38*(F9)+0.21*(F8)+1.05)/3.28,"-")</f>
        <v>5398.5451219512197</v>
      </c>
      <c r="G10" s="103" t="str">
        <f t="shared" si="52"/>
        <v>-</v>
      </c>
      <c r="H10" s="103" t="str">
        <f t="shared" ref="H10:AI10" si="53">IFERROR(H6*(0.38*(H9)+0.21*(H8)+1.05)/3.28,"-")</f>
        <v>-</v>
      </c>
      <c r="I10" s="103" t="str">
        <f t="shared" si="53"/>
        <v>-</v>
      </c>
      <c r="J10" s="103" t="str">
        <f t="shared" si="53"/>
        <v>-</v>
      </c>
      <c r="K10" s="103" t="str">
        <f t="shared" si="53"/>
        <v>-</v>
      </c>
      <c r="L10" s="103" t="str">
        <f t="shared" si="53"/>
        <v>-</v>
      </c>
      <c r="M10" s="103" t="str">
        <f t="shared" si="53"/>
        <v>-</v>
      </c>
      <c r="N10" s="103" t="str">
        <f t="shared" si="53"/>
        <v>-</v>
      </c>
      <c r="O10" s="103" t="str">
        <f t="shared" si="53"/>
        <v>-</v>
      </c>
      <c r="P10" s="103" t="str">
        <f t="shared" si="53"/>
        <v>-</v>
      </c>
      <c r="Q10" s="103" t="str">
        <f t="shared" si="53"/>
        <v>-</v>
      </c>
      <c r="R10" s="103" t="str">
        <f t="shared" si="53"/>
        <v>-</v>
      </c>
      <c r="S10" s="103" t="str">
        <f t="shared" si="53"/>
        <v>-</v>
      </c>
      <c r="T10" s="103" t="str">
        <f t="shared" si="53"/>
        <v>-</v>
      </c>
      <c r="U10" s="103" t="str">
        <f t="shared" si="53"/>
        <v>-</v>
      </c>
      <c r="V10" s="103" t="str">
        <f t="shared" si="53"/>
        <v>-</v>
      </c>
      <c r="W10" s="103" t="str">
        <f t="shared" si="53"/>
        <v>-</v>
      </c>
      <c r="X10" s="103" t="str">
        <f t="shared" si="53"/>
        <v>-</v>
      </c>
      <c r="Y10" s="103" t="str">
        <f t="shared" si="53"/>
        <v>-</v>
      </c>
      <c r="Z10" s="103" t="str">
        <f t="shared" si="53"/>
        <v>-</v>
      </c>
      <c r="AA10" s="103" t="str">
        <f t="shared" si="53"/>
        <v>-</v>
      </c>
      <c r="AB10" s="103" t="str">
        <f t="shared" si="53"/>
        <v>-</v>
      </c>
      <c r="AC10" s="103" t="str">
        <f t="shared" si="53"/>
        <v>-</v>
      </c>
      <c r="AD10" s="103" t="str">
        <f t="shared" si="53"/>
        <v>-</v>
      </c>
      <c r="AE10" s="103" t="str">
        <f t="shared" si="53"/>
        <v>-</v>
      </c>
      <c r="AF10" s="103" t="str">
        <f t="shared" si="53"/>
        <v>-</v>
      </c>
      <c r="AG10" s="103" t="str">
        <f t="shared" si="53"/>
        <v>-</v>
      </c>
      <c r="AH10" s="103" t="str">
        <f t="shared" si="53"/>
        <v>-</v>
      </c>
      <c r="AI10" s="103" t="str">
        <f t="shared" si="53"/>
        <v>-</v>
      </c>
      <c r="AJ10" s="42"/>
      <c r="AK10" s="60"/>
      <c r="AL10" s="30"/>
      <c r="AM10" s="30"/>
      <c r="AN10" s="30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</row>
    <row r="11" spans="1:165" s="1" customFormat="1" ht="30" customHeight="1" x14ac:dyDescent="0.2">
      <c r="A11" s="33"/>
      <c r="B11" s="277"/>
      <c r="C11" s="278"/>
      <c r="D11" s="279"/>
      <c r="E11" s="259" t="s">
        <v>81</v>
      </c>
      <c r="F11" s="260">
        <f t="shared" ref="F11:G11" si="54">IFERROR(F10/F5,"-")</f>
        <v>35.990300813008133</v>
      </c>
      <c r="G11" s="260" t="str">
        <f t="shared" si="54"/>
        <v>-</v>
      </c>
      <c r="H11" s="260" t="str">
        <f t="shared" ref="H11:AI11" si="55">IFERROR(H10/H5,"-")</f>
        <v>-</v>
      </c>
      <c r="I11" s="260" t="str">
        <f t="shared" si="55"/>
        <v>-</v>
      </c>
      <c r="J11" s="260" t="str">
        <f t="shared" si="55"/>
        <v>-</v>
      </c>
      <c r="K11" s="260" t="str">
        <f t="shared" si="55"/>
        <v>-</v>
      </c>
      <c r="L11" s="260" t="str">
        <f t="shared" si="55"/>
        <v>-</v>
      </c>
      <c r="M11" s="260" t="str">
        <f t="shared" si="55"/>
        <v>-</v>
      </c>
      <c r="N11" s="260" t="str">
        <f t="shared" si="55"/>
        <v>-</v>
      </c>
      <c r="O11" s="260" t="str">
        <f t="shared" si="55"/>
        <v>-</v>
      </c>
      <c r="P11" s="260" t="str">
        <f t="shared" si="55"/>
        <v>-</v>
      </c>
      <c r="Q11" s="260" t="str">
        <f t="shared" si="55"/>
        <v>-</v>
      </c>
      <c r="R11" s="260" t="str">
        <f t="shared" si="55"/>
        <v>-</v>
      </c>
      <c r="S11" s="260" t="str">
        <f t="shared" si="55"/>
        <v>-</v>
      </c>
      <c r="T11" s="260" t="str">
        <f t="shared" si="55"/>
        <v>-</v>
      </c>
      <c r="U11" s="260" t="str">
        <f t="shared" si="55"/>
        <v>-</v>
      </c>
      <c r="V11" s="260" t="str">
        <f t="shared" si="55"/>
        <v>-</v>
      </c>
      <c r="W11" s="260" t="str">
        <f t="shared" si="55"/>
        <v>-</v>
      </c>
      <c r="X11" s="260" t="str">
        <f t="shared" si="55"/>
        <v>-</v>
      </c>
      <c r="Y11" s="260" t="str">
        <f t="shared" si="55"/>
        <v>-</v>
      </c>
      <c r="Z11" s="260" t="str">
        <f t="shared" si="55"/>
        <v>-</v>
      </c>
      <c r="AA11" s="260" t="str">
        <f t="shared" si="55"/>
        <v>-</v>
      </c>
      <c r="AB11" s="260" t="str">
        <f t="shared" si="55"/>
        <v>-</v>
      </c>
      <c r="AC11" s="260" t="str">
        <f t="shared" si="55"/>
        <v>-</v>
      </c>
      <c r="AD11" s="260" t="str">
        <f t="shared" si="55"/>
        <v>-</v>
      </c>
      <c r="AE11" s="260" t="str">
        <f t="shared" si="55"/>
        <v>-</v>
      </c>
      <c r="AF11" s="260" t="str">
        <f t="shared" si="55"/>
        <v>-</v>
      </c>
      <c r="AG11" s="260" t="str">
        <f t="shared" si="55"/>
        <v>-</v>
      </c>
      <c r="AH11" s="260" t="str">
        <f t="shared" si="55"/>
        <v>-</v>
      </c>
      <c r="AI11" s="260" t="str">
        <f t="shared" si="55"/>
        <v>-</v>
      </c>
      <c r="AJ11" s="42"/>
      <c r="AK11" s="33"/>
      <c r="AL11" s="33"/>
      <c r="AM11" s="33"/>
      <c r="AN11" s="33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</row>
    <row r="12" spans="1:165" s="1" customFormat="1" ht="15" customHeight="1" x14ac:dyDescent="0.2">
      <c r="A12" s="33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</row>
    <row r="13" spans="1:165" s="1" customFormat="1" ht="30" customHeight="1" x14ac:dyDescent="0.2">
      <c r="A13" s="116"/>
      <c r="B13" s="386" t="s">
        <v>145</v>
      </c>
      <c r="C13" s="387"/>
      <c r="D13" s="388"/>
      <c r="E13" s="261" t="s">
        <v>99</v>
      </c>
      <c r="F13" s="260">
        <f t="shared" ref="F13:AI13" si="56">IFERROR(F55/F$53,"-")</f>
        <v>22.350226666666664</v>
      </c>
      <c r="G13" s="260" t="str">
        <f t="shared" si="56"/>
        <v>-</v>
      </c>
      <c r="H13" s="260" t="str">
        <f t="shared" si="56"/>
        <v>-</v>
      </c>
      <c r="I13" s="260" t="str">
        <f t="shared" si="56"/>
        <v>-</v>
      </c>
      <c r="J13" s="260" t="str">
        <f t="shared" si="56"/>
        <v>-</v>
      </c>
      <c r="K13" s="260" t="str">
        <f t="shared" si="56"/>
        <v>-</v>
      </c>
      <c r="L13" s="260" t="str">
        <f t="shared" si="56"/>
        <v>-</v>
      </c>
      <c r="M13" s="260" t="str">
        <f t="shared" si="56"/>
        <v>-</v>
      </c>
      <c r="N13" s="260" t="str">
        <f t="shared" si="56"/>
        <v>-</v>
      </c>
      <c r="O13" s="260" t="str">
        <f t="shared" si="56"/>
        <v>-</v>
      </c>
      <c r="P13" s="260" t="str">
        <f t="shared" si="56"/>
        <v>-</v>
      </c>
      <c r="Q13" s="260" t="str">
        <f t="shared" si="56"/>
        <v>-</v>
      </c>
      <c r="R13" s="260" t="str">
        <f t="shared" si="56"/>
        <v>-</v>
      </c>
      <c r="S13" s="260" t="str">
        <f t="shared" si="56"/>
        <v>-</v>
      </c>
      <c r="T13" s="260" t="str">
        <f t="shared" si="56"/>
        <v>-</v>
      </c>
      <c r="U13" s="260" t="str">
        <f t="shared" si="56"/>
        <v>-</v>
      </c>
      <c r="V13" s="260" t="str">
        <f t="shared" si="56"/>
        <v>-</v>
      </c>
      <c r="W13" s="260" t="str">
        <f t="shared" si="56"/>
        <v>-</v>
      </c>
      <c r="X13" s="260" t="str">
        <f t="shared" si="56"/>
        <v>-</v>
      </c>
      <c r="Y13" s="260" t="str">
        <f t="shared" si="56"/>
        <v>-</v>
      </c>
      <c r="Z13" s="260" t="str">
        <f t="shared" si="56"/>
        <v>-</v>
      </c>
      <c r="AA13" s="260" t="str">
        <f t="shared" si="56"/>
        <v>-</v>
      </c>
      <c r="AB13" s="260" t="str">
        <f t="shared" si="56"/>
        <v>-</v>
      </c>
      <c r="AC13" s="260" t="str">
        <f t="shared" si="56"/>
        <v>-</v>
      </c>
      <c r="AD13" s="260" t="str">
        <f t="shared" si="56"/>
        <v>-</v>
      </c>
      <c r="AE13" s="260" t="str">
        <f t="shared" si="56"/>
        <v>-</v>
      </c>
      <c r="AF13" s="260" t="str">
        <f t="shared" si="56"/>
        <v>-</v>
      </c>
      <c r="AG13" s="260" t="str">
        <f t="shared" si="56"/>
        <v>-</v>
      </c>
      <c r="AH13" s="260" t="str">
        <f t="shared" si="56"/>
        <v>-</v>
      </c>
      <c r="AI13" s="260" t="str">
        <f t="shared" si="56"/>
        <v>-</v>
      </c>
      <c r="AJ13" s="42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</row>
    <row r="14" spans="1:165" s="1" customFormat="1" ht="30" customHeight="1" x14ac:dyDescent="0.2">
      <c r="A14" s="197"/>
      <c r="B14" s="200"/>
      <c r="C14" s="201"/>
      <c r="D14" s="202"/>
      <c r="E14" s="199" t="s">
        <v>101</v>
      </c>
      <c r="F14" s="266">
        <f t="shared" ref="F14:G14" si="57">IFERROR(F11/F13,"-")</f>
        <v>1.6102879559017806</v>
      </c>
      <c r="G14" s="266" t="str">
        <f t="shared" si="57"/>
        <v>-</v>
      </c>
      <c r="H14" s="266" t="str">
        <f t="shared" ref="H14:AI14" si="58">IFERROR(H11/H13,"-")</f>
        <v>-</v>
      </c>
      <c r="I14" s="266" t="str">
        <f t="shared" si="58"/>
        <v>-</v>
      </c>
      <c r="J14" s="266" t="str">
        <f t="shared" si="58"/>
        <v>-</v>
      </c>
      <c r="K14" s="266" t="str">
        <f t="shared" si="58"/>
        <v>-</v>
      </c>
      <c r="L14" s="266" t="str">
        <f t="shared" si="58"/>
        <v>-</v>
      </c>
      <c r="M14" s="266" t="str">
        <f t="shared" si="58"/>
        <v>-</v>
      </c>
      <c r="N14" s="266" t="str">
        <f t="shared" si="58"/>
        <v>-</v>
      </c>
      <c r="O14" s="266" t="str">
        <f t="shared" si="58"/>
        <v>-</v>
      </c>
      <c r="P14" s="266" t="str">
        <f>IFERROR(P11/P13,"-")</f>
        <v>-</v>
      </c>
      <c r="Q14" s="266" t="str">
        <f t="shared" si="58"/>
        <v>-</v>
      </c>
      <c r="R14" s="266" t="str">
        <f t="shared" si="58"/>
        <v>-</v>
      </c>
      <c r="S14" s="266" t="str">
        <f t="shared" si="58"/>
        <v>-</v>
      </c>
      <c r="T14" s="266" t="str">
        <f t="shared" si="58"/>
        <v>-</v>
      </c>
      <c r="U14" s="266" t="str">
        <f t="shared" si="58"/>
        <v>-</v>
      </c>
      <c r="V14" s="266" t="str">
        <f t="shared" si="58"/>
        <v>-</v>
      </c>
      <c r="W14" s="266" t="str">
        <f t="shared" si="58"/>
        <v>-</v>
      </c>
      <c r="X14" s="266" t="str">
        <f t="shared" si="58"/>
        <v>-</v>
      </c>
      <c r="Y14" s="266" t="str">
        <f t="shared" si="58"/>
        <v>-</v>
      </c>
      <c r="Z14" s="266" t="str">
        <f t="shared" si="58"/>
        <v>-</v>
      </c>
      <c r="AA14" s="266" t="str">
        <f t="shared" si="58"/>
        <v>-</v>
      </c>
      <c r="AB14" s="266" t="str">
        <f t="shared" si="58"/>
        <v>-</v>
      </c>
      <c r="AC14" s="266" t="str">
        <f t="shared" si="58"/>
        <v>-</v>
      </c>
      <c r="AD14" s="266" t="str">
        <f t="shared" si="58"/>
        <v>-</v>
      </c>
      <c r="AE14" s="266" t="str">
        <f t="shared" si="58"/>
        <v>-</v>
      </c>
      <c r="AF14" s="266" t="str">
        <f t="shared" si="58"/>
        <v>-</v>
      </c>
      <c r="AG14" s="266" t="str">
        <f t="shared" si="58"/>
        <v>-</v>
      </c>
      <c r="AH14" s="266" t="str">
        <f t="shared" si="58"/>
        <v>-</v>
      </c>
      <c r="AI14" s="266" t="str">
        <f t="shared" si="58"/>
        <v>-</v>
      </c>
      <c r="AJ14" s="42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</row>
    <row r="15" spans="1:165" s="1" customFormat="1" ht="30" customHeight="1" x14ac:dyDescent="0.2">
      <c r="A15" s="197"/>
      <c r="B15" s="185"/>
      <c r="C15" s="186"/>
      <c r="D15" s="187"/>
      <c r="E15" s="199" t="s">
        <v>100</v>
      </c>
      <c r="F15" s="260">
        <f t="shared" ref="F15:AI15" si="59">IFERROR(F6/F$53,"-")</f>
        <v>35.93333333333333</v>
      </c>
      <c r="G15" s="260" t="str">
        <f t="shared" si="59"/>
        <v>-</v>
      </c>
      <c r="H15" s="260" t="str">
        <f t="shared" si="59"/>
        <v>-</v>
      </c>
      <c r="I15" s="260" t="str">
        <f t="shared" si="59"/>
        <v>-</v>
      </c>
      <c r="J15" s="260" t="str">
        <f t="shared" si="59"/>
        <v>-</v>
      </c>
      <c r="K15" s="260" t="str">
        <f t="shared" si="59"/>
        <v>-</v>
      </c>
      <c r="L15" s="260" t="str">
        <f t="shared" si="59"/>
        <v>-</v>
      </c>
      <c r="M15" s="260" t="str">
        <f t="shared" si="59"/>
        <v>-</v>
      </c>
      <c r="N15" s="260" t="str">
        <f t="shared" si="59"/>
        <v>-</v>
      </c>
      <c r="O15" s="260" t="str">
        <f t="shared" si="59"/>
        <v>-</v>
      </c>
      <c r="P15" s="260" t="str">
        <f t="shared" si="59"/>
        <v>-</v>
      </c>
      <c r="Q15" s="260" t="str">
        <f t="shared" si="59"/>
        <v>-</v>
      </c>
      <c r="R15" s="260" t="str">
        <f t="shared" si="59"/>
        <v>-</v>
      </c>
      <c r="S15" s="260" t="str">
        <f t="shared" si="59"/>
        <v>-</v>
      </c>
      <c r="T15" s="260" t="str">
        <f t="shared" si="59"/>
        <v>-</v>
      </c>
      <c r="U15" s="260" t="str">
        <f t="shared" si="59"/>
        <v>-</v>
      </c>
      <c r="V15" s="260" t="str">
        <f t="shared" si="59"/>
        <v>-</v>
      </c>
      <c r="W15" s="260" t="str">
        <f t="shared" si="59"/>
        <v>-</v>
      </c>
      <c r="X15" s="260" t="str">
        <f t="shared" si="59"/>
        <v>-</v>
      </c>
      <c r="Y15" s="260" t="str">
        <f t="shared" si="59"/>
        <v>-</v>
      </c>
      <c r="Z15" s="260" t="str">
        <f t="shared" si="59"/>
        <v>-</v>
      </c>
      <c r="AA15" s="260" t="str">
        <f t="shared" si="59"/>
        <v>-</v>
      </c>
      <c r="AB15" s="260" t="str">
        <f t="shared" si="59"/>
        <v>-</v>
      </c>
      <c r="AC15" s="260" t="str">
        <f t="shared" si="59"/>
        <v>-</v>
      </c>
      <c r="AD15" s="260" t="str">
        <f t="shared" si="59"/>
        <v>-</v>
      </c>
      <c r="AE15" s="260" t="str">
        <f t="shared" si="59"/>
        <v>-</v>
      </c>
      <c r="AF15" s="260" t="str">
        <f t="shared" si="59"/>
        <v>-</v>
      </c>
      <c r="AG15" s="260" t="str">
        <f t="shared" si="59"/>
        <v>-</v>
      </c>
      <c r="AH15" s="260" t="str">
        <f t="shared" si="59"/>
        <v>-</v>
      </c>
      <c r="AI15" s="260" t="str">
        <f t="shared" si="59"/>
        <v>-</v>
      </c>
      <c r="AJ15" s="42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</row>
    <row r="16" spans="1:165" s="1" customFormat="1" ht="30" customHeight="1" x14ac:dyDescent="0.2">
      <c r="A16" s="197"/>
      <c r="B16" s="191"/>
      <c r="C16" s="192"/>
      <c r="D16" s="193"/>
      <c r="E16" s="199" t="s">
        <v>102</v>
      </c>
      <c r="F16" s="267">
        <f t="shared" ref="F16:G16" si="60">IFERROR(F15*F7/100,"-")</f>
        <v>12.576666666666664</v>
      </c>
      <c r="G16" s="267" t="str">
        <f t="shared" si="60"/>
        <v>-</v>
      </c>
      <c r="H16" s="267" t="str">
        <f t="shared" ref="H16:AI16" si="61">IFERROR(H15*H7/100,"-")</f>
        <v>-</v>
      </c>
      <c r="I16" s="267" t="str">
        <f t="shared" si="61"/>
        <v>-</v>
      </c>
      <c r="J16" s="267" t="str">
        <f t="shared" si="61"/>
        <v>-</v>
      </c>
      <c r="K16" s="267" t="str">
        <f t="shared" si="61"/>
        <v>-</v>
      </c>
      <c r="L16" s="267" t="str">
        <f t="shared" si="61"/>
        <v>-</v>
      </c>
      <c r="M16" s="267" t="str">
        <f t="shared" si="61"/>
        <v>-</v>
      </c>
      <c r="N16" s="267" t="str">
        <f t="shared" si="61"/>
        <v>-</v>
      </c>
      <c r="O16" s="267" t="str">
        <f t="shared" si="61"/>
        <v>-</v>
      </c>
      <c r="P16" s="267" t="str">
        <f t="shared" si="61"/>
        <v>-</v>
      </c>
      <c r="Q16" s="267" t="str">
        <f t="shared" si="61"/>
        <v>-</v>
      </c>
      <c r="R16" s="267" t="str">
        <f t="shared" si="61"/>
        <v>-</v>
      </c>
      <c r="S16" s="267" t="str">
        <f t="shared" si="61"/>
        <v>-</v>
      </c>
      <c r="T16" s="267" t="str">
        <f t="shared" si="61"/>
        <v>-</v>
      </c>
      <c r="U16" s="267" t="str">
        <f t="shared" si="61"/>
        <v>-</v>
      </c>
      <c r="V16" s="267" t="str">
        <f t="shared" si="61"/>
        <v>-</v>
      </c>
      <c r="W16" s="267" t="str">
        <f t="shared" si="61"/>
        <v>-</v>
      </c>
      <c r="X16" s="267" t="str">
        <f t="shared" si="61"/>
        <v>-</v>
      </c>
      <c r="Y16" s="267" t="str">
        <f t="shared" si="61"/>
        <v>-</v>
      </c>
      <c r="Z16" s="267" t="str">
        <f t="shared" si="61"/>
        <v>-</v>
      </c>
      <c r="AA16" s="267" t="str">
        <f t="shared" si="61"/>
        <v>-</v>
      </c>
      <c r="AB16" s="267" t="str">
        <f t="shared" si="61"/>
        <v>-</v>
      </c>
      <c r="AC16" s="267" t="str">
        <f t="shared" si="61"/>
        <v>-</v>
      </c>
      <c r="AD16" s="267" t="str">
        <f t="shared" si="61"/>
        <v>-</v>
      </c>
      <c r="AE16" s="267" t="str">
        <f t="shared" si="61"/>
        <v>-</v>
      </c>
      <c r="AF16" s="267" t="str">
        <f t="shared" si="61"/>
        <v>-</v>
      </c>
      <c r="AG16" s="267" t="str">
        <f t="shared" si="61"/>
        <v>-</v>
      </c>
      <c r="AH16" s="267" t="str">
        <f t="shared" si="61"/>
        <v>-</v>
      </c>
      <c r="AI16" s="267" t="str">
        <f t="shared" si="61"/>
        <v>-</v>
      </c>
      <c r="AJ16" s="42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</row>
    <row r="17" spans="1:165" s="1" customFormat="1" ht="30" customHeight="1" x14ac:dyDescent="0.2">
      <c r="A17" s="198"/>
      <c r="B17" s="191"/>
      <c r="C17" s="192"/>
      <c r="D17" s="193"/>
      <c r="E17" s="199" t="s">
        <v>103</v>
      </c>
      <c r="F17" s="267">
        <f t="shared" ref="F17:AI17" si="62">IFERROR(F57/F$53,"-")</f>
        <v>4.6559953333333333</v>
      </c>
      <c r="G17" s="267" t="str">
        <f t="shared" si="62"/>
        <v>-</v>
      </c>
      <c r="H17" s="267" t="str">
        <f t="shared" si="62"/>
        <v>-</v>
      </c>
      <c r="I17" s="267" t="str">
        <f t="shared" si="62"/>
        <v>-</v>
      </c>
      <c r="J17" s="267" t="str">
        <f t="shared" si="62"/>
        <v>-</v>
      </c>
      <c r="K17" s="267" t="str">
        <f t="shared" si="62"/>
        <v>-</v>
      </c>
      <c r="L17" s="267" t="str">
        <f t="shared" si="62"/>
        <v>-</v>
      </c>
      <c r="M17" s="267" t="str">
        <f t="shared" si="62"/>
        <v>-</v>
      </c>
      <c r="N17" s="267" t="str">
        <f t="shared" si="62"/>
        <v>-</v>
      </c>
      <c r="O17" s="267" t="str">
        <f t="shared" si="62"/>
        <v>-</v>
      </c>
      <c r="P17" s="267" t="str">
        <f t="shared" si="62"/>
        <v>-</v>
      </c>
      <c r="Q17" s="267" t="str">
        <f t="shared" si="62"/>
        <v>-</v>
      </c>
      <c r="R17" s="267" t="str">
        <f t="shared" si="62"/>
        <v>-</v>
      </c>
      <c r="S17" s="267" t="str">
        <f t="shared" si="62"/>
        <v>-</v>
      </c>
      <c r="T17" s="267" t="str">
        <f t="shared" si="62"/>
        <v>-</v>
      </c>
      <c r="U17" s="267" t="str">
        <f t="shared" si="62"/>
        <v>-</v>
      </c>
      <c r="V17" s="267" t="str">
        <f t="shared" si="62"/>
        <v>-</v>
      </c>
      <c r="W17" s="267" t="str">
        <f t="shared" si="62"/>
        <v>-</v>
      </c>
      <c r="X17" s="267" t="str">
        <f t="shared" si="62"/>
        <v>-</v>
      </c>
      <c r="Y17" s="267" t="str">
        <f t="shared" si="62"/>
        <v>-</v>
      </c>
      <c r="Z17" s="267" t="str">
        <f t="shared" si="62"/>
        <v>-</v>
      </c>
      <c r="AA17" s="267" t="str">
        <f t="shared" si="62"/>
        <v>-</v>
      </c>
      <c r="AB17" s="267" t="str">
        <f t="shared" si="62"/>
        <v>-</v>
      </c>
      <c r="AC17" s="267" t="str">
        <f t="shared" si="62"/>
        <v>-</v>
      </c>
      <c r="AD17" s="267" t="str">
        <f t="shared" si="62"/>
        <v>-</v>
      </c>
      <c r="AE17" s="267" t="str">
        <f t="shared" si="62"/>
        <v>-</v>
      </c>
      <c r="AF17" s="267" t="str">
        <f t="shared" si="62"/>
        <v>-</v>
      </c>
      <c r="AG17" s="267" t="str">
        <f t="shared" si="62"/>
        <v>-</v>
      </c>
      <c r="AH17" s="267" t="str">
        <f t="shared" si="62"/>
        <v>-</v>
      </c>
      <c r="AI17" s="267" t="str">
        <f t="shared" si="62"/>
        <v>-</v>
      </c>
      <c r="AJ17" s="42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</row>
    <row r="18" spans="1:165" s="139" customFormat="1" ht="30" customHeight="1" x14ac:dyDescent="0.2">
      <c r="A18" s="197"/>
      <c r="B18" s="191"/>
      <c r="C18" s="192"/>
      <c r="D18" s="193"/>
      <c r="E18" s="255" t="s">
        <v>104</v>
      </c>
      <c r="F18" s="256">
        <f>IFERROR((F16-F17),"-")</f>
        <v>7.9206713333333312</v>
      </c>
      <c r="G18" s="256" t="str">
        <f t="shared" ref="G18" si="63">IFERROR((G16-G17),"-")</f>
        <v>-</v>
      </c>
      <c r="H18" s="256" t="str">
        <f t="shared" ref="H18:AI18" si="64">IFERROR((H16-H17),"-")</f>
        <v>-</v>
      </c>
      <c r="I18" s="256" t="str">
        <f t="shared" si="64"/>
        <v>-</v>
      </c>
      <c r="J18" s="256" t="str">
        <f t="shared" si="64"/>
        <v>-</v>
      </c>
      <c r="K18" s="256" t="str">
        <f t="shared" si="64"/>
        <v>-</v>
      </c>
      <c r="L18" s="256" t="str">
        <f t="shared" si="64"/>
        <v>-</v>
      </c>
      <c r="M18" s="256" t="str">
        <f t="shared" si="64"/>
        <v>-</v>
      </c>
      <c r="N18" s="256" t="str">
        <f t="shared" si="64"/>
        <v>-</v>
      </c>
      <c r="O18" s="256" t="str">
        <f t="shared" si="64"/>
        <v>-</v>
      </c>
      <c r="P18" s="256" t="str">
        <f t="shared" si="64"/>
        <v>-</v>
      </c>
      <c r="Q18" s="256" t="str">
        <f t="shared" si="64"/>
        <v>-</v>
      </c>
      <c r="R18" s="256" t="str">
        <f t="shared" si="64"/>
        <v>-</v>
      </c>
      <c r="S18" s="256" t="str">
        <f t="shared" si="64"/>
        <v>-</v>
      </c>
      <c r="T18" s="256" t="str">
        <f t="shared" si="64"/>
        <v>-</v>
      </c>
      <c r="U18" s="256" t="str">
        <f t="shared" si="64"/>
        <v>-</v>
      </c>
      <c r="V18" s="256" t="str">
        <f t="shared" si="64"/>
        <v>-</v>
      </c>
      <c r="W18" s="256" t="str">
        <f t="shared" si="64"/>
        <v>-</v>
      </c>
      <c r="X18" s="256" t="str">
        <f t="shared" si="64"/>
        <v>-</v>
      </c>
      <c r="Y18" s="256" t="str">
        <f t="shared" si="64"/>
        <v>-</v>
      </c>
      <c r="Z18" s="256" t="str">
        <f t="shared" si="64"/>
        <v>-</v>
      </c>
      <c r="AA18" s="256" t="str">
        <f t="shared" si="64"/>
        <v>-</v>
      </c>
      <c r="AB18" s="256" t="str">
        <f t="shared" si="64"/>
        <v>-</v>
      </c>
      <c r="AC18" s="256" t="str">
        <f t="shared" si="64"/>
        <v>-</v>
      </c>
      <c r="AD18" s="256" t="str">
        <f t="shared" si="64"/>
        <v>-</v>
      </c>
      <c r="AE18" s="256" t="str">
        <f t="shared" si="64"/>
        <v>-</v>
      </c>
      <c r="AF18" s="256" t="str">
        <f t="shared" si="64"/>
        <v>-</v>
      </c>
      <c r="AG18" s="256" t="str">
        <f t="shared" si="64"/>
        <v>-</v>
      </c>
      <c r="AH18" s="256" t="str">
        <f t="shared" si="64"/>
        <v>-</v>
      </c>
      <c r="AI18" s="256" t="str">
        <f t="shared" si="64"/>
        <v>-</v>
      </c>
      <c r="AJ18" s="42"/>
      <c r="AK18" s="33"/>
      <c r="AL18" s="33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</row>
    <row r="19" spans="1:165" s="1" customFormat="1" ht="30" customHeight="1" x14ac:dyDescent="0.2">
      <c r="A19" s="197"/>
      <c r="B19" s="191"/>
      <c r="C19" s="192"/>
      <c r="D19" s="193"/>
      <c r="E19" s="203" t="s">
        <v>105</v>
      </c>
      <c r="F19" s="129">
        <f t="shared" ref="F19:AI19" si="65">IFERROR(F57*100/(F10),"-")</f>
        <v>12.936805828670641</v>
      </c>
      <c r="G19" s="129" t="str">
        <f t="shared" si="65"/>
        <v>-</v>
      </c>
      <c r="H19" s="129" t="str">
        <f t="shared" si="65"/>
        <v>-</v>
      </c>
      <c r="I19" s="129" t="str">
        <f t="shared" si="65"/>
        <v>-</v>
      </c>
      <c r="J19" s="129" t="str">
        <f t="shared" si="65"/>
        <v>-</v>
      </c>
      <c r="K19" s="129" t="str">
        <f t="shared" si="65"/>
        <v>-</v>
      </c>
      <c r="L19" s="129" t="str">
        <f t="shared" si="65"/>
        <v>-</v>
      </c>
      <c r="M19" s="129" t="str">
        <f t="shared" si="65"/>
        <v>-</v>
      </c>
      <c r="N19" s="129" t="str">
        <f t="shared" si="65"/>
        <v>-</v>
      </c>
      <c r="O19" s="129" t="str">
        <f t="shared" si="65"/>
        <v>-</v>
      </c>
      <c r="P19" s="129" t="str">
        <f t="shared" si="65"/>
        <v>-</v>
      </c>
      <c r="Q19" s="129" t="str">
        <f t="shared" si="65"/>
        <v>-</v>
      </c>
      <c r="R19" s="129" t="str">
        <f t="shared" si="65"/>
        <v>-</v>
      </c>
      <c r="S19" s="129" t="str">
        <f t="shared" si="65"/>
        <v>-</v>
      </c>
      <c r="T19" s="129" t="str">
        <f t="shared" si="65"/>
        <v>-</v>
      </c>
      <c r="U19" s="129" t="str">
        <f t="shared" si="65"/>
        <v>-</v>
      </c>
      <c r="V19" s="129" t="str">
        <f t="shared" si="65"/>
        <v>-</v>
      </c>
      <c r="W19" s="129" t="str">
        <f t="shared" si="65"/>
        <v>-</v>
      </c>
      <c r="X19" s="129" t="str">
        <f t="shared" si="65"/>
        <v>-</v>
      </c>
      <c r="Y19" s="129" t="str">
        <f t="shared" si="65"/>
        <v>-</v>
      </c>
      <c r="Z19" s="129" t="str">
        <f t="shared" si="65"/>
        <v>-</v>
      </c>
      <c r="AA19" s="129" t="str">
        <f t="shared" si="65"/>
        <v>-</v>
      </c>
      <c r="AB19" s="129" t="str">
        <f t="shared" si="65"/>
        <v>-</v>
      </c>
      <c r="AC19" s="129" t="str">
        <f t="shared" si="65"/>
        <v>-</v>
      </c>
      <c r="AD19" s="129" t="str">
        <f t="shared" si="65"/>
        <v>-</v>
      </c>
      <c r="AE19" s="129" t="str">
        <f t="shared" si="65"/>
        <v>-</v>
      </c>
      <c r="AF19" s="129" t="str">
        <f t="shared" si="65"/>
        <v>-</v>
      </c>
      <c r="AG19" s="129" t="str">
        <f t="shared" si="65"/>
        <v>-</v>
      </c>
      <c r="AH19" s="129" t="str">
        <f t="shared" si="65"/>
        <v>-</v>
      </c>
      <c r="AI19" s="129" t="str">
        <f t="shared" si="65"/>
        <v>-</v>
      </c>
      <c r="AJ19" s="42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</row>
    <row r="20" spans="1:165" s="1" customFormat="1" ht="30" customHeight="1" x14ac:dyDescent="0.2">
      <c r="A20" s="197"/>
      <c r="B20" s="194"/>
      <c r="C20" s="195"/>
      <c r="D20" s="196"/>
      <c r="E20" s="199" t="s">
        <v>146</v>
      </c>
      <c r="F20" s="262">
        <f t="shared" ref="F20:AI20" si="66">IFERROR(F56*1000/F10,"-")</f>
        <v>238.13233987632822</v>
      </c>
      <c r="G20" s="262" t="str">
        <f t="shared" si="66"/>
        <v>-</v>
      </c>
      <c r="H20" s="262" t="str">
        <f t="shared" si="66"/>
        <v>-</v>
      </c>
      <c r="I20" s="262" t="str">
        <f t="shared" si="66"/>
        <v>-</v>
      </c>
      <c r="J20" s="262" t="str">
        <f t="shared" si="66"/>
        <v>-</v>
      </c>
      <c r="K20" s="262" t="str">
        <f t="shared" si="66"/>
        <v>-</v>
      </c>
      <c r="L20" s="262" t="str">
        <f t="shared" si="66"/>
        <v>-</v>
      </c>
      <c r="M20" s="262" t="str">
        <f t="shared" si="66"/>
        <v>-</v>
      </c>
      <c r="N20" s="262" t="str">
        <f t="shared" si="66"/>
        <v>-</v>
      </c>
      <c r="O20" s="262" t="str">
        <f t="shared" si="66"/>
        <v>-</v>
      </c>
      <c r="P20" s="262" t="str">
        <f t="shared" si="66"/>
        <v>-</v>
      </c>
      <c r="Q20" s="262" t="str">
        <f t="shared" si="66"/>
        <v>-</v>
      </c>
      <c r="R20" s="262" t="str">
        <f t="shared" si="66"/>
        <v>-</v>
      </c>
      <c r="S20" s="262" t="str">
        <f t="shared" si="66"/>
        <v>-</v>
      </c>
      <c r="T20" s="262" t="str">
        <f t="shared" si="66"/>
        <v>-</v>
      </c>
      <c r="U20" s="262" t="str">
        <f t="shared" si="66"/>
        <v>-</v>
      </c>
      <c r="V20" s="262" t="str">
        <f t="shared" si="66"/>
        <v>-</v>
      </c>
      <c r="W20" s="262" t="str">
        <f t="shared" si="66"/>
        <v>-</v>
      </c>
      <c r="X20" s="262" t="str">
        <f t="shared" si="66"/>
        <v>-</v>
      </c>
      <c r="Y20" s="262" t="str">
        <f t="shared" si="66"/>
        <v>-</v>
      </c>
      <c r="Z20" s="262" t="str">
        <f t="shared" si="66"/>
        <v>-</v>
      </c>
      <c r="AA20" s="262" t="str">
        <f t="shared" si="66"/>
        <v>-</v>
      </c>
      <c r="AB20" s="262" t="str">
        <f t="shared" si="66"/>
        <v>-</v>
      </c>
      <c r="AC20" s="262" t="str">
        <f t="shared" si="66"/>
        <v>-</v>
      </c>
      <c r="AD20" s="262" t="str">
        <f t="shared" si="66"/>
        <v>-</v>
      </c>
      <c r="AE20" s="262" t="str">
        <f t="shared" si="66"/>
        <v>-</v>
      </c>
      <c r="AF20" s="262" t="str">
        <f t="shared" si="66"/>
        <v>-</v>
      </c>
      <c r="AG20" s="262" t="str">
        <f t="shared" si="66"/>
        <v>-</v>
      </c>
      <c r="AH20" s="262" t="str">
        <f t="shared" si="66"/>
        <v>-</v>
      </c>
      <c r="AI20" s="262" t="str">
        <f t="shared" si="66"/>
        <v>-</v>
      </c>
      <c r="AJ20" s="42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</row>
    <row r="21" spans="1:165" s="5" customFormat="1" ht="15" customHeight="1" x14ac:dyDescent="0.2">
      <c r="A21" s="329"/>
      <c r="B21" s="330"/>
      <c r="C21" s="330"/>
      <c r="D21" s="328" t="s">
        <v>80</v>
      </c>
      <c r="E21" s="326" t="s">
        <v>184</v>
      </c>
      <c r="F21" s="327">
        <f t="shared" ref="F21:AI21" si="67">IFERROR(F58/F10*100,"-")</f>
        <v>6.285767597277224</v>
      </c>
      <c r="G21" s="327" t="str">
        <f t="shared" si="67"/>
        <v>-</v>
      </c>
      <c r="H21" s="327" t="str">
        <f t="shared" si="67"/>
        <v>-</v>
      </c>
      <c r="I21" s="327" t="str">
        <f t="shared" si="67"/>
        <v>-</v>
      </c>
      <c r="J21" s="327" t="str">
        <f t="shared" si="67"/>
        <v>-</v>
      </c>
      <c r="K21" s="327" t="str">
        <f t="shared" si="67"/>
        <v>-</v>
      </c>
      <c r="L21" s="327" t="str">
        <f t="shared" si="67"/>
        <v>-</v>
      </c>
      <c r="M21" s="327" t="str">
        <f t="shared" si="67"/>
        <v>-</v>
      </c>
      <c r="N21" s="327" t="str">
        <f t="shared" si="67"/>
        <v>-</v>
      </c>
      <c r="O21" s="327" t="str">
        <f t="shared" si="67"/>
        <v>-</v>
      </c>
      <c r="P21" s="327" t="str">
        <f t="shared" si="67"/>
        <v>-</v>
      </c>
      <c r="Q21" s="327" t="str">
        <f t="shared" si="67"/>
        <v>-</v>
      </c>
      <c r="R21" s="327" t="str">
        <f t="shared" si="67"/>
        <v>-</v>
      </c>
      <c r="S21" s="327" t="str">
        <f t="shared" si="67"/>
        <v>-</v>
      </c>
      <c r="T21" s="327" t="str">
        <f t="shared" si="67"/>
        <v>-</v>
      </c>
      <c r="U21" s="327" t="str">
        <f t="shared" si="67"/>
        <v>-</v>
      </c>
      <c r="V21" s="327" t="str">
        <f t="shared" si="67"/>
        <v>-</v>
      </c>
      <c r="W21" s="327" t="str">
        <f t="shared" si="67"/>
        <v>-</v>
      </c>
      <c r="X21" s="327" t="str">
        <f t="shared" si="67"/>
        <v>-</v>
      </c>
      <c r="Y21" s="327" t="str">
        <f t="shared" si="67"/>
        <v>-</v>
      </c>
      <c r="Z21" s="327" t="str">
        <f t="shared" si="67"/>
        <v>-</v>
      </c>
      <c r="AA21" s="327" t="str">
        <f t="shared" si="67"/>
        <v>-</v>
      </c>
      <c r="AB21" s="327" t="str">
        <f t="shared" si="67"/>
        <v>-</v>
      </c>
      <c r="AC21" s="327" t="str">
        <f t="shared" si="67"/>
        <v>-</v>
      </c>
      <c r="AD21" s="327" t="str">
        <f t="shared" si="67"/>
        <v>-</v>
      </c>
      <c r="AE21" s="327" t="str">
        <f t="shared" si="67"/>
        <v>-</v>
      </c>
      <c r="AF21" s="327" t="str">
        <f t="shared" si="67"/>
        <v>-</v>
      </c>
      <c r="AG21" s="327" t="str">
        <f t="shared" si="67"/>
        <v>-</v>
      </c>
      <c r="AH21" s="327" t="str">
        <f t="shared" si="67"/>
        <v>-</v>
      </c>
      <c r="AI21" s="327" t="str">
        <f t="shared" si="67"/>
        <v>-</v>
      </c>
      <c r="AJ21" s="330"/>
      <c r="AK21" s="329"/>
      <c r="AL21" s="329"/>
      <c r="AM21" s="329"/>
      <c r="AN21" s="329"/>
      <c r="AO21" s="329"/>
      <c r="AP21" s="329"/>
      <c r="AQ21" s="329"/>
      <c r="AR21" s="329"/>
      <c r="AS21" s="329"/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29"/>
      <c r="BE21" s="329"/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29"/>
      <c r="BQ21" s="329"/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29"/>
      <c r="CC21" s="329"/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29"/>
      <c r="CO21" s="329"/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29"/>
      <c r="DA21" s="329"/>
      <c r="DB21" s="329"/>
      <c r="DC21" s="329"/>
      <c r="DD21" s="329"/>
      <c r="DE21" s="329"/>
      <c r="DF21" s="329"/>
      <c r="DG21" s="329"/>
      <c r="DH21" s="329"/>
      <c r="DI21" s="329"/>
      <c r="DJ21" s="329"/>
      <c r="DK21" s="329"/>
      <c r="DL21" s="329"/>
      <c r="DM21" s="329"/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29"/>
      <c r="DY21" s="329"/>
      <c r="DZ21" s="329"/>
      <c r="EA21" s="329"/>
      <c r="EB21" s="329"/>
      <c r="EC21" s="329"/>
      <c r="ED21" s="329"/>
      <c r="EE21" s="329"/>
      <c r="EF21" s="329"/>
      <c r="EG21" s="329"/>
      <c r="EH21" s="329"/>
      <c r="EI21" s="329"/>
      <c r="EJ21" s="329"/>
      <c r="EK21" s="329"/>
      <c r="EL21" s="329"/>
      <c r="EM21" s="329"/>
      <c r="EN21" s="329"/>
      <c r="EO21" s="329"/>
      <c r="EP21" s="329"/>
      <c r="EQ21" s="329"/>
      <c r="ER21" s="329"/>
      <c r="ES21" s="329"/>
      <c r="ET21" s="329"/>
      <c r="EU21" s="329"/>
      <c r="EV21" s="329"/>
      <c r="EW21" s="329"/>
      <c r="EX21" s="329"/>
      <c r="EY21" s="329"/>
      <c r="EZ21" s="329"/>
      <c r="FA21" s="329"/>
      <c r="FB21" s="329"/>
      <c r="FC21" s="329"/>
      <c r="FD21" s="329"/>
      <c r="FE21" s="329"/>
      <c r="FF21" s="329"/>
      <c r="FG21" s="329"/>
      <c r="FH21" s="329"/>
      <c r="FI21" s="329"/>
    </row>
    <row r="22" spans="1:165" s="1" customFormat="1" ht="30" customHeight="1" x14ac:dyDescent="0.2">
      <c r="A22" s="33"/>
      <c r="B22" s="372" t="s">
        <v>144</v>
      </c>
      <c r="C22" s="373"/>
      <c r="D22" s="374"/>
      <c r="E22" s="263" t="s">
        <v>126</v>
      </c>
      <c r="F22" s="265" t="s">
        <v>150</v>
      </c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42"/>
      <c r="AK22" s="32"/>
      <c r="AL22" s="383" t="s">
        <v>140</v>
      </c>
      <c r="AM22" s="384"/>
      <c r="AN22" s="385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</row>
    <row r="23" spans="1:165" s="1" customFormat="1" ht="30" customHeight="1" x14ac:dyDescent="0.2">
      <c r="A23" s="33"/>
      <c r="B23" s="33"/>
      <c r="C23" s="33"/>
      <c r="D23" s="33"/>
      <c r="E23" s="257" t="s">
        <v>129</v>
      </c>
      <c r="F23" s="280">
        <f t="shared" ref="F23:AI23" si="68">IF(F4&gt;0,$AM$23+(F8-$AN$26)*$AM$26+(F9-$AN$27)*$AM$27,"-")</f>
        <v>35.224999999999994</v>
      </c>
      <c r="G23" s="280" t="str">
        <f t="shared" si="68"/>
        <v>-</v>
      </c>
      <c r="H23" s="280" t="str">
        <f t="shared" si="68"/>
        <v>-</v>
      </c>
      <c r="I23" s="280" t="str">
        <f t="shared" si="68"/>
        <v>-</v>
      </c>
      <c r="J23" s="280" t="str">
        <f t="shared" si="68"/>
        <v>-</v>
      </c>
      <c r="K23" s="280" t="str">
        <f t="shared" si="68"/>
        <v>-</v>
      </c>
      <c r="L23" s="280" t="str">
        <f t="shared" si="68"/>
        <v>-</v>
      </c>
      <c r="M23" s="280" t="str">
        <f t="shared" si="68"/>
        <v>-</v>
      </c>
      <c r="N23" s="280" t="str">
        <f t="shared" si="68"/>
        <v>-</v>
      </c>
      <c r="O23" s="280" t="str">
        <f t="shared" si="68"/>
        <v>-</v>
      </c>
      <c r="P23" s="280" t="str">
        <f t="shared" si="68"/>
        <v>-</v>
      </c>
      <c r="Q23" s="280" t="str">
        <f t="shared" si="68"/>
        <v>-</v>
      </c>
      <c r="R23" s="280" t="str">
        <f t="shared" si="68"/>
        <v>-</v>
      </c>
      <c r="S23" s="280" t="str">
        <f t="shared" si="68"/>
        <v>-</v>
      </c>
      <c r="T23" s="280" t="str">
        <f t="shared" si="68"/>
        <v>-</v>
      </c>
      <c r="U23" s="280" t="str">
        <f t="shared" si="68"/>
        <v>-</v>
      </c>
      <c r="V23" s="280" t="str">
        <f t="shared" si="68"/>
        <v>-</v>
      </c>
      <c r="W23" s="280" t="str">
        <f t="shared" si="68"/>
        <v>-</v>
      </c>
      <c r="X23" s="280" t="str">
        <f t="shared" si="68"/>
        <v>-</v>
      </c>
      <c r="Y23" s="280" t="str">
        <f t="shared" si="68"/>
        <v>-</v>
      </c>
      <c r="Z23" s="280" t="str">
        <f t="shared" si="68"/>
        <v>-</v>
      </c>
      <c r="AA23" s="280" t="str">
        <f t="shared" si="68"/>
        <v>-</v>
      </c>
      <c r="AB23" s="280" t="str">
        <f t="shared" si="68"/>
        <v>-</v>
      </c>
      <c r="AC23" s="280" t="str">
        <f t="shared" si="68"/>
        <v>-</v>
      </c>
      <c r="AD23" s="280" t="str">
        <f t="shared" si="68"/>
        <v>-</v>
      </c>
      <c r="AE23" s="280" t="str">
        <f t="shared" si="68"/>
        <v>-</v>
      </c>
      <c r="AF23" s="280" t="str">
        <f t="shared" si="68"/>
        <v>-</v>
      </c>
      <c r="AG23" s="280" t="str">
        <f t="shared" si="68"/>
        <v>-</v>
      </c>
      <c r="AH23" s="280" t="str">
        <f t="shared" si="68"/>
        <v>-</v>
      </c>
      <c r="AI23" s="280" t="str">
        <f t="shared" si="68"/>
        <v>-</v>
      </c>
      <c r="AJ23" s="42"/>
      <c r="AK23" s="32"/>
      <c r="AL23" s="122" t="s">
        <v>133</v>
      </c>
      <c r="AM23" s="382">
        <v>35</v>
      </c>
      <c r="AN23" s="382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</row>
    <row r="24" spans="1:165" s="1" customFormat="1" ht="30" customHeight="1" x14ac:dyDescent="0.2">
      <c r="A24" s="33"/>
      <c r="B24" s="33"/>
      <c r="C24" s="33"/>
      <c r="D24" s="33"/>
      <c r="E24" s="254" t="s">
        <v>139</v>
      </c>
      <c r="F24" s="268">
        <f t="shared" ref="F24:AI24" si="69">IFERROR(F15*F23/100-F17,"-")</f>
        <v>8.0015213333333293</v>
      </c>
      <c r="G24" s="268" t="str">
        <f t="shared" si="69"/>
        <v>-</v>
      </c>
      <c r="H24" s="268" t="str">
        <f t="shared" si="69"/>
        <v>-</v>
      </c>
      <c r="I24" s="268" t="str">
        <f t="shared" si="69"/>
        <v>-</v>
      </c>
      <c r="J24" s="268" t="str">
        <f t="shared" si="69"/>
        <v>-</v>
      </c>
      <c r="K24" s="268" t="str">
        <f t="shared" si="69"/>
        <v>-</v>
      </c>
      <c r="L24" s="268" t="str">
        <f t="shared" si="69"/>
        <v>-</v>
      </c>
      <c r="M24" s="268" t="str">
        <f t="shared" si="69"/>
        <v>-</v>
      </c>
      <c r="N24" s="268" t="str">
        <f t="shared" si="69"/>
        <v>-</v>
      </c>
      <c r="O24" s="268" t="str">
        <f t="shared" si="69"/>
        <v>-</v>
      </c>
      <c r="P24" s="268" t="str">
        <f t="shared" si="69"/>
        <v>-</v>
      </c>
      <c r="Q24" s="268" t="str">
        <f t="shared" si="69"/>
        <v>-</v>
      </c>
      <c r="R24" s="268" t="str">
        <f t="shared" si="69"/>
        <v>-</v>
      </c>
      <c r="S24" s="268" t="str">
        <f t="shared" si="69"/>
        <v>-</v>
      </c>
      <c r="T24" s="268" t="str">
        <f t="shared" si="69"/>
        <v>-</v>
      </c>
      <c r="U24" s="268" t="str">
        <f t="shared" si="69"/>
        <v>-</v>
      </c>
      <c r="V24" s="268" t="str">
        <f t="shared" si="69"/>
        <v>-</v>
      </c>
      <c r="W24" s="268" t="str">
        <f t="shared" si="69"/>
        <v>-</v>
      </c>
      <c r="X24" s="268" t="str">
        <f t="shared" si="69"/>
        <v>-</v>
      </c>
      <c r="Y24" s="268" t="str">
        <f t="shared" si="69"/>
        <v>-</v>
      </c>
      <c r="Z24" s="268" t="str">
        <f t="shared" si="69"/>
        <v>-</v>
      </c>
      <c r="AA24" s="268" t="str">
        <f t="shared" si="69"/>
        <v>-</v>
      </c>
      <c r="AB24" s="268" t="str">
        <f t="shared" si="69"/>
        <v>-</v>
      </c>
      <c r="AC24" s="268" t="str">
        <f t="shared" si="69"/>
        <v>-</v>
      </c>
      <c r="AD24" s="268" t="str">
        <f t="shared" si="69"/>
        <v>-</v>
      </c>
      <c r="AE24" s="268" t="str">
        <f t="shared" si="69"/>
        <v>-</v>
      </c>
      <c r="AF24" s="268" t="str">
        <f t="shared" si="69"/>
        <v>-</v>
      </c>
      <c r="AG24" s="268" t="str">
        <f t="shared" si="69"/>
        <v>-</v>
      </c>
      <c r="AH24" s="268" t="str">
        <f t="shared" si="69"/>
        <v>-</v>
      </c>
      <c r="AI24" s="268" t="str">
        <f t="shared" si="69"/>
        <v>-</v>
      </c>
      <c r="AJ24" s="42"/>
      <c r="AK24" s="32"/>
      <c r="AL24" s="383" t="s">
        <v>134</v>
      </c>
      <c r="AM24" s="384"/>
      <c r="AN24" s="385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</row>
    <row r="25" spans="1:165" s="1" customFormat="1" ht="30" customHeight="1" x14ac:dyDescent="0.2">
      <c r="A25" s="33"/>
      <c r="B25" s="33"/>
      <c r="C25" s="33"/>
      <c r="D25" s="33"/>
      <c r="E25" s="270" t="s">
        <v>141</v>
      </c>
      <c r="F25" s="271">
        <f t="shared" ref="F25:AI25" si="70">IFERROR(F5*F24,"-")</f>
        <v>1200.2281999999993</v>
      </c>
      <c r="G25" s="271" t="str">
        <f t="shared" si="70"/>
        <v>-</v>
      </c>
      <c r="H25" s="271" t="str">
        <f t="shared" si="70"/>
        <v>-</v>
      </c>
      <c r="I25" s="271" t="str">
        <f t="shared" si="70"/>
        <v>-</v>
      </c>
      <c r="J25" s="271" t="str">
        <f t="shared" si="70"/>
        <v>-</v>
      </c>
      <c r="K25" s="271" t="str">
        <f t="shared" si="70"/>
        <v>-</v>
      </c>
      <c r="L25" s="271" t="str">
        <f t="shared" si="70"/>
        <v>-</v>
      </c>
      <c r="M25" s="271" t="str">
        <f t="shared" si="70"/>
        <v>-</v>
      </c>
      <c r="N25" s="271" t="str">
        <f t="shared" si="70"/>
        <v>-</v>
      </c>
      <c r="O25" s="271" t="str">
        <f t="shared" si="70"/>
        <v>-</v>
      </c>
      <c r="P25" s="271" t="str">
        <f t="shared" si="70"/>
        <v>-</v>
      </c>
      <c r="Q25" s="271" t="str">
        <f t="shared" si="70"/>
        <v>-</v>
      </c>
      <c r="R25" s="271" t="str">
        <f t="shared" si="70"/>
        <v>-</v>
      </c>
      <c r="S25" s="271" t="str">
        <f t="shared" si="70"/>
        <v>-</v>
      </c>
      <c r="T25" s="271" t="str">
        <f t="shared" si="70"/>
        <v>-</v>
      </c>
      <c r="U25" s="271" t="str">
        <f t="shared" si="70"/>
        <v>-</v>
      </c>
      <c r="V25" s="271" t="str">
        <f t="shared" si="70"/>
        <v>-</v>
      </c>
      <c r="W25" s="271" t="str">
        <f t="shared" si="70"/>
        <v>-</v>
      </c>
      <c r="X25" s="271" t="str">
        <f t="shared" si="70"/>
        <v>-</v>
      </c>
      <c r="Y25" s="271" t="str">
        <f t="shared" si="70"/>
        <v>-</v>
      </c>
      <c r="Z25" s="271" t="str">
        <f t="shared" si="70"/>
        <v>-</v>
      </c>
      <c r="AA25" s="271" t="str">
        <f t="shared" si="70"/>
        <v>-</v>
      </c>
      <c r="AB25" s="271" t="str">
        <f t="shared" si="70"/>
        <v>-</v>
      </c>
      <c r="AC25" s="271" t="str">
        <f t="shared" si="70"/>
        <v>-</v>
      </c>
      <c r="AD25" s="271" t="str">
        <f t="shared" si="70"/>
        <v>-</v>
      </c>
      <c r="AE25" s="271" t="str">
        <f t="shared" si="70"/>
        <v>-</v>
      </c>
      <c r="AF25" s="271" t="str">
        <f t="shared" si="70"/>
        <v>-</v>
      </c>
      <c r="AG25" s="271" t="str">
        <f t="shared" si="70"/>
        <v>-</v>
      </c>
      <c r="AH25" s="271" t="str">
        <f t="shared" si="70"/>
        <v>-</v>
      </c>
      <c r="AI25" s="271" t="str">
        <f t="shared" si="70"/>
        <v>-</v>
      </c>
      <c r="AJ25" s="42"/>
      <c r="AK25" s="32"/>
      <c r="AL25" s="122" t="s">
        <v>131</v>
      </c>
      <c r="AM25" s="122" t="s">
        <v>132</v>
      </c>
      <c r="AN25" s="122" t="s">
        <v>130</v>
      </c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</row>
    <row r="26" spans="1:165" s="1" customFormat="1" ht="30" customHeight="1" x14ac:dyDescent="0.2">
      <c r="A26" s="33"/>
      <c r="B26" s="33"/>
      <c r="C26" s="33"/>
      <c r="D26" s="33"/>
      <c r="E26" s="367" t="s">
        <v>147</v>
      </c>
      <c r="F26" s="368"/>
      <c r="G26" s="258" t="str">
        <f>IFERROR(G25-$F$25,"-")</f>
        <v>-</v>
      </c>
      <c r="H26" s="258" t="str">
        <f t="shared" ref="H26:AI26" si="71">IFERROR(H25-$F$25,"-")</f>
        <v>-</v>
      </c>
      <c r="I26" s="258" t="str">
        <f t="shared" si="71"/>
        <v>-</v>
      </c>
      <c r="J26" s="258" t="str">
        <f t="shared" si="71"/>
        <v>-</v>
      </c>
      <c r="K26" s="258" t="str">
        <f t="shared" si="71"/>
        <v>-</v>
      </c>
      <c r="L26" s="258" t="str">
        <f t="shared" si="71"/>
        <v>-</v>
      </c>
      <c r="M26" s="258" t="str">
        <f t="shared" si="71"/>
        <v>-</v>
      </c>
      <c r="N26" s="258" t="str">
        <f t="shared" si="71"/>
        <v>-</v>
      </c>
      <c r="O26" s="258" t="str">
        <f t="shared" si="71"/>
        <v>-</v>
      </c>
      <c r="P26" s="258" t="str">
        <f t="shared" si="71"/>
        <v>-</v>
      </c>
      <c r="Q26" s="258" t="str">
        <f t="shared" si="71"/>
        <v>-</v>
      </c>
      <c r="R26" s="258" t="str">
        <f t="shared" si="71"/>
        <v>-</v>
      </c>
      <c r="S26" s="258" t="str">
        <f t="shared" si="71"/>
        <v>-</v>
      </c>
      <c r="T26" s="258" t="str">
        <f t="shared" si="71"/>
        <v>-</v>
      </c>
      <c r="U26" s="258" t="str">
        <f t="shared" si="71"/>
        <v>-</v>
      </c>
      <c r="V26" s="258" t="str">
        <f t="shared" si="71"/>
        <v>-</v>
      </c>
      <c r="W26" s="258" t="str">
        <f t="shared" si="71"/>
        <v>-</v>
      </c>
      <c r="X26" s="258" t="str">
        <f t="shared" si="71"/>
        <v>-</v>
      </c>
      <c r="Y26" s="258" t="str">
        <f t="shared" si="71"/>
        <v>-</v>
      </c>
      <c r="Z26" s="258" t="str">
        <f t="shared" si="71"/>
        <v>-</v>
      </c>
      <c r="AA26" s="258" t="str">
        <f t="shared" si="71"/>
        <v>-</v>
      </c>
      <c r="AB26" s="258" t="str">
        <f t="shared" si="71"/>
        <v>-</v>
      </c>
      <c r="AC26" s="258" t="str">
        <f t="shared" si="71"/>
        <v>-</v>
      </c>
      <c r="AD26" s="258" t="str">
        <f t="shared" si="71"/>
        <v>-</v>
      </c>
      <c r="AE26" s="258" t="str">
        <f t="shared" si="71"/>
        <v>-</v>
      </c>
      <c r="AF26" s="258" t="str">
        <f t="shared" si="71"/>
        <v>-</v>
      </c>
      <c r="AG26" s="258" t="str">
        <f t="shared" si="71"/>
        <v>-</v>
      </c>
      <c r="AH26" s="258" t="str">
        <f t="shared" si="71"/>
        <v>-</v>
      </c>
      <c r="AI26" s="258" t="str">
        <f t="shared" si="71"/>
        <v>-</v>
      </c>
      <c r="AJ26" s="42"/>
      <c r="AK26" s="32"/>
      <c r="AL26" s="259" t="s">
        <v>37</v>
      </c>
      <c r="AM26" s="248">
        <v>5</v>
      </c>
      <c r="AN26" s="249">
        <v>3.4</v>
      </c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</row>
    <row r="27" spans="1:165" s="1" customFormat="1" ht="30" customHeight="1" x14ac:dyDescent="0.2">
      <c r="A27" s="33"/>
      <c r="B27" s="33"/>
      <c r="C27" s="33"/>
      <c r="D27" s="33"/>
      <c r="E27" s="369" t="s">
        <v>143</v>
      </c>
      <c r="F27" s="369"/>
      <c r="G27" s="269" t="str">
        <f t="shared" ref="G27:AI27" si="72">IFERROR(IF(G4&lt;&gt;"",G4-F4,"-"),"-")</f>
        <v>-</v>
      </c>
      <c r="H27" s="269" t="str">
        <f t="shared" si="72"/>
        <v>-</v>
      </c>
      <c r="I27" s="269" t="str">
        <f t="shared" si="72"/>
        <v>-</v>
      </c>
      <c r="J27" s="269" t="str">
        <f t="shared" si="72"/>
        <v>-</v>
      </c>
      <c r="K27" s="269" t="str">
        <f t="shared" si="72"/>
        <v>-</v>
      </c>
      <c r="L27" s="269" t="str">
        <f t="shared" si="72"/>
        <v>-</v>
      </c>
      <c r="M27" s="269" t="str">
        <f t="shared" si="72"/>
        <v>-</v>
      </c>
      <c r="N27" s="269" t="str">
        <f t="shared" si="72"/>
        <v>-</v>
      </c>
      <c r="O27" s="269" t="str">
        <f t="shared" si="72"/>
        <v>-</v>
      </c>
      <c r="P27" s="269" t="str">
        <f t="shared" si="72"/>
        <v>-</v>
      </c>
      <c r="Q27" s="269" t="str">
        <f t="shared" si="72"/>
        <v>-</v>
      </c>
      <c r="R27" s="269" t="str">
        <f t="shared" si="72"/>
        <v>-</v>
      </c>
      <c r="S27" s="269" t="str">
        <f t="shared" si="72"/>
        <v>-</v>
      </c>
      <c r="T27" s="269" t="str">
        <f t="shared" si="72"/>
        <v>-</v>
      </c>
      <c r="U27" s="269" t="str">
        <f t="shared" si="72"/>
        <v>-</v>
      </c>
      <c r="V27" s="269" t="str">
        <f t="shared" si="72"/>
        <v>-</v>
      </c>
      <c r="W27" s="269" t="str">
        <f t="shared" si="72"/>
        <v>-</v>
      </c>
      <c r="X27" s="269" t="str">
        <f t="shared" si="72"/>
        <v>-</v>
      </c>
      <c r="Y27" s="269" t="str">
        <f t="shared" si="72"/>
        <v>-</v>
      </c>
      <c r="Z27" s="269" t="str">
        <f t="shared" si="72"/>
        <v>-</v>
      </c>
      <c r="AA27" s="269" t="str">
        <f t="shared" si="72"/>
        <v>-</v>
      </c>
      <c r="AB27" s="269" t="str">
        <f t="shared" si="72"/>
        <v>-</v>
      </c>
      <c r="AC27" s="269" t="str">
        <f t="shared" si="72"/>
        <v>-</v>
      </c>
      <c r="AD27" s="269" t="str">
        <f t="shared" si="72"/>
        <v>-</v>
      </c>
      <c r="AE27" s="269" t="str">
        <f t="shared" si="72"/>
        <v>-</v>
      </c>
      <c r="AF27" s="269" t="str">
        <f t="shared" si="72"/>
        <v>-</v>
      </c>
      <c r="AG27" s="269" t="str">
        <f t="shared" si="72"/>
        <v>-</v>
      </c>
      <c r="AH27" s="269" t="str">
        <f t="shared" si="72"/>
        <v>-</v>
      </c>
      <c r="AI27" s="269" t="str">
        <f t="shared" si="72"/>
        <v>-</v>
      </c>
      <c r="AJ27" s="42"/>
      <c r="AK27" s="32"/>
      <c r="AL27" s="259" t="s">
        <v>38</v>
      </c>
      <c r="AM27" s="248">
        <v>2.5</v>
      </c>
      <c r="AN27" s="249">
        <v>4</v>
      </c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</row>
    <row r="28" spans="1:165" s="1" customFormat="1" ht="30" customHeight="1" x14ac:dyDescent="0.2">
      <c r="A28" s="33"/>
      <c r="B28" s="33"/>
      <c r="C28" s="33"/>
      <c r="D28" s="33"/>
      <c r="E28" s="367" t="s">
        <v>149</v>
      </c>
      <c r="F28" s="368"/>
      <c r="G28" s="258" t="str">
        <f>IFERROR(G26*G27,"-")</f>
        <v>-</v>
      </c>
      <c r="H28" s="258" t="str">
        <f t="shared" ref="H28:AI28" si="73">IFERROR(H26*H27,"-")</f>
        <v>-</v>
      </c>
      <c r="I28" s="258" t="str">
        <f t="shared" si="73"/>
        <v>-</v>
      </c>
      <c r="J28" s="258" t="str">
        <f t="shared" si="73"/>
        <v>-</v>
      </c>
      <c r="K28" s="258" t="str">
        <f t="shared" si="73"/>
        <v>-</v>
      </c>
      <c r="L28" s="258" t="str">
        <f t="shared" si="73"/>
        <v>-</v>
      </c>
      <c r="M28" s="258" t="str">
        <f t="shared" si="73"/>
        <v>-</v>
      </c>
      <c r="N28" s="258" t="str">
        <f t="shared" si="73"/>
        <v>-</v>
      </c>
      <c r="O28" s="258" t="str">
        <f t="shared" si="73"/>
        <v>-</v>
      </c>
      <c r="P28" s="258" t="str">
        <f t="shared" si="73"/>
        <v>-</v>
      </c>
      <c r="Q28" s="258" t="str">
        <f t="shared" si="73"/>
        <v>-</v>
      </c>
      <c r="R28" s="258" t="str">
        <f t="shared" si="73"/>
        <v>-</v>
      </c>
      <c r="S28" s="258" t="str">
        <f t="shared" si="73"/>
        <v>-</v>
      </c>
      <c r="T28" s="258" t="str">
        <f t="shared" si="73"/>
        <v>-</v>
      </c>
      <c r="U28" s="258" t="str">
        <f t="shared" si="73"/>
        <v>-</v>
      </c>
      <c r="V28" s="258" t="str">
        <f t="shared" si="73"/>
        <v>-</v>
      </c>
      <c r="W28" s="258" t="str">
        <f t="shared" si="73"/>
        <v>-</v>
      </c>
      <c r="X28" s="258" t="str">
        <f t="shared" si="73"/>
        <v>-</v>
      </c>
      <c r="Y28" s="258" t="str">
        <f t="shared" si="73"/>
        <v>-</v>
      </c>
      <c r="Z28" s="258" t="str">
        <f t="shared" si="73"/>
        <v>-</v>
      </c>
      <c r="AA28" s="258" t="str">
        <f t="shared" si="73"/>
        <v>-</v>
      </c>
      <c r="AB28" s="258" t="str">
        <f t="shared" si="73"/>
        <v>-</v>
      </c>
      <c r="AC28" s="258" t="str">
        <f t="shared" si="73"/>
        <v>-</v>
      </c>
      <c r="AD28" s="258" t="str">
        <f t="shared" si="73"/>
        <v>-</v>
      </c>
      <c r="AE28" s="258" t="str">
        <f t="shared" si="73"/>
        <v>-</v>
      </c>
      <c r="AF28" s="258" t="str">
        <f t="shared" si="73"/>
        <v>-</v>
      </c>
      <c r="AG28" s="258" t="str">
        <f t="shared" si="73"/>
        <v>-</v>
      </c>
      <c r="AH28" s="258" t="str">
        <f t="shared" si="73"/>
        <v>-</v>
      </c>
      <c r="AI28" s="258" t="str">
        <f t="shared" si="73"/>
        <v>-</v>
      </c>
      <c r="AJ28" s="42"/>
      <c r="AK28" s="33"/>
      <c r="AL28" s="367" t="s">
        <v>158</v>
      </c>
      <c r="AM28" s="375"/>
      <c r="AN28" s="368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</row>
    <row r="29" spans="1:165" s="1" customFormat="1" ht="30" customHeight="1" x14ac:dyDescent="0.2">
      <c r="A29" s="33"/>
      <c r="B29" s="33"/>
      <c r="C29" s="33"/>
      <c r="D29" s="33"/>
      <c r="E29" s="288" t="s">
        <v>159</v>
      </c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42"/>
      <c r="AK29" s="33"/>
      <c r="AL29" s="284"/>
      <c r="AM29" s="376"/>
      <c r="AN29" s="377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</row>
    <row r="30" spans="1:165" s="1" customFormat="1" ht="30" customHeight="1" x14ac:dyDescent="0.2">
      <c r="A30" s="33"/>
      <c r="B30" s="33"/>
      <c r="C30" s="33"/>
      <c r="D30" s="33"/>
      <c r="E30" s="285" t="s">
        <v>154</v>
      </c>
      <c r="F30" s="286"/>
      <c r="G30" s="286" t="s">
        <v>98</v>
      </c>
      <c r="H30" s="286" t="s">
        <v>98</v>
      </c>
      <c r="I30" s="286" t="s">
        <v>98</v>
      </c>
      <c r="J30" s="286" t="s">
        <v>98</v>
      </c>
      <c r="K30" s="286" t="s">
        <v>98</v>
      </c>
      <c r="L30" s="286" t="s">
        <v>98</v>
      </c>
      <c r="M30" s="286" t="s">
        <v>98</v>
      </c>
      <c r="N30" s="286" t="s">
        <v>98</v>
      </c>
      <c r="O30" s="286" t="s">
        <v>98</v>
      </c>
      <c r="P30" s="286" t="s">
        <v>98</v>
      </c>
      <c r="Q30" s="286" t="s">
        <v>98</v>
      </c>
      <c r="R30" s="286" t="s">
        <v>98</v>
      </c>
      <c r="S30" s="286" t="s">
        <v>98</v>
      </c>
      <c r="T30" s="286" t="s">
        <v>98</v>
      </c>
      <c r="U30" s="286" t="s">
        <v>98</v>
      </c>
      <c r="V30" s="286" t="s">
        <v>98</v>
      </c>
      <c r="W30" s="286" t="s">
        <v>98</v>
      </c>
      <c r="X30" s="286" t="s">
        <v>98</v>
      </c>
      <c r="Y30" s="286" t="s">
        <v>98</v>
      </c>
      <c r="Z30" s="286" t="s">
        <v>98</v>
      </c>
      <c r="AA30" s="286" t="s">
        <v>98</v>
      </c>
      <c r="AB30" s="286" t="s">
        <v>98</v>
      </c>
      <c r="AC30" s="286" t="s">
        <v>98</v>
      </c>
      <c r="AD30" s="286" t="s">
        <v>98</v>
      </c>
      <c r="AE30" s="286" t="s">
        <v>98</v>
      </c>
      <c r="AF30" s="286" t="s">
        <v>98</v>
      </c>
      <c r="AG30" s="286" t="s">
        <v>98</v>
      </c>
      <c r="AH30" s="286" t="s">
        <v>98</v>
      </c>
      <c r="AI30" s="286" t="s">
        <v>98</v>
      </c>
      <c r="AJ30" s="42"/>
      <c r="AK30" s="33"/>
      <c r="AL30" s="122" t="s">
        <v>157</v>
      </c>
      <c r="AM30" s="376" t="s">
        <v>98</v>
      </c>
      <c r="AN30" s="377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</row>
    <row r="31" spans="1:165" s="1" customFormat="1" ht="30" customHeight="1" x14ac:dyDescent="0.2">
      <c r="A31" s="33"/>
      <c r="B31" s="33"/>
      <c r="C31" s="33"/>
      <c r="D31" s="33"/>
      <c r="E31" s="285" t="s">
        <v>155</v>
      </c>
      <c r="F31" s="286"/>
      <c r="G31" s="286" t="s">
        <v>98</v>
      </c>
      <c r="H31" s="286" t="s">
        <v>98</v>
      </c>
      <c r="I31" s="286" t="s">
        <v>98</v>
      </c>
      <c r="J31" s="286" t="s">
        <v>98</v>
      </c>
      <c r="K31" s="286" t="s">
        <v>98</v>
      </c>
      <c r="L31" s="286" t="s">
        <v>98</v>
      </c>
      <c r="M31" s="286" t="s">
        <v>98</v>
      </c>
      <c r="N31" s="286" t="s">
        <v>98</v>
      </c>
      <c r="O31" s="286" t="s">
        <v>98</v>
      </c>
      <c r="P31" s="286" t="s">
        <v>98</v>
      </c>
      <c r="Q31" s="286" t="s">
        <v>98</v>
      </c>
      <c r="R31" s="286" t="s">
        <v>98</v>
      </c>
      <c r="S31" s="286" t="s">
        <v>98</v>
      </c>
      <c r="T31" s="286" t="s">
        <v>98</v>
      </c>
      <c r="U31" s="286" t="s">
        <v>98</v>
      </c>
      <c r="V31" s="286" t="s">
        <v>98</v>
      </c>
      <c r="W31" s="286" t="s">
        <v>98</v>
      </c>
      <c r="X31" s="286" t="s">
        <v>98</v>
      </c>
      <c r="Y31" s="286" t="s">
        <v>98</v>
      </c>
      <c r="Z31" s="286" t="s">
        <v>98</v>
      </c>
      <c r="AA31" s="286" t="s">
        <v>98</v>
      </c>
      <c r="AB31" s="286" t="s">
        <v>98</v>
      </c>
      <c r="AC31" s="286" t="s">
        <v>98</v>
      </c>
      <c r="AD31" s="286" t="s">
        <v>98</v>
      </c>
      <c r="AE31" s="286" t="s">
        <v>98</v>
      </c>
      <c r="AF31" s="286" t="s">
        <v>98</v>
      </c>
      <c r="AG31" s="286" t="s">
        <v>98</v>
      </c>
      <c r="AH31" s="286" t="s">
        <v>98</v>
      </c>
      <c r="AI31" s="286" t="s">
        <v>98</v>
      </c>
      <c r="AJ31" s="42"/>
      <c r="AK31" s="33"/>
      <c r="AL31" s="284"/>
      <c r="AM31" s="376" t="s">
        <v>98</v>
      </c>
      <c r="AN31" s="377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</row>
    <row r="32" spans="1:165" s="1" customFormat="1" ht="30" customHeight="1" x14ac:dyDescent="0.2">
      <c r="A32" s="33"/>
      <c r="B32" s="33"/>
      <c r="C32" s="33"/>
      <c r="D32" s="33"/>
      <c r="E32" s="285" t="s">
        <v>156</v>
      </c>
      <c r="F32" s="286"/>
      <c r="G32" s="286" t="s">
        <v>98</v>
      </c>
      <c r="H32" s="286" t="s">
        <v>98</v>
      </c>
      <c r="I32" s="286" t="s">
        <v>98</v>
      </c>
      <c r="J32" s="286" t="s">
        <v>98</v>
      </c>
      <c r="K32" s="286" t="s">
        <v>98</v>
      </c>
      <c r="L32" s="286" t="s">
        <v>98</v>
      </c>
      <c r="M32" s="286" t="s">
        <v>98</v>
      </c>
      <c r="N32" s="286" t="s">
        <v>98</v>
      </c>
      <c r="O32" s="286" t="s">
        <v>98</v>
      </c>
      <c r="P32" s="286" t="s">
        <v>98</v>
      </c>
      <c r="Q32" s="286" t="s">
        <v>98</v>
      </c>
      <c r="R32" s="286" t="s">
        <v>98</v>
      </c>
      <c r="S32" s="286" t="s">
        <v>98</v>
      </c>
      <c r="T32" s="286" t="s">
        <v>98</v>
      </c>
      <c r="U32" s="286" t="s">
        <v>98</v>
      </c>
      <c r="V32" s="286" t="s">
        <v>98</v>
      </c>
      <c r="W32" s="286" t="s">
        <v>98</v>
      </c>
      <c r="X32" s="286" t="s">
        <v>98</v>
      </c>
      <c r="Y32" s="286" t="s">
        <v>98</v>
      </c>
      <c r="Z32" s="286" t="s">
        <v>98</v>
      </c>
      <c r="AA32" s="286" t="s">
        <v>98</v>
      </c>
      <c r="AB32" s="286" t="s">
        <v>98</v>
      </c>
      <c r="AC32" s="286" t="s">
        <v>98</v>
      </c>
      <c r="AD32" s="286" t="s">
        <v>98</v>
      </c>
      <c r="AE32" s="286" t="s">
        <v>98</v>
      </c>
      <c r="AF32" s="286" t="s">
        <v>98</v>
      </c>
      <c r="AG32" s="286" t="s">
        <v>98</v>
      </c>
      <c r="AH32" s="286" t="s">
        <v>98</v>
      </c>
      <c r="AI32" s="286" t="s">
        <v>98</v>
      </c>
      <c r="AJ32" s="42"/>
      <c r="AK32" s="33"/>
      <c r="AL32" s="284"/>
      <c r="AM32" s="376" t="s">
        <v>98</v>
      </c>
      <c r="AN32" s="377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</row>
    <row r="33" spans="1:165" s="1" customFormat="1" ht="30" customHeight="1" x14ac:dyDescent="0.2">
      <c r="A33" s="33"/>
      <c r="B33" s="33"/>
      <c r="C33" s="33"/>
      <c r="D33" s="33"/>
      <c r="E33" s="288" t="s">
        <v>152</v>
      </c>
      <c r="F33" s="287"/>
      <c r="G33" s="290" t="str">
        <f>IFERROR(G$5/$F33*100,"-")</f>
        <v>-</v>
      </c>
      <c r="H33" s="290" t="str">
        <f t="shared" ref="H33:AI34" si="74">IFERROR(H$5/$F33*100,"-")</f>
        <v>-</v>
      </c>
      <c r="I33" s="290" t="str">
        <f t="shared" si="74"/>
        <v>-</v>
      </c>
      <c r="J33" s="290" t="str">
        <f t="shared" si="74"/>
        <v>-</v>
      </c>
      <c r="K33" s="290" t="str">
        <f t="shared" si="74"/>
        <v>-</v>
      </c>
      <c r="L33" s="290" t="str">
        <f t="shared" si="74"/>
        <v>-</v>
      </c>
      <c r="M33" s="290" t="str">
        <f t="shared" si="74"/>
        <v>-</v>
      </c>
      <c r="N33" s="290" t="str">
        <f t="shared" si="74"/>
        <v>-</v>
      </c>
      <c r="O33" s="290" t="str">
        <f t="shared" si="74"/>
        <v>-</v>
      </c>
      <c r="P33" s="290" t="str">
        <f t="shared" si="74"/>
        <v>-</v>
      </c>
      <c r="Q33" s="290" t="str">
        <f t="shared" si="74"/>
        <v>-</v>
      </c>
      <c r="R33" s="290" t="str">
        <f t="shared" si="74"/>
        <v>-</v>
      </c>
      <c r="S33" s="290" t="str">
        <f t="shared" si="74"/>
        <v>-</v>
      </c>
      <c r="T33" s="290" t="str">
        <f t="shared" si="74"/>
        <v>-</v>
      </c>
      <c r="U33" s="290" t="str">
        <f t="shared" si="74"/>
        <v>-</v>
      </c>
      <c r="V33" s="290" t="str">
        <f t="shared" si="74"/>
        <v>-</v>
      </c>
      <c r="W33" s="290" t="str">
        <f t="shared" si="74"/>
        <v>-</v>
      </c>
      <c r="X33" s="290" t="str">
        <f t="shared" si="74"/>
        <v>-</v>
      </c>
      <c r="Y33" s="290" t="str">
        <f t="shared" si="74"/>
        <v>-</v>
      </c>
      <c r="Z33" s="290" t="str">
        <f t="shared" si="74"/>
        <v>-</v>
      </c>
      <c r="AA33" s="290" t="str">
        <f t="shared" si="74"/>
        <v>-</v>
      </c>
      <c r="AB33" s="290" t="str">
        <f t="shared" si="74"/>
        <v>-</v>
      </c>
      <c r="AC33" s="290" t="str">
        <f t="shared" si="74"/>
        <v>-</v>
      </c>
      <c r="AD33" s="290" t="str">
        <f t="shared" si="74"/>
        <v>-</v>
      </c>
      <c r="AE33" s="290" t="str">
        <f t="shared" si="74"/>
        <v>-</v>
      </c>
      <c r="AF33" s="290" t="str">
        <f t="shared" si="74"/>
        <v>-</v>
      </c>
      <c r="AG33" s="290" t="str">
        <f t="shared" si="74"/>
        <v>-</v>
      </c>
      <c r="AH33" s="290" t="str">
        <f t="shared" si="74"/>
        <v>-</v>
      </c>
      <c r="AI33" s="290" t="str">
        <f t="shared" si="74"/>
        <v>-</v>
      </c>
      <c r="AJ33" s="42"/>
      <c r="AK33" s="33"/>
      <c r="AL33" s="284"/>
      <c r="AM33" s="376" t="s">
        <v>98</v>
      </c>
      <c r="AN33" s="377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</row>
    <row r="34" spans="1:165" s="1" customFormat="1" ht="30" customHeight="1" x14ac:dyDescent="0.2">
      <c r="A34" s="33"/>
      <c r="B34" s="367" t="s">
        <v>148</v>
      </c>
      <c r="C34" s="368"/>
      <c r="D34" s="272">
        <f>SUM(G28:AI28)</f>
        <v>0</v>
      </c>
      <c r="E34" s="288" t="s">
        <v>153</v>
      </c>
      <c r="F34" s="287"/>
      <c r="G34" s="290" t="str">
        <f>IFERROR(G$5/$F34*100,"-")</f>
        <v>-</v>
      </c>
      <c r="H34" s="290" t="str">
        <f t="shared" si="74"/>
        <v>-</v>
      </c>
      <c r="I34" s="290" t="str">
        <f t="shared" si="74"/>
        <v>-</v>
      </c>
      <c r="J34" s="290" t="str">
        <f t="shared" si="74"/>
        <v>-</v>
      </c>
      <c r="K34" s="290" t="str">
        <f t="shared" si="74"/>
        <v>-</v>
      </c>
      <c r="L34" s="290" t="str">
        <f t="shared" si="74"/>
        <v>-</v>
      </c>
      <c r="M34" s="290" t="str">
        <f t="shared" si="74"/>
        <v>-</v>
      </c>
      <c r="N34" s="290" t="str">
        <f t="shared" si="74"/>
        <v>-</v>
      </c>
      <c r="O34" s="290" t="str">
        <f t="shared" si="74"/>
        <v>-</v>
      </c>
      <c r="P34" s="290" t="str">
        <f t="shared" si="74"/>
        <v>-</v>
      </c>
      <c r="Q34" s="290" t="str">
        <f t="shared" si="74"/>
        <v>-</v>
      </c>
      <c r="R34" s="290" t="str">
        <f t="shared" si="74"/>
        <v>-</v>
      </c>
      <c r="S34" s="290" t="str">
        <f t="shared" si="74"/>
        <v>-</v>
      </c>
      <c r="T34" s="290" t="str">
        <f t="shared" si="74"/>
        <v>-</v>
      </c>
      <c r="U34" s="290" t="str">
        <f t="shared" si="74"/>
        <v>-</v>
      </c>
      <c r="V34" s="290" t="str">
        <f t="shared" si="74"/>
        <v>-</v>
      </c>
      <c r="W34" s="290" t="str">
        <f t="shared" si="74"/>
        <v>-</v>
      </c>
      <c r="X34" s="290" t="str">
        <f t="shared" si="74"/>
        <v>-</v>
      </c>
      <c r="Y34" s="290" t="str">
        <f t="shared" si="74"/>
        <v>-</v>
      </c>
      <c r="Z34" s="290" t="str">
        <f t="shared" si="74"/>
        <v>-</v>
      </c>
      <c r="AA34" s="290" t="str">
        <f t="shared" si="74"/>
        <v>-</v>
      </c>
      <c r="AB34" s="290" t="str">
        <f t="shared" si="74"/>
        <v>-</v>
      </c>
      <c r="AC34" s="290" t="str">
        <f t="shared" si="74"/>
        <v>-</v>
      </c>
      <c r="AD34" s="290" t="str">
        <f t="shared" si="74"/>
        <v>-</v>
      </c>
      <c r="AE34" s="290" t="str">
        <f t="shared" si="74"/>
        <v>-</v>
      </c>
      <c r="AF34" s="290" t="str">
        <f t="shared" si="74"/>
        <v>-</v>
      </c>
      <c r="AG34" s="290" t="str">
        <f t="shared" si="74"/>
        <v>-</v>
      </c>
      <c r="AH34" s="290" t="str">
        <f t="shared" si="74"/>
        <v>-</v>
      </c>
      <c r="AI34" s="290" t="str">
        <f t="shared" si="74"/>
        <v>-</v>
      </c>
      <c r="AJ34" s="42"/>
      <c r="AK34" s="33"/>
      <c r="AL34" s="122"/>
      <c r="AM34" s="376" t="s">
        <v>98</v>
      </c>
      <c r="AN34" s="377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</row>
    <row r="35" spans="1:165" s="69" customFormat="1" ht="15" x14ac:dyDescent="0.15">
      <c r="C35" s="251"/>
      <c r="D35" s="251"/>
      <c r="E35" s="251"/>
      <c r="AJ35" s="42"/>
      <c r="AK35" s="33"/>
      <c r="AL35" s="33"/>
      <c r="AM35" s="33"/>
      <c r="AN35" s="33"/>
      <c r="AO35" s="33"/>
      <c r="AY35" s="70"/>
    </row>
    <row r="36" spans="1:165" s="65" customFormat="1" ht="15" customHeight="1" x14ac:dyDescent="0.15">
      <c r="A36" s="33"/>
      <c r="B36" s="111" t="s">
        <v>42</v>
      </c>
      <c r="AJ36" s="42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</row>
    <row r="37" spans="1:165" s="68" customFormat="1" ht="15" customHeight="1" x14ac:dyDescent="0.15">
      <c r="A37" s="33"/>
      <c r="B37" s="66" t="s">
        <v>43</v>
      </c>
      <c r="C37" s="67"/>
      <c r="D37" s="67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42"/>
      <c r="AK37" s="33"/>
      <c r="AL37" s="36"/>
      <c r="AM37" s="36"/>
      <c r="AN37" s="36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</row>
    <row r="38" spans="1:165" s="68" customFormat="1" ht="15" customHeight="1" x14ac:dyDescent="0.1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6"/>
      <c r="AM38" s="36"/>
      <c r="AN38" s="36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</row>
    <row r="39" spans="1:165" s="1" customFormat="1" ht="15" customHeight="1" x14ac:dyDescent="0.2">
      <c r="A39" s="33"/>
      <c r="B39" s="36"/>
      <c r="C39" s="36"/>
      <c r="D39" s="36"/>
      <c r="E39" s="212"/>
      <c r="F39" s="252"/>
      <c r="G39" s="253"/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42"/>
      <c r="AK39" s="32"/>
      <c r="AL39" s="36"/>
      <c r="AM39" s="36"/>
      <c r="AN39" s="36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</row>
    <row r="40" spans="1:165" s="128" customFormat="1" ht="30" customHeight="1" x14ac:dyDescent="0.2">
      <c r="A40" s="126"/>
      <c r="B40" s="370" t="s">
        <v>71</v>
      </c>
      <c r="C40" s="371"/>
      <c r="D40" s="371"/>
      <c r="E40" s="273" t="s">
        <v>142</v>
      </c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316"/>
      <c r="AJ40" s="42"/>
      <c r="AL40" s="127"/>
      <c r="AM40" s="127"/>
      <c r="AN40" s="127"/>
    </row>
    <row r="41" spans="1:165" s="1" customFormat="1" ht="30" customHeight="1" x14ac:dyDescent="0.2">
      <c r="A41" s="295">
        <v>1</v>
      </c>
      <c r="B41" s="366" t="s">
        <v>138</v>
      </c>
      <c r="C41" s="366"/>
      <c r="D41" s="366"/>
      <c r="E41" s="281" t="s">
        <v>67</v>
      </c>
      <c r="F41" s="211">
        <f>IF(F5&gt;0,F5-F43-F45-F47-F49,"-")</f>
        <v>150</v>
      </c>
      <c r="G41" s="211" t="str">
        <f t="shared" ref="G41:AI41" si="75">IF(G5&gt;0,G5-G43-G45-G47-G49,"-")</f>
        <v>-</v>
      </c>
      <c r="H41" s="211" t="str">
        <f t="shared" si="75"/>
        <v>-</v>
      </c>
      <c r="I41" s="211" t="str">
        <f t="shared" si="75"/>
        <v>-</v>
      </c>
      <c r="J41" s="211" t="str">
        <f t="shared" si="75"/>
        <v>-</v>
      </c>
      <c r="K41" s="211" t="str">
        <f t="shared" si="75"/>
        <v>-</v>
      </c>
      <c r="L41" s="211" t="str">
        <f t="shared" si="75"/>
        <v>-</v>
      </c>
      <c r="M41" s="211" t="str">
        <f t="shared" si="75"/>
        <v>-</v>
      </c>
      <c r="N41" s="211" t="str">
        <f t="shared" si="75"/>
        <v>-</v>
      </c>
      <c r="O41" s="211" t="str">
        <f t="shared" si="75"/>
        <v>-</v>
      </c>
      <c r="P41" s="211" t="str">
        <f t="shared" si="75"/>
        <v>-</v>
      </c>
      <c r="Q41" s="211" t="str">
        <f t="shared" si="75"/>
        <v>-</v>
      </c>
      <c r="R41" s="211" t="str">
        <f t="shared" si="75"/>
        <v>-</v>
      </c>
      <c r="S41" s="211" t="str">
        <f t="shared" si="75"/>
        <v>-</v>
      </c>
      <c r="T41" s="211" t="str">
        <f t="shared" si="75"/>
        <v>-</v>
      </c>
      <c r="U41" s="211" t="str">
        <f t="shared" si="75"/>
        <v>-</v>
      </c>
      <c r="V41" s="211" t="str">
        <f t="shared" si="75"/>
        <v>-</v>
      </c>
      <c r="W41" s="211" t="str">
        <f t="shared" si="75"/>
        <v>-</v>
      </c>
      <c r="X41" s="211" t="str">
        <f t="shared" si="75"/>
        <v>-</v>
      </c>
      <c r="Y41" s="211" t="str">
        <f t="shared" si="75"/>
        <v>-</v>
      </c>
      <c r="Z41" s="211" t="str">
        <f t="shared" si="75"/>
        <v>-</v>
      </c>
      <c r="AA41" s="211" t="str">
        <f t="shared" si="75"/>
        <v>-</v>
      </c>
      <c r="AB41" s="211" t="str">
        <f t="shared" si="75"/>
        <v>-</v>
      </c>
      <c r="AC41" s="211" t="str">
        <f t="shared" si="75"/>
        <v>-</v>
      </c>
      <c r="AD41" s="211" t="str">
        <f t="shared" si="75"/>
        <v>-</v>
      </c>
      <c r="AE41" s="211" t="str">
        <f t="shared" si="75"/>
        <v>-</v>
      </c>
      <c r="AF41" s="211" t="str">
        <f t="shared" si="75"/>
        <v>-</v>
      </c>
      <c r="AG41" s="211" t="str">
        <f t="shared" si="75"/>
        <v>-</v>
      </c>
      <c r="AH41" s="211" t="str">
        <f t="shared" si="75"/>
        <v>-</v>
      </c>
      <c r="AI41" s="211" t="str">
        <f t="shared" si="75"/>
        <v>-</v>
      </c>
      <c r="AJ41" s="42"/>
      <c r="AK41" s="32"/>
      <c r="AL41" s="36"/>
      <c r="AM41" s="36"/>
      <c r="AN41" s="36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</row>
    <row r="42" spans="1:165" s="1" customFormat="1" ht="30" customHeight="1" thickBot="1" x14ac:dyDescent="0.25">
      <c r="A42" s="295">
        <v>10</v>
      </c>
      <c r="B42" s="366"/>
      <c r="C42" s="366"/>
      <c r="D42" s="366"/>
      <c r="E42" s="275" t="s">
        <v>77</v>
      </c>
      <c r="F42" s="321">
        <f>IFERROR((F6-(F43*F44+F45*F46+F47*F48+F49*F50))/F41,"-")</f>
        <v>35.93333333333333</v>
      </c>
      <c r="G42" s="321" t="str">
        <f t="shared" ref="G42" si="76">IFERROR((G6-(G43*G44+G45*G46+G47*G48+G49*G50))/G41,"-")</f>
        <v>-</v>
      </c>
      <c r="H42" s="321" t="str">
        <f t="shared" ref="H42" si="77">IFERROR((H6-(H43*H44+H45*H46+H47*H48+H49*H50))/H41,"-")</f>
        <v>-</v>
      </c>
      <c r="I42" s="321" t="str">
        <f t="shared" ref="I42" si="78">IFERROR((I6-(I43*I44+I45*I46+I47*I48+I49*I50))/I41,"-")</f>
        <v>-</v>
      </c>
      <c r="J42" s="321" t="str">
        <f t="shared" ref="J42" si="79">IFERROR((J6-(J43*J44+J45*J46+J47*J48+J49*J50))/J41,"-")</f>
        <v>-</v>
      </c>
      <c r="K42" s="321" t="str">
        <f t="shared" ref="K42" si="80">IFERROR((K6-(K43*K44+K45*K46+K47*K48+K49*K50))/K41,"-")</f>
        <v>-</v>
      </c>
      <c r="L42" s="321" t="str">
        <f t="shared" ref="L42" si="81">IFERROR((L6-(L43*L44+L45*L46+L47*L48+L49*L50))/L41,"-")</f>
        <v>-</v>
      </c>
      <c r="M42" s="321" t="str">
        <f t="shared" ref="M42" si="82">IFERROR((M6-(M43*M44+M45*M46+M47*M48+M49*M50))/M41,"-")</f>
        <v>-</v>
      </c>
      <c r="N42" s="321" t="str">
        <f t="shared" ref="N42" si="83">IFERROR((N6-(N43*N44+N45*N46+N47*N48+N49*N50))/N41,"-")</f>
        <v>-</v>
      </c>
      <c r="O42" s="321" t="str">
        <f t="shared" ref="O42" si="84">IFERROR((O6-(O43*O44+O45*O46+O47*O48+O49*O50))/O41,"-")</f>
        <v>-</v>
      </c>
      <c r="P42" s="321" t="str">
        <f t="shared" ref="P42" si="85">IFERROR((P6-(P43*P44+P45*P46+P47*P48+P49*P50))/P41,"-")</f>
        <v>-</v>
      </c>
      <c r="Q42" s="321" t="str">
        <f t="shared" ref="Q42" si="86">IFERROR((Q6-(Q43*Q44+Q45*Q46+Q47*Q48+Q49*Q50))/Q41,"-")</f>
        <v>-</v>
      </c>
      <c r="R42" s="321" t="str">
        <f t="shared" ref="R42" si="87">IFERROR((R6-(R43*R44+R45*R46+R47*R48+R49*R50))/R41,"-")</f>
        <v>-</v>
      </c>
      <c r="S42" s="321" t="str">
        <f t="shared" ref="S42" si="88">IFERROR((S6-(S43*S44+S45*S46+S47*S48+S49*S50))/S41,"-")</f>
        <v>-</v>
      </c>
      <c r="T42" s="321" t="str">
        <f t="shared" ref="T42" si="89">IFERROR((T6-(T43*T44+T45*T46+T47*T48+T49*T50))/T41,"-")</f>
        <v>-</v>
      </c>
      <c r="U42" s="321" t="str">
        <f t="shared" ref="U42" si="90">IFERROR((U6-(U43*U44+U45*U46+U47*U48+U49*U50))/U41,"-")</f>
        <v>-</v>
      </c>
      <c r="V42" s="321" t="str">
        <f t="shared" ref="V42" si="91">IFERROR((V6-(V43*V44+V45*V46+V47*V48+V49*V50))/V41,"-")</f>
        <v>-</v>
      </c>
      <c r="W42" s="321" t="str">
        <f t="shared" ref="W42" si="92">IFERROR((W6-(W43*W44+W45*W46+W47*W48+W49*W50))/W41,"-")</f>
        <v>-</v>
      </c>
      <c r="X42" s="321" t="str">
        <f t="shared" ref="X42" si="93">IFERROR((X6-(X43*X44+X45*X46+X47*X48+X49*X50))/X41,"-")</f>
        <v>-</v>
      </c>
      <c r="Y42" s="321" t="str">
        <f t="shared" ref="Y42" si="94">IFERROR((Y6-(Y43*Y44+Y45*Y46+Y47*Y48+Y49*Y50))/Y41,"-")</f>
        <v>-</v>
      </c>
      <c r="Z42" s="321" t="str">
        <f t="shared" ref="Z42" si="95">IFERROR((Z6-(Z43*Z44+Z45*Z46+Z47*Z48+Z49*Z50))/Z41,"-")</f>
        <v>-</v>
      </c>
      <c r="AA42" s="321" t="str">
        <f t="shared" ref="AA42" si="96">IFERROR((AA6-(AA43*AA44+AA45*AA46+AA47*AA48+AA49*AA50))/AA41,"-")</f>
        <v>-</v>
      </c>
      <c r="AB42" s="321" t="str">
        <f t="shared" ref="AB42" si="97">IFERROR((AB6-(AB43*AB44+AB45*AB46+AB47*AB48+AB49*AB50))/AB41,"-")</f>
        <v>-</v>
      </c>
      <c r="AC42" s="321" t="str">
        <f t="shared" ref="AC42" si="98">IFERROR((AC6-(AC43*AC44+AC45*AC46+AC47*AC48+AC49*AC50))/AC41,"-")</f>
        <v>-</v>
      </c>
      <c r="AD42" s="321" t="str">
        <f t="shared" ref="AD42" si="99">IFERROR((AD6-(AD43*AD44+AD45*AD46+AD47*AD48+AD49*AD50))/AD41,"-")</f>
        <v>-</v>
      </c>
      <c r="AE42" s="321" t="str">
        <f t="shared" ref="AE42" si="100">IFERROR((AE6-(AE43*AE44+AE45*AE46+AE47*AE48+AE49*AE50))/AE41,"-")</f>
        <v>-</v>
      </c>
      <c r="AF42" s="321" t="str">
        <f t="shared" ref="AF42" si="101">IFERROR((AF6-(AF43*AF44+AF45*AF46+AF47*AF48+AF49*AF50))/AF41,"-")</f>
        <v>-</v>
      </c>
      <c r="AG42" s="321" t="str">
        <f t="shared" ref="AG42" si="102">IFERROR((AG6-(AG43*AG44+AG45*AG46+AG47*AG48+AG49*AG50))/AG41,"-")</f>
        <v>-</v>
      </c>
      <c r="AH42" s="321" t="str">
        <f t="shared" ref="AH42" si="103">IFERROR((AH6-(AH43*AH44+AH45*AH46+AH47*AH48+AH49*AH50))/AH41,"-")</f>
        <v>-</v>
      </c>
      <c r="AI42" s="321" t="str">
        <f t="shared" ref="AI42" si="104">IFERROR((AI6-(AI43*AI44+AI45*AI46+AI47*AI48+AI49*AI50))/AI41,"-")</f>
        <v>-</v>
      </c>
      <c r="AJ42" s="42"/>
      <c r="AK42" s="32"/>
      <c r="AL42" s="36"/>
      <c r="AM42" s="36"/>
      <c r="AN42" s="36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</row>
    <row r="43" spans="1:165" s="1" customFormat="1" ht="30" customHeight="1" x14ac:dyDescent="0.2">
      <c r="A43" s="295">
        <f>A41+1</f>
        <v>2</v>
      </c>
      <c r="B43" s="366"/>
      <c r="C43" s="366"/>
      <c r="D43" s="366"/>
      <c r="E43" s="320" t="s">
        <v>68</v>
      </c>
      <c r="F43" s="318"/>
      <c r="G43" s="204" t="str">
        <f>IFERROR(IF(G$4&gt;0,F43,""),"0")</f>
        <v/>
      </c>
      <c r="H43" s="204" t="str">
        <f t="shared" ref="H43:AI43" si="105">IFERROR(IF(H$4&gt;0,G43,""),"0")</f>
        <v/>
      </c>
      <c r="I43" s="204" t="str">
        <f t="shared" si="105"/>
        <v/>
      </c>
      <c r="J43" s="204" t="str">
        <f t="shared" si="105"/>
        <v/>
      </c>
      <c r="K43" s="204" t="str">
        <f t="shared" si="105"/>
        <v/>
      </c>
      <c r="L43" s="204" t="str">
        <f t="shared" si="105"/>
        <v/>
      </c>
      <c r="M43" s="204" t="str">
        <f t="shared" si="105"/>
        <v/>
      </c>
      <c r="N43" s="204" t="str">
        <f t="shared" si="105"/>
        <v/>
      </c>
      <c r="O43" s="204" t="str">
        <f t="shared" si="105"/>
        <v/>
      </c>
      <c r="P43" s="204" t="str">
        <f t="shared" si="105"/>
        <v/>
      </c>
      <c r="Q43" s="204" t="str">
        <f t="shared" si="105"/>
        <v/>
      </c>
      <c r="R43" s="204" t="str">
        <f t="shared" si="105"/>
        <v/>
      </c>
      <c r="S43" s="204" t="str">
        <f t="shared" si="105"/>
        <v/>
      </c>
      <c r="T43" s="204" t="str">
        <f t="shared" si="105"/>
        <v/>
      </c>
      <c r="U43" s="204" t="str">
        <f t="shared" si="105"/>
        <v/>
      </c>
      <c r="V43" s="204" t="str">
        <f t="shared" si="105"/>
        <v/>
      </c>
      <c r="W43" s="204" t="str">
        <f t="shared" si="105"/>
        <v/>
      </c>
      <c r="X43" s="204" t="str">
        <f t="shared" si="105"/>
        <v/>
      </c>
      <c r="Y43" s="204" t="str">
        <f t="shared" si="105"/>
        <v/>
      </c>
      <c r="Z43" s="204" t="str">
        <f t="shared" si="105"/>
        <v/>
      </c>
      <c r="AA43" s="204" t="str">
        <f t="shared" si="105"/>
        <v/>
      </c>
      <c r="AB43" s="204" t="str">
        <f t="shared" si="105"/>
        <v/>
      </c>
      <c r="AC43" s="204" t="str">
        <f t="shared" si="105"/>
        <v/>
      </c>
      <c r="AD43" s="204" t="str">
        <f t="shared" si="105"/>
        <v/>
      </c>
      <c r="AE43" s="204" t="str">
        <f t="shared" si="105"/>
        <v/>
      </c>
      <c r="AF43" s="204" t="str">
        <f t="shared" si="105"/>
        <v/>
      </c>
      <c r="AG43" s="204" t="str">
        <f t="shared" si="105"/>
        <v/>
      </c>
      <c r="AH43" s="204" t="str">
        <f t="shared" si="105"/>
        <v/>
      </c>
      <c r="AI43" s="204" t="str">
        <f t="shared" si="105"/>
        <v/>
      </c>
      <c r="AJ43" s="42"/>
      <c r="AK43" s="32"/>
      <c r="AL43" s="36"/>
      <c r="AM43" s="36"/>
      <c r="AN43" s="36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</row>
    <row r="44" spans="1:165" s="1" customFormat="1" ht="30" customHeight="1" thickBot="1" x14ac:dyDescent="0.25">
      <c r="A44" s="295">
        <f>A42+10</f>
        <v>20</v>
      </c>
      <c r="B44" s="366"/>
      <c r="C44" s="366"/>
      <c r="D44" s="366"/>
      <c r="E44" s="319" t="str">
        <f>E42</f>
        <v>Milchleistung
kg/Kuh/Tag</v>
      </c>
      <c r="F44" s="205"/>
      <c r="G44" s="206" t="str">
        <f>IFERROR(IF(G$4&gt;0,F44,""),"0")</f>
        <v/>
      </c>
      <c r="H44" s="206" t="str">
        <f t="shared" ref="H44:AI44" si="106">IFERROR(IF(H$4&gt;0,G44,""),"0")</f>
        <v/>
      </c>
      <c r="I44" s="206" t="str">
        <f t="shared" si="106"/>
        <v/>
      </c>
      <c r="J44" s="206" t="str">
        <f t="shared" si="106"/>
        <v/>
      </c>
      <c r="K44" s="206" t="str">
        <f t="shared" si="106"/>
        <v/>
      </c>
      <c r="L44" s="206" t="str">
        <f t="shared" si="106"/>
        <v/>
      </c>
      <c r="M44" s="206" t="str">
        <f t="shared" si="106"/>
        <v/>
      </c>
      <c r="N44" s="206" t="str">
        <f t="shared" si="106"/>
        <v/>
      </c>
      <c r="O44" s="206" t="str">
        <f t="shared" si="106"/>
        <v/>
      </c>
      <c r="P44" s="206" t="str">
        <f t="shared" si="106"/>
        <v/>
      </c>
      <c r="Q44" s="206" t="str">
        <f t="shared" si="106"/>
        <v/>
      </c>
      <c r="R44" s="206" t="str">
        <f t="shared" si="106"/>
        <v/>
      </c>
      <c r="S44" s="206" t="str">
        <f t="shared" si="106"/>
        <v/>
      </c>
      <c r="T44" s="206" t="str">
        <f t="shared" si="106"/>
        <v/>
      </c>
      <c r="U44" s="206" t="str">
        <f t="shared" si="106"/>
        <v/>
      </c>
      <c r="V44" s="206" t="str">
        <f t="shared" si="106"/>
        <v/>
      </c>
      <c r="W44" s="206" t="str">
        <f t="shared" si="106"/>
        <v/>
      </c>
      <c r="X44" s="206" t="str">
        <f t="shared" si="106"/>
        <v/>
      </c>
      <c r="Y44" s="206" t="str">
        <f t="shared" si="106"/>
        <v/>
      </c>
      <c r="Z44" s="206" t="str">
        <f t="shared" si="106"/>
        <v/>
      </c>
      <c r="AA44" s="206" t="str">
        <f t="shared" si="106"/>
        <v/>
      </c>
      <c r="AB44" s="206" t="str">
        <f t="shared" si="106"/>
        <v/>
      </c>
      <c r="AC44" s="206" t="str">
        <f t="shared" si="106"/>
        <v/>
      </c>
      <c r="AD44" s="206" t="str">
        <f t="shared" si="106"/>
        <v/>
      </c>
      <c r="AE44" s="206" t="str">
        <f t="shared" si="106"/>
        <v/>
      </c>
      <c r="AF44" s="206" t="str">
        <f t="shared" si="106"/>
        <v/>
      </c>
      <c r="AG44" s="206" t="str">
        <f t="shared" si="106"/>
        <v/>
      </c>
      <c r="AH44" s="206" t="str">
        <f t="shared" si="106"/>
        <v/>
      </c>
      <c r="AI44" s="206" t="str">
        <f t="shared" si="106"/>
        <v/>
      </c>
      <c r="AJ44" s="42"/>
      <c r="AK44" s="32"/>
      <c r="AL44" s="36"/>
      <c r="AM44" s="36"/>
      <c r="AN44" s="36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</row>
    <row r="45" spans="1:165" s="1" customFormat="1" ht="30" customHeight="1" x14ac:dyDescent="0.2">
      <c r="A45" s="295">
        <f t="shared" ref="A45" si="107">A43+1</f>
        <v>3</v>
      </c>
      <c r="B45" s="366"/>
      <c r="C45" s="366"/>
      <c r="D45" s="366"/>
      <c r="E45" s="317" t="s">
        <v>69</v>
      </c>
      <c r="F45" s="318"/>
      <c r="G45" s="204" t="str">
        <f t="shared" ref="G45:G50" si="108">IFERROR(IF(G$4&gt;0,F45,""),"0")</f>
        <v/>
      </c>
      <c r="H45" s="204" t="str">
        <f t="shared" ref="H45:AI45" si="109">IFERROR(IF(H$4&gt;0,G45,""),"0")</f>
        <v/>
      </c>
      <c r="I45" s="204" t="str">
        <f t="shared" si="109"/>
        <v/>
      </c>
      <c r="J45" s="204" t="str">
        <f t="shared" si="109"/>
        <v/>
      </c>
      <c r="K45" s="204" t="str">
        <f t="shared" si="109"/>
        <v/>
      </c>
      <c r="L45" s="204" t="str">
        <f t="shared" si="109"/>
        <v/>
      </c>
      <c r="M45" s="204" t="str">
        <f t="shared" si="109"/>
        <v/>
      </c>
      <c r="N45" s="204" t="str">
        <f t="shared" si="109"/>
        <v/>
      </c>
      <c r="O45" s="204" t="str">
        <f t="shared" si="109"/>
        <v/>
      </c>
      <c r="P45" s="204" t="str">
        <f t="shared" si="109"/>
        <v/>
      </c>
      <c r="Q45" s="204" t="str">
        <f t="shared" si="109"/>
        <v/>
      </c>
      <c r="R45" s="204" t="str">
        <f t="shared" si="109"/>
        <v/>
      </c>
      <c r="S45" s="204" t="str">
        <f t="shared" si="109"/>
        <v/>
      </c>
      <c r="T45" s="204" t="str">
        <f t="shared" si="109"/>
        <v/>
      </c>
      <c r="U45" s="204" t="str">
        <f t="shared" si="109"/>
        <v/>
      </c>
      <c r="V45" s="204" t="str">
        <f t="shared" si="109"/>
        <v/>
      </c>
      <c r="W45" s="204" t="str">
        <f t="shared" si="109"/>
        <v/>
      </c>
      <c r="X45" s="204" t="str">
        <f t="shared" si="109"/>
        <v/>
      </c>
      <c r="Y45" s="204" t="str">
        <f t="shared" si="109"/>
        <v/>
      </c>
      <c r="Z45" s="204" t="str">
        <f t="shared" si="109"/>
        <v/>
      </c>
      <c r="AA45" s="204" t="str">
        <f t="shared" si="109"/>
        <v/>
      </c>
      <c r="AB45" s="204" t="str">
        <f t="shared" si="109"/>
        <v/>
      </c>
      <c r="AC45" s="204" t="str">
        <f t="shared" si="109"/>
        <v/>
      </c>
      <c r="AD45" s="204" t="str">
        <f t="shared" si="109"/>
        <v/>
      </c>
      <c r="AE45" s="204" t="str">
        <f t="shared" si="109"/>
        <v/>
      </c>
      <c r="AF45" s="204" t="str">
        <f t="shared" si="109"/>
        <v/>
      </c>
      <c r="AG45" s="204" t="str">
        <f t="shared" si="109"/>
        <v/>
      </c>
      <c r="AH45" s="204" t="str">
        <f t="shared" si="109"/>
        <v/>
      </c>
      <c r="AI45" s="204" t="str">
        <f t="shared" si="109"/>
        <v/>
      </c>
      <c r="AJ45" s="42"/>
      <c r="AK45" s="32"/>
      <c r="AL45" s="36"/>
      <c r="AM45" s="36"/>
      <c r="AN45" s="36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</row>
    <row r="46" spans="1:165" s="1" customFormat="1" ht="30" customHeight="1" thickBot="1" x14ac:dyDescent="0.25">
      <c r="A46" s="295">
        <f t="shared" ref="A46" si="110">A44+10</f>
        <v>30</v>
      </c>
      <c r="B46" s="366"/>
      <c r="C46" s="366"/>
      <c r="D46" s="366"/>
      <c r="E46" s="275" t="str">
        <f>E44</f>
        <v>Milchleistung
kg/Kuh/Tag</v>
      </c>
      <c r="F46" s="205"/>
      <c r="G46" s="206" t="str">
        <f t="shared" si="108"/>
        <v/>
      </c>
      <c r="H46" s="206" t="str">
        <f t="shared" ref="H46:AI46" si="111">IFERROR(IF(H$4&gt;0,G46,""),"0")</f>
        <v/>
      </c>
      <c r="I46" s="206" t="str">
        <f t="shared" si="111"/>
        <v/>
      </c>
      <c r="J46" s="206" t="str">
        <f t="shared" si="111"/>
        <v/>
      </c>
      <c r="K46" s="206" t="str">
        <f t="shared" si="111"/>
        <v/>
      </c>
      <c r="L46" s="206" t="str">
        <f t="shared" si="111"/>
        <v/>
      </c>
      <c r="M46" s="206" t="str">
        <f t="shared" si="111"/>
        <v/>
      </c>
      <c r="N46" s="206" t="str">
        <f t="shared" si="111"/>
        <v/>
      </c>
      <c r="O46" s="206" t="str">
        <f t="shared" si="111"/>
        <v/>
      </c>
      <c r="P46" s="206" t="str">
        <f t="shared" si="111"/>
        <v/>
      </c>
      <c r="Q46" s="206" t="str">
        <f t="shared" si="111"/>
        <v/>
      </c>
      <c r="R46" s="206" t="str">
        <f t="shared" si="111"/>
        <v/>
      </c>
      <c r="S46" s="206" t="str">
        <f t="shared" si="111"/>
        <v/>
      </c>
      <c r="T46" s="206" t="str">
        <f t="shared" si="111"/>
        <v/>
      </c>
      <c r="U46" s="206" t="str">
        <f t="shared" si="111"/>
        <v/>
      </c>
      <c r="V46" s="206" t="str">
        <f t="shared" si="111"/>
        <v/>
      </c>
      <c r="W46" s="206" t="str">
        <f t="shared" si="111"/>
        <v/>
      </c>
      <c r="X46" s="206" t="str">
        <f t="shared" si="111"/>
        <v/>
      </c>
      <c r="Y46" s="206" t="str">
        <f t="shared" si="111"/>
        <v/>
      </c>
      <c r="Z46" s="206" t="str">
        <f t="shared" si="111"/>
        <v/>
      </c>
      <c r="AA46" s="206" t="str">
        <f t="shared" si="111"/>
        <v/>
      </c>
      <c r="AB46" s="206" t="str">
        <f t="shared" si="111"/>
        <v/>
      </c>
      <c r="AC46" s="206" t="str">
        <f t="shared" si="111"/>
        <v/>
      </c>
      <c r="AD46" s="206" t="str">
        <f t="shared" si="111"/>
        <v/>
      </c>
      <c r="AE46" s="206" t="str">
        <f t="shared" si="111"/>
        <v/>
      </c>
      <c r="AF46" s="206" t="str">
        <f t="shared" si="111"/>
        <v/>
      </c>
      <c r="AG46" s="206" t="str">
        <f t="shared" si="111"/>
        <v/>
      </c>
      <c r="AH46" s="206" t="str">
        <f t="shared" si="111"/>
        <v/>
      </c>
      <c r="AI46" s="206" t="str">
        <f t="shared" si="111"/>
        <v/>
      </c>
      <c r="AJ46" s="42"/>
      <c r="AK46" s="32"/>
      <c r="AL46" s="36"/>
      <c r="AM46" s="36"/>
      <c r="AN46" s="36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</row>
    <row r="47" spans="1:165" s="1" customFormat="1" ht="30" customHeight="1" x14ac:dyDescent="0.2">
      <c r="A47" s="295">
        <f t="shared" ref="A47:A51" si="112">A45+1</f>
        <v>4</v>
      </c>
      <c r="B47" s="366"/>
      <c r="C47" s="366"/>
      <c r="D47" s="366"/>
      <c r="E47" s="320" t="s">
        <v>161</v>
      </c>
      <c r="F47" s="213"/>
      <c r="G47" s="204" t="str">
        <f t="shared" si="108"/>
        <v/>
      </c>
      <c r="H47" s="204" t="str">
        <f t="shared" ref="H47:AI47" si="113">IFERROR(IF(H$4&gt;0,G47,""),"0")</f>
        <v/>
      </c>
      <c r="I47" s="204" t="str">
        <f t="shared" si="113"/>
        <v/>
      </c>
      <c r="J47" s="204" t="str">
        <f t="shared" si="113"/>
        <v/>
      </c>
      <c r="K47" s="204" t="str">
        <f t="shared" si="113"/>
        <v/>
      </c>
      <c r="L47" s="204" t="str">
        <f t="shared" si="113"/>
        <v/>
      </c>
      <c r="M47" s="204" t="str">
        <f t="shared" si="113"/>
        <v/>
      </c>
      <c r="N47" s="204" t="str">
        <f t="shared" si="113"/>
        <v/>
      </c>
      <c r="O47" s="204" t="str">
        <f t="shared" si="113"/>
        <v/>
      </c>
      <c r="P47" s="204" t="str">
        <f t="shared" si="113"/>
        <v/>
      </c>
      <c r="Q47" s="204" t="str">
        <f t="shared" si="113"/>
        <v/>
      </c>
      <c r="R47" s="204" t="str">
        <f t="shared" si="113"/>
        <v/>
      </c>
      <c r="S47" s="204" t="str">
        <f t="shared" si="113"/>
        <v/>
      </c>
      <c r="T47" s="204" t="str">
        <f t="shared" si="113"/>
        <v/>
      </c>
      <c r="U47" s="204" t="str">
        <f t="shared" si="113"/>
        <v/>
      </c>
      <c r="V47" s="204" t="str">
        <f t="shared" si="113"/>
        <v/>
      </c>
      <c r="W47" s="204" t="str">
        <f t="shared" si="113"/>
        <v/>
      </c>
      <c r="X47" s="204" t="str">
        <f t="shared" si="113"/>
        <v/>
      </c>
      <c r="Y47" s="204" t="str">
        <f t="shared" si="113"/>
        <v/>
      </c>
      <c r="Z47" s="204" t="str">
        <f t="shared" si="113"/>
        <v/>
      </c>
      <c r="AA47" s="204" t="str">
        <f t="shared" si="113"/>
        <v/>
      </c>
      <c r="AB47" s="204" t="str">
        <f t="shared" si="113"/>
        <v/>
      </c>
      <c r="AC47" s="204" t="str">
        <f t="shared" si="113"/>
        <v/>
      </c>
      <c r="AD47" s="204" t="str">
        <f t="shared" si="113"/>
        <v/>
      </c>
      <c r="AE47" s="204" t="str">
        <f t="shared" si="113"/>
        <v/>
      </c>
      <c r="AF47" s="204" t="str">
        <f t="shared" si="113"/>
        <v/>
      </c>
      <c r="AG47" s="204" t="str">
        <f t="shared" si="113"/>
        <v/>
      </c>
      <c r="AH47" s="204" t="str">
        <f t="shared" si="113"/>
        <v/>
      </c>
      <c r="AI47" s="204" t="str">
        <f t="shared" si="113"/>
        <v/>
      </c>
      <c r="AJ47" s="42"/>
      <c r="AK47" s="32"/>
      <c r="AL47" s="36"/>
      <c r="AM47" s="36"/>
      <c r="AN47" s="36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</row>
    <row r="48" spans="1:165" s="1" customFormat="1" ht="30" customHeight="1" thickBot="1" x14ac:dyDescent="0.25">
      <c r="A48" s="295">
        <f t="shared" ref="A48:A50" si="114">A46+10</f>
        <v>40</v>
      </c>
      <c r="B48" s="366"/>
      <c r="C48" s="366"/>
      <c r="D48" s="366"/>
      <c r="E48" s="319" t="str">
        <f>E42</f>
        <v>Milchleistung
kg/Kuh/Tag</v>
      </c>
      <c r="F48" s="205"/>
      <c r="G48" s="206" t="str">
        <f t="shared" si="108"/>
        <v/>
      </c>
      <c r="H48" s="206" t="str">
        <f t="shared" ref="H48:AI48" si="115">IFERROR(IF(H$4&gt;0,G48,""),"0")</f>
        <v/>
      </c>
      <c r="I48" s="206" t="str">
        <f t="shared" si="115"/>
        <v/>
      </c>
      <c r="J48" s="206" t="str">
        <f t="shared" si="115"/>
        <v/>
      </c>
      <c r="K48" s="206" t="str">
        <f t="shared" si="115"/>
        <v/>
      </c>
      <c r="L48" s="206" t="str">
        <f t="shared" si="115"/>
        <v/>
      </c>
      <c r="M48" s="206" t="str">
        <f t="shared" si="115"/>
        <v/>
      </c>
      <c r="N48" s="206" t="str">
        <f t="shared" si="115"/>
        <v/>
      </c>
      <c r="O48" s="206" t="str">
        <f t="shared" si="115"/>
        <v/>
      </c>
      <c r="P48" s="206" t="str">
        <f t="shared" si="115"/>
        <v/>
      </c>
      <c r="Q48" s="206" t="str">
        <f t="shared" si="115"/>
        <v/>
      </c>
      <c r="R48" s="206" t="str">
        <f t="shared" si="115"/>
        <v/>
      </c>
      <c r="S48" s="206" t="str">
        <f t="shared" si="115"/>
        <v/>
      </c>
      <c r="T48" s="206" t="str">
        <f t="shared" si="115"/>
        <v/>
      </c>
      <c r="U48" s="206" t="str">
        <f t="shared" si="115"/>
        <v/>
      </c>
      <c r="V48" s="206" t="str">
        <f t="shared" si="115"/>
        <v/>
      </c>
      <c r="W48" s="206" t="str">
        <f t="shared" si="115"/>
        <v/>
      </c>
      <c r="X48" s="206" t="str">
        <f t="shared" si="115"/>
        <v/>
      </c>
      <c r="Y48" s="206" t="str">
        <f t="shared" si="115"/>
        <v/>
      </c>
      <c r="Z48" s="206" t="str">
        <f t="shared" si="115"/>
        <v/>
      </c>
      <c r="AA48" s="206" t="str">
        <f t="shared" si="115"/>
        <v/>
      </c>
      <c r="AB48" s="206" t="str">
        <f t="shared" si="115"/>
        <v/>
      </c>
      <c r="AC48" s="206" t="str">
        <f t="shared" si="115"/>
        <v/>
      </c>
      <c r="AD48" s="206" t="str">
        <f t="shared" si="115"/>
        <v/>
      </c>
      <c r="AE48" s="206" t="str">
        <f t="shared" si="115"/>
        <v/>
      </c>
      <c r="AF48" s="206" t="str">
        <f t="shared" si="115"/>
        <v/>
      </c>
      <c r="AG48" s="206" t="str">
        <f t="shared" si="115"/>
        <v/>
      </c>
      <c r="AH48" s="206" t="str">
        <f t="shared" si="115"/>
        <v/>
      </c>
      <c r="AI48" s="206" t="str">
        <f t="shared" si="115"/>
        <v/>
      </c>
      <c r="AJ48" s="42"/>
      <c r="AK48" s="32"/>
      <c r="AL48" s="36"/>
      <c r="AM48" s="36"/>
      <c r="AN48" s="36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</row>
    <row r="49" spans="1:165" s="1" customFormat="1" ht="30" customHeight="1" x14ac:dyDescent="0.2">
      <c r="A49" s="295">
        <f t="shared" si="112"/>
        <v>5</v>
      </c>
      <c r="B49" s="366"/>
      <c r="C49" s="366"/>
      <c r="D49" s="366"/>
      <c r="E49" s="292" t="s">
        <v>162</v>
      </c>
      <c r="F49" s="213"/>
      <c r="G49" s="204" t="str">
        <f t="shared" si="108"/>
        <v/>
      </c>
      <c r="H49" s="204" t="str">
        <f t="shared" ref="H49:AI49" si="116">IFERROR(IF(H$4&gt;0,G49,""),"0")</f>
        <v/>
      </c>
      <c r="I49" s="204" t="str">
        <f t="shared" si="116"/>
        <v/>
      </c>
      <c r="J49" s="204" t="str">
        <f t="shared" si="116"/>
        <v/>
      </c>
      <c r="K49" s="204" t="str">
        <f t="shared" si="116"/>
        <v/>
      </c>
      <c r="L49" s="204" t="str">
        <f t="shared" si="116"/>
        <v/>
      </c>
      <c r="M49" s="204" t="str">
        <f t="shared" si="116"/>
        <v/>
      </c>
      <c r="N49" s="204" t="str">
        <f t="shared" si="116"/>
        <v/>
      </c>
      <c r="O49" s="204" t="str">
        <f t="shared" si="116"/>
        <v/>
      </c>
      <c r="P49" s="204" t="str">
        <f t="shared" si="116"/>
        <v/>
      </c>
      <c r="Q49" s="204" t="str">
        <f t="shared" si="116"/>
        <v/>
      </c>
      <c r="R49" s="204" t="str">
        <f t="shared" si="116"/>
        <v/>
      </c>
      <c r="S49" s="204" t="str">
        <f t="shared" si="116"/>
        <v/>
      </c>
      <c r="T49" s="204" t="str">
        <f t="shared" si="116"/>
        <v/>
      </c>
      <c r="U49" s="204" t="str">
        <f t="shared" si="116"/>
        <v/>
      </c>
      <c r="V49" s="204" t="str">
        <f t="shared" si="116"/>
        <v/>
      </c>
      <c r="W49" s="204" t="str">
        <f t="shared" si="116"/>
        <v/>
      </c>
      <c r="X49" s="204" t="str">
        <f t="shared" si="116"/>
        <v/>
      </c>
      <c r="Y49" s="204" t="str">
        <f t="shared" si="116"/>
        <v/>
      </c>
      <c r="Z49" s="204" t="str">
        <f t="shared" si="116"/>
        <v/>
      </c>
      <c r="AA49" s="204" t="str">
        <f t="shared" si="116"/>
        <v/>
      </c>
      <c r="AB49" s="204" t="str">
        <f t="shared" si="116"/>
        <v/>
      </c>
      <c r="AC49" s="204" t="str">
        <f t="shared" si="116"/>
        <v/>
      </c>
      <c r="AD49" s="204" t="str">
        <f t="shared" si="116"/>
        <v/>
      </c>
      <c r="AE49" s="204" t="str">
        <f t="shared" si="116"/>
        <v/>
      </c>
      <c r="AF49" s="204" t="str">
        <f t="shared" si="116"/>
        <v/>
      </c>
      <c r="AG49" s="204" t="str">
        <f t="shared" si="116"/>
        <v/>
      </c>
      <c r="AH49" s="204" t="str">
        <f t="shared" si="116"/>
        <v/>
      </c>
      <c r="AI49" s="204" t="str">
        <f t="shared" si="116"/>
        <v/>
      </c>
      <c r="AJ49" s="42"/>
      <c r="AK49" s="32"/>
      <c r="AL49" s="36"/>
      <c r="AM49" s="36"/>
      <c r="AN49" s="36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</row>
    <row r="50" spans="1:165" s="1" customFormat="1" ht="30" customHeight="1" thickBot="1" x14ac:dyDescent="0.25">
      <c r="A50" s="295">
        <f t="shared" si="114"/>
        <v>50</v>
      </c>
      <c r="B50" s="366"/>
      <c r="C50" s="366"/>
      <c r="D50" s="366"/>
      <c r="E50" s="275" t="str">
        <f>E44</f>
        <v>Milchleistung
kg/Kuh/Tag</v>
      </c>
      <c r="F50" s="205"/>
      <c r="G50" s="206" t="str">
        <f t="shared" si="108"/>
        <v/>
      </c>
      <c r="H50" s="206" t="str">
        <f t="shared" ref="H50:AI50" si="117">IFERROR(IF(H$4&gt;0,G50,""),"0")</f>
        <v/>
      </c>
      <c r="I50" s="206" t="str">
        <f t="shared" si="117"/>
        <v/>
      </c>
      <c r="J50" s="206" t="str">
        <f t="shared" si="117"/>
        <v/>
      </c>
      <c r="K50" s="206" t="str">
        <f t="shared" si="117"/>
        <v/>
      </c>
      <c r="L50" s="206" t="str">
        <f t="shared" si="117"/>
        <v/>
      </c>
      <c r="M50" s="206" t="str">
        <f t="shared" si="117"/>
        <v/>
      </c>
      <c r="N50" s="206" t="str">
        <f t="shared" si="117"/>
        <v/>
      </c>
      <c r="O50" s="206" t="str">
        <f t="shared" si="117"/>
        <v/>
      </c>
      <c r="P50" s="206" t="str">
        <f t="shared" si="117"/>
        <v/>
      </c>
      <c r="Q50" s="206" t="str">
        <f t="shared" si="117"/>
        <v/>
      </c>
      <c r="R50" s="206" t="str">
        <f t="shared" si="117"/>
        <v/>
      </c>
      <c r="S50" s="206" t="str">
        <f t="shared" si="117"/>
        <v/>
      </c>
      <c r="T50" s="206" t="str">
        <f t="shared" si="117"/>
        <v/>
      </c>
      <c r="U50" s="206" t="str">
        <f t="shared" si="117"/>
        <v/>
      </c>
      <c r="V50" s="206" t="str">
        <f t="shared" si="117"/>
        <v/>
      </c>
      <c r="W50" s="206" t="str">
        <f t="shared" si="117"/>
        <v/>
      </c>
      <c r="X50" s="206" t="str">
        <f t="shared" si="117"/>
        <v/>
      </c>
      <c r="Y50" s="206" t="str">
        <f t="shared" si="117"/>
        <v/>
      </c>
      <c r="Z50" s="206" t="str">
        <f t="shared" si="117"/>
        <v/>
      </c>
      <c r="AA50" s="206" t="str">
        <f t="shared" si="117"/>
        <v/>
      </c>
      <c r="AB50" s="206" t="str">
        <f t="shared" si="117"/>
        <v/>
      </c>
      <c r="AC50" s="206" t="str">
        <f t="shared" si="117"/>
        <v/>
      </c>
      <c r="AD50" s="206" t="str">
        <f t="shared" si="117"/>
        <v/>
      </c>
      <c r="AE50" s="206" t="str">
        <f t="shared" si="117"/>
        <v/>
      </c>
      <c r="AF50" s="206" t="str">
        <f t="shared" si="117"/>
        <v/>
      </c>
      <c r="AG50" s="206" t="str">
        <f t="shared" si="117"/>
        <v/>
      </c>
      <c r="AH50" s="206" t="str">
        <f t="shared" si="117"/>
        <v/>
      </c>
      <c r="AI50" s="206" t="str">
        <f t="shared" si="117"/>
        <v/>
      </c>
      <c r="AJ50" s="42"/>
      <c r="AK50" s="32"/>
      <c r="AL50" s="36"/>
      <c r="AM50" s="36"/>
      <c r="AN50" s="36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</row>
    <row r="51" spans="1:165" s="1" customFormat="1" ht="30" customHeight="1" x14ac:dyDescent="0.2">
      <c r="A51" s="295">
        <f t="shared" si="112"/>
        <v>6</v>
      </c>
      <c r="B51" s="366"/>
      <c r="C51" s="366"/>
      <c r="D51" s="366"/>
      <c r="E51" s="207" t="s">
        <v>177</v>
      </c>
      <c r="F51" s="213"/>
      <c r="G51" s="117" t="str">
        <f>IFERROR(IF(G$4&gt;0,F51,""),"0")</f>
        <v/>
      </c>
      <c r="H51" s="117" t="str">
        <f t="shared" ref="H51:AI51" si="118">IFERROR(IF(H$4&gt;0,G51,""),"0")</f>
        <v/>
      </c>
      <c r="I51" s="117" t="str">
        <f t="shared" si="118"/>
        <v/>
      </c>
      <c r="J51" s="117" t="str">
        <f t="shared" si="118"/>
        <v/>
      </c>
      <c r="K51" s="117" t="str">
        <f t="shared" si="118"/>
        <v/>
      </c>
      <c r="L51" s="117" t="str">
        <f t="shared" si="118"/>
        <v/>
      </c>
      <c r="M51" s="117" t="str">
        <f t="shared" si="118"/>
        <v/>
      </c>
      <c r="N51" s="117" t="str">
        <f t="shared" si="118"/>
        <v/>
      </c>
      <c r="O51" s="117" t="str">
        <f t="shared" si="118"/>
        <v/>
      </c>
      <c r="P51" s="117" t="str">
        <f t="shared" si="118"/>
        <v/>
      </c>
      <c r="Q51" s="117" t="str">
        <f t="shared" si="118"/>
        <v/>
      </c>
      <c r="R51" s="117" t="str">
        <f t="shared" si="118"/>
        <v/>
      </c>
      <c r="S51" s="117" t="str">
        <f t="shared" si="118"/>
        <v/>
      </c>
      <c r="T51" s="117" t="str">
        <f t="shared" si="118"/>
        <v/>
      </c>
      <c r="U51" s="117" t="str">
        <f t="shared" si="118"/>
        <v/>
      </c>
      <c r="V51" s="117" t="str">
        <f t="shared" si="118"/>
        <v/>
      </c>
      <c r="W51" s="117" t="str">
        <f t="shared" si="118"/>
        <v/>
      </c>
      <c r="X51" s="117" t="str">
        <f t="shared" si="118"/>
        <v/>
      </c>
      <c r="Y51" s="117" t="str">
        <f t="shared" si="118"/>
        <v/>
      </c>
      <c r="Z51" s="117" t="str">
        <f t="shared" si="118"/>
        <v/>
      </c>
      <c r="AA51" s="117" t="str">
        <f t="shared" si="118"/>
        <v/>
      </c>
      <c r="AB51" s="117" t="str">
        <f t="shared" si="118"/>
        <v/>
      </c>
      <c r="AC51" s="117" t="str">
        <f t="shared" si="118"/>
        <v/>
      </c>
      <c r="AD51" s="117" t="str">
        <f t="shared" si="118"/>
        <v/>
      </c>
      <c r="AE51" s="117" t="str">
        <f t="shared" si="118"/>
        <v/>
      </c>
      <c r="AF51" s="117" t="str">
        <f t="shared" si="118"/>
        <v/>
      </c>
      <c r="AG51" s="117" t="str">
        <f t="shared" si="118"/>
        <v/>
      </c>
      <c r="AH51" s="117" t="str">
        <f t="shared" si="118"/>
        <v/>
      </c>
      <c r="AI51" s="117" t="str">
        <f t="shared" si="118"/>
        <v/>
      </c>
      <c r="AJ51" s="42"/>
      <c r="AK51" s="32"/>
      <c r="AL51" s="36"/>
      <c r="AM51" s="36"/>
      <c r="AN51" s="36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</row>
    <row r="52" spans="1:165" s="1" customFormat="1" ht="30" customHeight="1" x14ac:dyDescent="0.2">
      <c r="A52" s="295">
        <f>A51+1</f>
        <v>7</v>
      </c>
      <c r="B52" s="366"/>
      <c r="C52" s="366"/>
      <c r="D52" s="366"/>
      <c r="E52" s="208" t="s">
        <v>178</v>
      </c>
      <c r="F52" s="213"/>
      <c r="G52" s="117" t="str">
        <f>IFERROR(IF(G$4&gt;0,F52,""),"0")</f>
        <v/>
      </c>
      <c r="H52" s="117" t="str">
        <f t="shared" ref="H52:AI52" si="119">IFERROR(IF(H$4&gt;0,G52,""),"0")</f>
        <v/>
      </c>
      <c r="I52" s="117" t="str">
        <f t="shared" si="119"/>
        <v/>
      </c>
      <c r="J52" s="117" t="str">
        <f t="shared" si="119"/>
        <v/>
      </c>
      <c r="K52" s="117" t="str">
        <f t="shared" si="119"/>
        <v/>
      </c>
      <c r="L52" s="117" t="str">
        <f t="shared" si="119"/>
        <v/>
      </c>
      <c r="M52" s="117" t="str">
        <f t="shared" si="119"/>
        <v/>
      </c>
      <c r="N52" s="117" t="str">
        <f t="shared" si="119"/>
        <v/>
      </c>
      <c r="O52" s="117" t="str">
        <f t="shared" si="119"/>
        <v/>
      </c>
      <c r="P52" s="117" t="str">
        <f t="shared" si="119"/>
        <v/>
      </c>
      <c r="Q52" s="117" t="str">
        <f t="shared" si="119"/>
        <v/>
      </c>
      <c r="R52" s="117" t="str">
        <f t="shared" si="119"/>
        <v/>
      </c>
      <c r="S52" s="117" t="str">
        <f t="shared" si="119"/>
        <v/>
      </c>
      <c r="T52" s="117" t="str">
        <f t="shared" si="119"/>
        <v/>
      </c>
      <c r="U52" s="117" t="str">
        <f t="shared" si="119"/>
        <v/>
      </c>
      <c r="V52" s="117" t="str">
        <f t="shared" si="119"/>
        <v/>
      </c>
      <c r="W52" s="117" t="str">
        <f t="shared" si="119"/>
        <v/>
      </c>
      <c r="X52" s="117" t="str">
        <f t="shared" si="119"/>
        <v/>
      </c>
      <c r="Y52" s="117" t="str">
        <f t="shared" si="119"/>
        <v/>
      </c>
      <c r="Z52" s="117" t="str">
        <f t="shared" si="119"/>
        <v/>
      </c>
      <c r="AA52" s="117" t="str">
        <f t="shared" si="119"/>
        <v/>
      </c>
      <c r="AB52" s="117" t="str">
        <f t="shared" si="119"/>
        <v/>
      </c>
      <c r="AC52" s="117" t="str">
        <f t="shared" si="119"/>
        <v/>
      </c>
      <c r="AD52" s="117" t="str">
        <f t="shared" si="119"/>
        <v/>
      </c>
      <c r="AE52" s="117" t="str">
        <f t="shared" si="119"/>
        <v/>
      </c>
      <c r="AF52" s="117" t="str">
        <f t="shared" si="119"/>
        <v/>
      </c>
      <c r="AG52" s="117" t="str">
        <f t="shared" si="119"/>
        <v/>
      </c>
      <c r="AH52" s="117" t="str">
        <f t="shared" si="119"/>
        <v/>
      </c>
      <c r="AI52" s="117" t="str">
        <f t="shared" si="119"/>
        <v/>
      </c>
      <c r="AJ52" s="42"/>
      <c r="AK52" s="32"/>
      <c r="AL52" s="36"/>
      <c r="AM52" s="36"/>
      <c r="AN52" s="36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</row>
    <row r="53" spans="1:165" s="1" customFormat="1" ht="30" hidden="1" customHeight="1" x14ac:dyDescent="0.2">
      <c r="A53" s="33"/>
      <c r="B53" s="299"/>
      <c r="C53" s="300"/>
      <c r="D53" s="301" t="s">
        <v>176</v>
      </c>
      <c r="E53" s="306" t="s">
        <v>174</v>
      </c>
      <c r="F53" s="296">
        <f t="shared" ref="F53:AI53" si="120">IFERROR(F41+F43+F45+F47+F49,"-")</f>
        <v>150</v>
      </c>
      <c r="G53" s="296" t="str">
        <f t="shared" si="120"/>
        <v>-</v>
      </c>
      <c r="H53" s="296" t="str">
        <f t="shared" si="120"/>
        <v>-</v>
      </c>
      <c r="I53" s="296" t="str">
        <f t="shared" si="120"/>
        <v>-</v>
      </c>
      <c r="J53" s="296" t="str">
        <f t="shared" si="120"/>
        <v>-</v>
      </c>
      <c r="K53" s="296" t="str">
        <f t="shared" si="120"/>
        <v>-</v>
      </c>
      <c r="L53" s="296" t="str">
        <f t="shared" si="120"/>
        <v>-</v>
      </c>
      <c r="M53" s="296" t="str">
        <f t="shared" si="120"/>
        <v>-</v>
      </c>
      <c r="N53" s="296" t="str">
        <f t="shared" si="120"/>
        <v>-</v>
      </c>
      <c r="O53" s="296" t="str">
        <f t="shared" si="120"/>
        <v>-</v>
      </c>
      <c r="P53" s="296" t="str">
        <f t="shared" si="120"/>
        <v>-</v>
      </c>
      <c r="Q53" s="296" t="str">
        <f t="shared" si="120"/>
        <v>-</v>
      </c>
      <c r="R53" s="296" t="str">
        <f t="shared" si="120"/>
        <v>-</v>
      </c>
      <c r="S53" s="296" t="str">
        <f t="shared" si="120"/>
        <v>-</v>
      </c>
      <c r="T53" s="296" t="str">
        <f t="shared" si="120"/>
        <v>-</v>
      </c>
      <c r="U53" s="296" t="str">
        <f t="shared" si="120"/>
        <v>-</v>
      </c>
      <c r="V53" s="296" t="str">
        <f t="shared" si="120"/>
        <v>-</v>
      </c>
      <c r="W53" s="296" t="str">
        <f t="shared" si="120"/>
        <v>-</v>
      </c>
      <c r="X53" s="296" t="str">
        <f t="shared" si="120"/>
        <v>-</v>
      </c>
      <c r="Y53" s="296" t="str">
        <f t="shared" si="120"/>
        <v>-</v>
      </c>
      <c r="Z53" s="296" t="str">
        <f t="shared" si="120"/>
        <v>-</v>
      </c>
      <c r="AA53" s="296" t="str">
        <f t="shared" si="120"/>
        <v>-</v>
      </c>
      <c r="AB53" s="296" t="str">
        <f t="shared" si="120"/>
        <v>-</v>
      </c>
      <c r="AC53" s="296" t="str">
        <f t="shared" si="120"/>
        <v>-</v>
      </c>
      <c r="AD53" s="296" t="str">
        <f t="shared" si="120"/>
        <v>-</v>
      </c>
      <c r="AE53" s="296" t="str">
        <f t="shared" si="120"/>
        <v>-</v>
      </c>
      <c r="AF53" s="296" t="str">
        <f t="shared" si="120"/>
        <v>-</v>
      </c>
      <c r="AG53" s="296" t="str">
        <f t="shared" si="120"/>
        <v>-</v>
      </c>
      <c r="AH53" s="296" t="str">
        <f t="shared" si="120"/>
        <v>-</v>
      </c>
      <c r="AI53" s="296" t="str">
        <f t="shared" si="120"/>
        <v>-</v>
      </c>
      <c r="AJ53" s="42"/>
      <c r="AK53" s="92"/>
      <c r="AL53" s="92"/>
      <c r="AM53" s="92"/>
      <c r="AN53" s="92"/>
      <c r="AO53" s="32"/>
      <c r="AP53" s="32"/>
      <c r="AQ53" s="32"/>
      <c r="AR53" s="92"/>
      <c r="AS53" s="92"/>
      <c r="AT53" s="92"/>
      <c r="AU53" s="92"/>
      <c r="AV53" s="32"/>
      <c r="AW53" s="32"/>
      <c r="AX53" s="32"/>
      <c r="AY53" s="92"/>
      <c r="AZ53" s="92"/>
      <c r="BA53" s="92"/>
      <c r="BB53" s="92"/>
      <c r="BC53" s="32"/>
      <c r="BD53" s="32"/>
      <c r="BE53" s="32"/>
      <c r="BF53" s="92"/>
      <c r="BG53" s="92"/>
      <c r="BH53" s="92"/>
      <c r="BI53" s="92"/>
      <c r="BJ53" s="32"/>
      <c r="BK53" s="32"/>
      <c r="BL53" s="32"/>
      <c r="BM53" s="92"/>
      <c r="BN53" s="92"/>
      <c r="BO53" s="92"/>
      <c r="BP53" s="92"/>
      <c r="BQ53" s="32"/>
      <c r="BR53" s="32"/>
      <c r="BS53" s="32"/>
      <c r="BT53" s="92"/>
      <c r="BU53" s="92"/>
      <c r="BV53" s="92"/>
      <c r="BW53" s="92"/>
      <c r="BX53" s="32"/>
      <c r="BY53" s="32"/>
      <c r="BZ53" s="32"/>
      <c r="CA53" s="92"/>
      <c r="CB53" s="92"/>
      <c r="CC53" s="92"/>
      <c r="CD53" s="92"/>
      <c r="CE53" s="32"/>
      <c r="CF53" s="32"/>
      <c r="CG53" s="32"/>
      <c r="CH53" s="92"/>
      <c r="CI53" s="92"/>
      <c r="CJ53" s="92"/>
      <c r="CK53" s="92"/>
      <c r="CL53" s="32"/>
      <c r="CM53" s="32"/>
      <c r="CN53" s="32"/>
      <c r="CO53" s="92"/>
      <c r="CP53" s="92"/>
      <c r="CQ53" s="92"/>
      <c r="CR53" s="92"/>
      <c r="CS53" s="32"/>
      <c r="CT53" s="32"/>
      <c r="CU53" s="32"/>
      <c r="CV53" s="92"/>
      <c r="CW53" s="92"/>
      <c r="CX53" s="92"/>
      <c r="CY53" s="92"/>
      <c r="CZ53" s="32"/>
      <c r="DA53" s="32"/>
      <c r="DB53" s="32"/>
      <c r="DC53" s="92"/>
      <c r="DD53" s="92"/>
      <c r="DE53" s="92"/>
      <c r="DF53" s="92"/>
      <c r="DG53" s="32"/>
      <c r="DH53" s="32"/>
      <c r="DI53" s="32"/>
      <c r="DJ53" s="92"/>
      <c r="DK53" s="92"/>
      <c r="DL53" s="92"/>
      <c r="DM53" s="92"/>
      <c r="DN53" s="32"/>
      <c r="DO53" s="32"/>
      <c r="DP53" s="32"/>
      <c r="DQ53" s="92"/>
      <c r="DR53" s="92"/>
      <c r="DS53" s="92"/>
      <c r="DT53" s="92"/>
      <c r="DU53" s="32"/>
      <c r="DV53" s="32"/>
      <c r="DW53" s="32"/>
      <c r="DX53" s="92"/>
      <c r="DY53" s="92"/>
      <c r="DZ53" s="92"/>
      <c r="EA53" s="92"/>
      <c r="EB53" s="32"/>
      <c r="EC53" s="32"/>
      <c r="ED53" s="32"/>
      <c r="EE53" s="92"/>
      <c r="EF53" s="92"/>
      <c r="EG53" s="92"/>
      <c r="EH53" s="92"/>
      <c r="EI53" s="32"/>
      <c r="EJ53" s="32"/>
      <c r="EK53" s="32"/>
      <c r="EL53" s="92"/>
      <c r="EM53" s="92"/>
      <c r="EN53" s="92"/>
      <c r="EO53" s="92"/>
      <c r="EP53" s="32"/>
      <c r="EQ53" s="32"/>
      <c r="ER53" s="32"/>
      <c r="ES53" s="92"/>
      <c r="ET53" s="92"/>
      <c r="EU53" s="92"/>
      <c r="EV53" s="92"/>
      <c r="EW53" s="32"/>
      <c r="EX53" s="32"/>
      <c r="EY53" s="32"/>
      <c r="EZ53" s="92"/>
      <c r="FA53" s="92"/>
      <c r="FB53" s="92"/>
      <c r="FC53" s="92"/>
      <c r="FD53" s="32"/>
      <c r="FE53" s="32"/>
      <c r="FF53" s="32"/>
      <c r="FG53" s="92"/>
      <c r="FH53" s="92"/>
      <c r="FI53" s="92"/>
    </row>
    <row r="54" spans="1:165" s="1" customFormat="1" ht="30" hidden="1" customHeight="1" x14ac:dyDescent="0.2">
      <c r="A54" s="33"/>
      <c r="B54" s="313"/>
      <c r="C54" s="297"/>
      <c r="D54" s="298"/>
      <c r="E54" s="306" t="s">
        <v>106</v>
      </c>
      <c r="F54" s="296">
        <f t="shared" ref="F54:AI54" si="121">IFERROR(F53+F51+F52,"-")</f>
        <v>150</v>
      </c>
      <c r="G54" s="296" t="str">
        <f t="shared" si="121"/>
        <v>-</v>
      </c>
      <c r="H54" s="296" t="str">
        <f t="shared" si="121"/>
        <v>-</v>
      </c>
      <c r="I54" s="296" t="str">
        <f t="shared" si="121"/>
        <v>-</v>
      </c>
      <c r="J54" s="296" t="str">
        <f t="shared" si="121"/>
        <v>-</v>
      </c>
      <c r="K54" s="296" t="str">
        <f t="shared" si="121"/>
        <v>-</v>
      </c>
      <c r="L54" s="296" t="str">
        <f t="shared" si="121"/>
        <v>-</v>
      </c>
      <c r="M54" s="296" t="str">
        <f t="shared" si="121"/>
        <v>-</v>
      </c>
      <c r="N54" s="296" t="str">
        <f t="shared" si="121"/>
        <v>-</v>
      </c>
      <c r="O54" s="296" t="str">
        <f t="shared" si="121"/>
        <v>-</v>
      </c>
      <c r="P54" s="296" t="str">
        <f t="shared" si="121"/>
        <v>-</v>
      </c>
      <c r="Q54" s="296" t="str">
        <f t="shared" si="121"/>
        <v>-</v>
      </c>
      <c r="R54" s="296" t="str">
        <f t="shared" si="121"/>
        <v>-</v>
      </c>
      <c r="S54" s="296" t="str">
        <f t="shared" si="121"/>
        <v>-</v>
      </c>
      <c r="T54" s="296" t="str">
        <f t="shared" si="121"/>
        <v>-</v>
      </c>
      <c r="U54" s="296" t="str">
        <f t="shared" si="121"/>
        <v>-</v>
      </c>
      <c r="V54" s="296" t="str">
        <f t="shared" si="121"/>
        <v>-</v>
      </c>
      <c r="W54" s="296" t="str">
        <f t="shared" si="121"/>
        <v>-</v>
      </c>
      <c r="X54" s="296" t="str">
        <f t="shared" si="121"/>
        <v>-</v>
      </c>
      <c r="Y54" s="296" t="str">
        <f t="shared" si="121"/>
        <v>-</v>
      </c>
      <c r="Z54" s="296" t="str">
        <f t="shared" si="121"/>
        <v>-</v>
      </c>
      <c r="AA54" s="296" t="str">
        <f t="shared" si="121"/>
        <v>-</v>
      </c>
      <c r="AB54" s="296" t="str">
        <f t="shared" si="121"/>
        <v>-</v>
      </c>
      <c r="AC54" s="296" t="str">
        <f t="shared" si="121"/>
        <v>-</v>
      </c>
      <c r="AD54" s="296" t="str">
        <f t="shared" si="121"/>
        <v>-</v>
      </c>
      <c r="AE54" s="296" t="str">
        <f t="shared" si="121"/>
        <v>-</v>
      </c>
      <c r="AF54" s="296" t="str">
        <f t="shared" si="121"/>
        <v>-</v>
      </c>
      <c r="AG54" s="296" t="str">
        <f t="shared" si="121"/>
        <v>-</v>
      </c>
      <c r="AH54" s="296" t="str">
        <f t="shared" si="121"/>
        <v>-</v>
      </c>
      <c r="AI54" s="296" t="str">
        <f t="shared" si="121"/>
        <v>-</v>
      </c>
      <c r="AJ54" s="42"/>
      <c r="AK54" s="92"/>
      <c r="AL54" s="92"/>
      <c r="AM54" s="92"/>
      <c r="AN54" s="92"/>
      <c r="AO54" s="32"/>
      <c r="AP54" s="32"/>
      <c r="AQ54" s="32"/>
      <c r="AR54" s="92"/>
      <c r="AS54" s="92"/>
      <c r="AT54" s="92"/>
      <c r="AU54" s="92"/>
      <c r="AV54" s="32"/>
      <c r="AW54" s="32"/>
      <c r="AX54" s="32"/>
      <c r="AY54" s="92"/>
      <c r="AZ54" s="92"/>
      <c r="BA54" s="92"/>
      <c r="BB54" s="92"/>
      <c r="BC54" s="32"/>
      <c r="BD54" s="32"/>
      <c r="BE54" s="32"/>
      <c r="BF54" s="92"/>
      <c r="BG54" s="92"/>
      <c r="BH54" s="92"/>
      <c r="BI54" s="92"/>
      <c r="BJ54" s="32"/>
      <c r="BK54" s="32"/>
      <c r="BL54" s="32"/>
      <c r="BM54" s="92"/>
      <c r="BN54" s="92"/>
      <c r="BO54" s="92"/>
      <c r="BP54" s="92"/>
      <c r="BQ54" s="32"/>
      <c r="BR54" s="32"/>
      <c r="BS54" s="32"/>
      <c r="BT54" s="92"/>
      <c r="BU54" s="92"/>
      <c r="BV54" s="92"/>
      <c r="BW54" s="92"/>
      <c r="BX54" s="32"/>
      <c r="BY54" s="32"/>
      <c r="BZ54" s="32"/>
      <c r="CA54" s="92"/>
      <c r="CB54" s="92"/>
      <c r="CC54" s="92"/>
      <c r="CD54" s="92"/>
      <c r="CE54" s="32"/>
      <c r="CF54" s="32"/>
      <c r="CG54" s="32"/>
      <c r="CH54" s="92"/>
      <c r="CI54" s="92"/>
      <c r="CJ54" s="92"/>
      <c r="CK54" s="92"/>
      <c r="CL54" s="32"/>
      <c r="CM54" s="32"/>
      <c r="CN54" s="32"/>
      <c r="CO54" s="92"/>
      <c r="CP54" s="92"/>
      <c r="CQ54" s="92"/>
      <c r="CR54" s="92"/>
      <c r="CS54" s="32"/>
      <c r="CT54" s="32"/>
      <c r="CU54" s="32"/>
      <c r="CV54" s="92"/>
      <c r="CW54" s="92"/>
      <c r="CX54" s="92"/>
      <c r="CY54" s="92"/>
      <c r="CZ54" s="32"/>
      <c r="DA54" s="32"/>
      <c r="DB54" s="32"/>
      <c r="DC54" s="92"/>
      <c r="DD54" s="92"/>
      <c r="DE54" s="92"/>
      <c r="DF54" s="92"/>
      <c r="DG54" s="32"/>
      <c r="DH54" s="32"/>
      <c r="DI54" s="32"/>
      <c r="DJ54" s="92"/>
      <c r="DK54" s="92"/>
      <c r="DL54" s="92"/>
      <c r="DM54" s="92"/>
      <c r="DN54" s="32"/>
      <c r="DO54" s="32"/>
      <c r="DP54" s="32"/>
      <c r="DQ54" s="92"/>
      <c r="DR54" s="92"/>
      <c r="DS54" s="92"/>
      <c r="DT54" s="92"/>
      <c r="DU54" s="32"/>
      <c r="DV54" s="32"/>
      <c r="DW54" s="32"/>
      <c r="DX54" s="92"/>
      <c r="DY54" s="92"/>
      <c r="DZ54" s="92"/>
      <c r="EA54" s="92"/>
      <c r="EB54" s="32"/>
      <c r="EC54" s="32"/>
      <c r="ED54" s="32"/>
      <c r="EE54" s="92"/>
      <c r="EF54" s="92"/>
      <c r="EG54" s="92"/>
      <c r="EH54" s="92"/>
      <c r="EI54" s="32"/>
      <c r="EJ54" s="32"/>
      <c r="EK54" s="32"/>
      <c r="EL54" s="92"/>
      <c r="EM54" s="92"/>
      <c r="EN54" s="92"/>
      <c r="EO54" s="92"/>
      <c r="EP54" s="32"/>
      <c r="EQ54" s="32"/>
      <c r="ER54" s="32"/>
      <c r="ES54" s="92"/>
      <c r="ET54" s="92"/>
      <c r="EU54" s="92"/>
      <c r="EV54" s="92"/>
      <c r="EW54" s="32"/>
      <c r="EX54" s="32"/>
      <c r="EY54" s="32"/>
      <c r="EZ54" s="92"/>
      <c r="FA54" s="92"/>
      <c r="FB54" s="92"/>
      <c r="FC54" s="92"/>
      <c r="FD54" s="32"/>
      <c r="FE54" s="32"/>
      <c r="FF54" s="32"/>
      <c r="FG54" s="92"/>
      <c r="FH54" s="92"/>
      <c r="FI54" s="92"/>
    </row>
    <row r="55" spans="1:165" s="1" customFormat="1" ht="30" hidden="1" customHeight="1" x14ac:dyDescent="0.2">
      <c r="A55" s="33"/>
      <c r="B55" s="314" t="s">
        <v>175</v>
      </c>
      <c r="C55" s="307" t="s">
        <v>164</v>
      </c>
      <c r="D55" s="301" t="s">
        <v>180</v>
      </c>
      <c r="E55" s="323" t="s">
        <v>172</v>
      </c>
      <c r="F55" s="324">
        <f>IFERROR('Gruppe 1'!G160+'Gruppe 2'!G160+'Gruppe 3'!G160+'Gruppe 4'!G160+'Gruppe 5'!G160,"-")</f>
        <v>3352.5339999999997</v>
      </c>
      <c r="G55" s="324">
        <f>IFERROR('Gruppe 1'!H160+'Gruppe 2'!H160+'Gruppe 3'!H160+'Gruppe 4'!H160+'Gruppe 5'!H160,"-")</f>
        <v>0</v>
      </c>
      <c r="H55" s="324">
        <f>IFERROR('Gruppe 1'!I160+'Gruppe 2'!I160+'Gruppe 3'!I160+'Gruppe 4'!I160+'Gruppe 5'!I160,"-")</f>
        <v>0</v>
      </c>
      <c r="I55" s="324">
        <f>IFERROR('Gruppe 1'!J160+'Gruppe 2'!J160+'Gruppe 3'!J160+'Gruppe 4'!J160+'Gruppe 5'!J160,"-")</f>
        <v>0</v>
      </c>
      <c r="J55" s="324">
        <f>IFERROR('Gruppe 1'!K160+'Gruppe 2'!K160+'Gruppe 3'!K160+'Gruppe 4'!K160+'Gruppe 5'!K160,"-")</f>
        <v>0</v>
      </c>
      <c r="K55" s="324">
        <f>IFERROR('Gruppe 1'!L160+'Gruppe 2'!L160+'Gruppe 3'!L160+'Gruppe 4'!L160+'Gruppe 5'!L160,"-")</f>
        <v>0</v>
      </c>
      <c r="L55" s="324">
        <f>IFERROR('Gruppe 1'!M160+'Gruppe 2'!M160+'Gruppe 3'!M160+'Gruppe 4'!M160+'Gruppe 5'!M160,"-")</f>
        <v>0</v>
      </c>
      <c r="M55" s="324">
        <f>IFERROR('Gruppe 1'!N160+'Gruppe 2'!N160+'Gruppe 3'!N160+'Gruppe 4'!N160+'Gruppe 5'!N160,"-")</f>
        <v>0</v>
      </c>
      <c r="N55" s="324">
        <f>IFERROR('Gruppe 1'!O160+'Gruppe 2'!O160+'Gruppe 3'!O160+'Gruppe 4'!O160+'Gruppe 5'!O160,"-")</f>
        <v>0</v>
      </c>
      <c r="O55" s="324">
        <f>IFERROR('Gruppe 1'!P160+'Gruppe 2'!P160+'Gruppe 3'!P160+'Gruppe 4'!P160+'Gruppe 5'!P160,"-")</f>
        <v>0</v>
      </c>
      <c r="P55" s="324">
        <f>IFERROR('Gruppe 1'!Q160+'Gruppe 2'!Q160+'Gruppe 3'!Q160+'Gruppe 4'!Q160+'Gruppe 5'!Q160,"-")</f>
        <v>0</v>
      </c>
      <c r="Q55" s="324">
        <f>IFERROR('Gruppe 1'!R160+'Gruppe 2'!R160+'Gruppe 3'!R160+'Gruppe 4'!R160+'Gruppe 5'!R160,"-")</f>
        <v>0</v>
      </c>
      <c r="R55" s="324">
        <f>IFERROR('Gruppe 1'!S160+'Gruppe 2'!S160+'Gruppe 3'!S160+'Gruppe 4'!S160+'Gruppe 5'!S160,"-")</f>
        <v>0</v>
      </c>
      <c r="S55" s="324">
        <f>IFERROR('Gruppe 1'!T160+'Gruppe 2'!T160+'Gruppe 3'!T160+'Gruppe 4'!T160+'Gruppe 5'!T160,"-")</f>
        <v>0</v>
      </c>
      <c r="T55" s="324">
        <f>IFERROR('Gruppe 1'!U160+'Gruppe 2'!U160+'Gruppe 3'!U160+'Gruppe 4'!U160+'Gruppe 5'!U160,"-")</f>
        <v>0</v>
      </c>
      <c r="U55" s="324">
        <f>IFERROR('Gruppe 1'!V160+'Gruppe 2'!V160+'Gruppe 3'!V160+'Gruppe 4'!V160+'Gruppe 5'!V160,"-")</f>
        <v>0</v>
      </c>
      <c r="V55" s="324">
        <f>IFERROR('Gruppe 1'!W160+'Gruppe 2'!W160+'Gruppe 3'!W160+'Gruppe 4'!W160+'Gruppe 5'!W160,"-")</f>
        <v>0</v>
      </c>
      <c r="W55" s="324">
        <f>IFERROR('Gruppe 1'!X160+'Gruppe 2'!X160+'Gruppe 3'!X160+'Gruppe 4'!X160+'Gruppe 5'!X160,"-")</f>
        <v>0</v>
      </c>
      <c r="X55" s="324">
        <f>IFERROR('Gruppe 1'!Y160+'Gruppe 2'!Y160+'Gruppe 3'!Y160+'Gruppe 4'!Y160+'Gruppe 5'!Y160,"-")</f>
        <v>0</v>
      </c>
      <c r="Y55" s="324">
        <f>IFERROR('Gruppe 1'!Z160+'Gruppe 2'!Z160+'Gruppe 3'!Z160+'Gruppe 4'!Z160+'Gruppe 5'!Z160,"-")</f>
        <v>0</v>
      </c>
      <c r="Z55" s="324">
        <f>IFERROR('Gruppe 1'!AA160+'Gruppe 2'!AA160+'Gruppe 3'!AA160+'Gruppe 4'!AA160+'Gruppe 5'!AA160,"-")</f>
        <v>0</v>
      </c>
      <c r="AA55" s="324">
        <f>IFERROR('Gruppe 1'!AB160+'Gruppe 2'!AB160+'Gruppe 3'!AB160+'Gruppe 4'!AB160+'Gruppe 5'!AB160,"-")</f>
        <v>0</v>
      </c>
      <c r="AB55" s="324">
        <f>IFERROR('Gruppe 1'!AC160+'Gruppe 2'!AC160+'Gruppe 3'!AC160+'Gruppe 4'!AC160+'Gruppe 5'!AC160,"-")</f>
        <v>0</v>
      </c>
      <c r="AC55" s="324">
        <f>IFERROR('Gruppe 1'!AD160+'Gruppe 2'!AD160+'Gruppe 3'!AD160+'Gruppe 4'!AD160+'Gruppe 5'!AD160,"-")</f>
        <v>0</v>
      </c>
      <c r="AD55" s="324">
        <f>IFERROR('Gruppe 1'!AE160+'Gruppe 2'!AE160+'Gruppe 3'!AE160+'Gruppe 4'!AE160+'Gruppe 5'!AE160,"-")</f>
        <v>0</v>
      </c>
      <c r="AE55" s="324">
        <f>IFERROR('Gruppe 1'!AF160+'Gruppe 2'!AF160+'Gruppe 3'!AF160+'Gruppe 4'!AF160+'Gruppe 5'!AF160,"-")</f>
        <v>0</v>
      </c>
      <c r="AF55" s="324">
        <f>IFERROR('Gruppe 1'!AG160+'Gruppe 2'!AG160+'Gruppe 3'!AG160+'Gruppe 4'!AG160+'Gruppe 5'!AG160,"-")</f>
        <v>0</v>
      </c>
      <c r="AG55" s="324">
        <f>IFERROR('Gruppe 1'!AH160+'Gruppe 2'!AH160+'Gruppe 3'!AH160+'Gruppe 4'!AH160+'Gruppe 5'!AH160,"-")</f>
        <v>0</v>
      </c>
      <c r="AH55" s="324">
        <f>IFERROR('Gruppe 1'!AI160+'Gruppe 2'!AI160+'Gruppe 3'!AI160+'Gruppe 4'!AI160+'Gruppe 5'!AI160,"-")</f>
        <v>0</v>
      </c>
      <c r="AI55" s="324">
        <f>IFERROR('Gruppe 1'!AJ160+'Gruppe 2'!AJ160+'Gruppe 3'!AJ160+'Gruppe 4'!AJ160+'Gruppe 5'!AJ160,"-")</f>
        <v>0</v>
      </c>
      <c r="AJ55" s="42"/>
      <c r="AK55" s="32"/>
      <c r="AL55" s="36"/>
      <c r="AM55" s="36"/>
      <c r="AN55" s="36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</row>
    <row r="56" spans="1:165" s="1" customFormat="1" ht="36" hidden="1" customHeight="1" x14ac:dyDescent="0.2">
      <c r="A56" s="33"/>
      <c r="B56" s="314" t="s">
        <v>175</v>
      </c>
      <c r="C56" s="307" t="s">
        <v>164</v>
      </c>
      <c r="D56" s="301" t="s">
        <v>181</v>
      </c>
      <c r="E56" s="323" t="s">
        <v>173</v>
      </c>
      <c r="F56" s="324">
        <f>IFERROR('Gruppe 1'!G161+'Gruppe 2'!G161+'Gruppe 3'!G161+'Gruppe 4'!G161+'Gruppe 5'!G161,"-")</f>
        <v>1285.5681818181818</v>
      </c>
      <c r="G56" s="324">
        <f>IFERROR('Gruppe 1'!H161+'Gruppe 2'!H161+'Gruppe 3'!H161+'Gruppe 4'!H161+'Gruppe 5'!H161,"-")</f>
        <v>0</v>
      </c>
      <c r="H56" s="324">
        <f>IFERROR('Gruppe 1'!I161+'Gruppe 2'!I161+'Gruppe 3'!I161+'Gruppe 4'!I161+'Gruppe 5'!I161,"-")</f>
        <v>0</v>
      </c>
      <c r="I56" s="324">
        <f>IFERROR('Gruppe 1'!J161+'Gruppe 2'!J161+'Gruppe 3'!J161+'Gruppe 4'!J161+'Gruppe 5'!J161,"-")</f>
        <v>0</v>
      </c>
      <c r="J56" s="324">
        <f>IFERROR('Gruppe 1'!K161+'Gruppe 2'!K161+'Gruppe 3'!K161+'Gruppe 4'!K161+'Gruppe 5'!K161,"-")</f>
        <v>0</v>
      </c>
      <c r="K56" s="324">
        <f>IFERROR('Gruppe 1'!L161+'Gruppe 2'!L161+'Gruppe 3'!L161+'Gruppe 4'!L161+'Gruppe 5'!L161,"-")</f>
        <v>0</v>
      </c>
      <c r="L56" s="324">
        <f>IFERROR('Gruppe 1'!M161+'Gruppe 2'!M161+'Gruppe 3'!M161+'Gruppe 4'!M161+'Gruppe 5'!M161,"-")</f>
        <v>0</v>
      </c>
      <c r="M56" s="324">
        <f>IFERROR('Gruppe 1'!N161+'Gruppe 2'!N161+'Gruppe 3'!N161+'Gruppe 4'!N161+'Gruppe 5'!N161,"-")</f>
        <v>0</v>
      </c>
      <c r="N56" s="324">
        <f>IFERROR('Gruppe 1'!O161+'Gruppe 2'!O161+'Gruppe 3'!O161+'Gruppe 4'!O161+'Gruppe 5'!O161,"-")</f>
        <v>0</v>
      </c>
      <c r="O56" s="324">
        <f>IFERROR('Gruppe 1'!P161+'Gruppe 2'!P161+'Gruppe 3'!P161+'Gruppe 4'!P161+'Gruppe 5'!P161,"-")</f>
        <v>0</v>
      </c>
      <c r="P56" s="324">
        <f>IFERROR('Gruppe 1'!Q161+'Gruppe 2'!Q161+'Gruppe 3'!Q161+'Gruppe 4'!Q161+'Gruppe 5'!Q161,"-")</f>
        <v>0</v>
      </c>
      <c r="Q56" s="324">
        <f>IFERROR('Gruppe 1'!R161+'Gruppe 2'!R161+'Gruppe 3'!R161+'Gruppe 4'!R161+'Gruppe 5'!R161,"-")</f>
        <v>0</v>
      </c>
      <c r="R56" s="324">
        <f>IFERROR('Gruppe 1'!S161+'Gruppe 2'!S161+'Gruppe 3'!S161+'Gruppe 4'!S161+'Gruppe 5'!S161,"-")</f>
        <v>0</v>
      </c>
      <c r="S56" s="324">
        <f>IFERROR('Gruppe 1'!T161+'Gruppe 2'!T161+'Gruppe 3'!T161+'Gruppe 4'!T161+'Gruppe 5'!T161,"-")</f>
        <v>0</v>
      </c>
      <c r="T56" s="324">
        <f>IFERROR('Gruppe 1'!U161+'Gruppe 2'!U161+'Gruppe 3'!U161+'Gruppe 4'!U161+'Gruppe 5'!U161,"-")</f>
        <v>0</v>
      </c>
      <c r="U56" s="324">
        <f>IFERROR('Gruppe 1'!V161+'Gruppe 2'!V161+'Gruppe 3'!V161+'Gruppe 4'!V161+'Gruppe 5'!V161,"-")</f>
        <v>0</v>
      </c>
      <c r="V56" s="324">
        <f>IFERROR('Gruppe 1'!W161+'Gruppe 2'!W161+'Gruppe 3'!W161+'Gruppe 4'!W161+'Gruppe 5'!W161,"-")</f>
        <v>0</v>
      </c>
      <c r="W56" s="324">
        <f>IFERROR('Gruppe 1'!X161+'Gruppe 2'!X161+'Gruppe 3'!X161+'Gruppe 4'!X161+'Gruppe 5'!X161,"-")</f>
        <v>0</v>
      </c>
      <c r="X56" s="324">
        <f>IFERROR('Gruppe 1'!Y161+'Gruppe 2'!Y161+'Gruppe 3'!Y161+'Gruppe 4'!Y161+'Gruppe 5'!Y161,"-")</f>
        <v>0</v>
      </c>
      <c r="Y56" s="324">
        <f>IFERROR('Gruppe 1'!Z161+'Gruppe 2'!Z161+'Gruppe 3'!Z161+'Gruppe 4'!Z161+'Gruppe 5'!Z161,"-")</f>
        <v>0</v>
      </c>
      <c r="Z56" s="324">
        <f>IFERROR('Gruppe 1'!AA161+'Gruppe 2'!AA161+'Gruppe 3'!AA161+'Gruppe 4'!AA161+'Gruppe 5'!AA161,"-")</f>
        <v>0</v>
      </c>
      <c r="AA56" s="324">
        <f>IFERROR('Gruppe 1'!AB161+'Gruppe 2'!AB161+'Gruppe 3'!AB161+'Gruppe 4'!AB161+'Gruppe 5'!AB161,"-")</f>
        <v>0</v>
      </c>
      <c r="AB56" s="324">
        <f>IFERROR('Gruppe 1'!AC161+'Gruppe 2'!AC161+'Gruppe 3'!AC161+'Gruppe 4'!AC161+'Gruppe 5'!AC161,"-")</f>
        <v>0</v>
      </c>
      <c r="AC56" s="324">
        <f>IFERROR('Gruppe 1'!AD161+'Gruppe 2'!AD161+'Gruppe 3'!AD161+'Gruppe 4'!AD161+'Gruppe 5'!AD161,"-")</f>
        <v>0</v>
      </c>
      <c r="AD56" s="324">
        <f>IFERROR('Gruppe 1'!AE161+'Gruppe 2'!AE161+'Gruppe 3'!AE161+'Gruppe 4'!AE161+'Gruppe 5'!AE161,"-")</f>
        <v>0</v>
      </c>
      <c r="AE56" s="324">
        <f>IFERROR('Gruppe 1'!AF161+'Gruppe 2'!AF161+'Gruppe 3'!AF161+'Gruppe 4'!AF161+'Gruppe 5'!AF161,"-")</f>
        <v>0</v>
      </c>
      <c r="AF56" s="324">
        <f>IFERROR('Gruppe 1'!AG161+'Gruppe 2'!AG161+'Gruppe 3'!AG161+'Gruppe 4'!AG161+'Gruppe 5'!AG161,"-")</f>
        <v>0</v>
      </c>
      <c r="AG56" s="324">
        <f>IFERROR('Gruppe 1'!AH161+'Gruppe 2'!AH161+'Gruppe 3'!AH161+'Gruppe 4'!AH161+'Gruppe 5'!AH161,"-")</f>
        <v>0</v>
      </c>
      <c r="AH56" s="324">
        <f>IFERROR('Gruppe 1'!AI161+'Gruppe 2'!AI161+'Gruppe 3'!AI161+'Gruppe 4'!AI161+'Gruppe 5'!AI161,"-")</f>
        <v>0</v>
      </c>
      <c r="AI56" s="324">
        <f>IFERROR('Gruppe 1'!AJ161+'Gruppe 2'!AJ161+'Gruppe 3'!AJ161+'Gruppe 4'!AJ161+'Gruppe 5'!AJ161,"-")</f>
        <v>0</v>
      </c>
      <c r="AJ56" s="42"/>
      <c r="AK56" s="32"/>
      <c r="AL56" s="36"/>
      <c r="AM56" s="36"/>
      <c r="AN56" s="36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</row>
    <row r="57" spans="1:165" s="1" customFormat="1" ht="30" hidden="1" customHeight="1" x14ac:dyDescent="0.2">
      <c r="A57" s="33"/>
      <c r="B57" s="314" t="s">
        <v>175</v>
      </c>
      <c r="C57" s="307" t="s">
        <v>164</v>
      </c>
      <c r="D57" s="301" t="s">
        <v>182</v>
      </c>
      <c r="E57" s="322" t="s">
        <v>170</v>
      </c>
      <c r="F57" s="325">
        <f>IFERROR('Gruppe 1'!G162+'Gruppe 2'!G162+'Gruppe 3'!G162+'Gruppe 4'!G162+'Gruppe 5'!G162,"-")</f>
        <v>698.39929999999993</v>
      </c>
      <c r="G57" s="325">
        <f>IFERROR('Gruppe 1'!H162+'Gruppe 2'!H162+'Gruppe 3'!H162+'Gruppe 4'!H162+'Gruppe 5'!H162,"-")</f>
        <v>0</v>
      </c>
      <c r="H57" s="325">
        <f>IFERROR('Gruppe 1'!I162+'Gruppe 2'!I162+'Gruppe 3'!I162+'Gruppe 4'!I162+'Gruppe 5'!I162,"-")</f>
        <v>0</v>
      </c>
      <c r="I57" s="325">
        <f>IFERROR('Gruppe 1'!J162+'Gruppe 2'!J162+'Gruppe 3'!J162+'Gruppe 4'!J162+'Gruppe 5'!J162,"-")</f>
        <v>0</v>
      </c>
      <c r="J57" s="325">
        <f>IFERROR('Gruppe 1'!K162+'Gruppe 2'!K162+'Gruppe 3'!K162+'Gruppe 4'!K162+'Gruppe 5'!K162,"-")</f>
        <v>0</v>
      </c>
      <c r="K57" s="325">
        <f>IFERROR('Gruppe 1'!L162+'Gruppe 2'!L162+'Gruppe 3'!L162+'Gruppe 4'!L162+'Gruppe 5'!L162,"-")</f>
        <v>0</v>
      </c>
      <c r="L57" s="325">
        <f>IFERROR('Gruppe 1'!M162+'Gruppe 2'!M162+'Gruppe 3'!M162+'Gruppe 4'!M162+'Gruppe 5'!M162,"-")</f>
        <v>0</v>
      </c>
      <c r="M57" s="325">
        <f>IFERROR('Gruppe 1'!N162+'Gruppe 2'!N162+'Gruppe 3'!N162+'Gruppe 4'!N162+'Gruppe 5'!N162,"-")</f>
        <v>0</v>
      </c>
      <c r="N57" s="325">
        <f>IFERROR('Gruppe 1'!O162+'Gruppe 2'!O162+'Gruppe 3'!O162+'Gruppe 4'!O162+'Gruppe 5'!O162,"-")</f>
        <v>0</v>
      </c>
      <c r="O57" s="325">
        <f>IFERROR('Gruppe 1'!P162+'Gruppe 2'!P162+'Gruppe 3'!P162+'Gruppe 4'!P162+'Gruppe 5'!P162,"-")</f>
        <v>0</v>
      </c>
      <c r="P57" s="325">
        <f>IFERROR('Gruppe 1'!Q162+'Gruppe 2'!Q162+'Gruppe 3'!Q162+'Gruppe 4'!Q162+'Gruppe 5'!Q162,"-")</f>
        <v>0</v>
      </c>
      <c r="Q57" s="325">
        <f>IFERROR('Gruppe 1'!R162+'Gruppe 2'!R162+'Gruppe 3'!R162+'Gruppe 4'!R162+'Gruppe 5'!R162,"-")</f>
        <v>0</v>
      </c>
      <c r="R57" s="325">
        <f>IFERROR('Gruppe 1'!S162+'Gruppe 2'!S162+'Gruppe 3'!S162+'Gruppe 4'!S162+'Gruppe 5'!S162,"-")</f>
        <v>0</v>
      </c>
      <c r="S57" s="325">
        <f>IFERROR('Gruppe 1'!T162+'Gruppe 2'!T162+'Gruppe 3'!T162+'Gruppe 4'!T162+'Gruppe 5'!T162,"-")</f>
        <v>0</v>
      </c>
      <c r="T57" s="325">
        <f>IFERROR('Gruppe 1'!U162+'Gruppe 2'!U162+'Gruppe 3'!U162+'Gruppe 4'!U162+'Gruppe 5'!U162,"-")</f>
        <v>0</v>
      </c>
      <c r="U57" s="325">
        <f>IFERROR('Gruppe 1'!V162+'Gruppe 2'!V162+'Gruppe 3'!V162+'Gruppe 4'!V162+'Gruppe 5'!V162,"-")</f>
        <v>0</v>
      </c>
      <c r="V57" s="325">
        <f>IFERROR('Gruppe 1'!W162+'Gruppe 2'!W162+'Gruppe 3'!W162+'Gruppe 4'!W162+'Gruppe 5'!W162,"-")</f>
        <v>0</v>
      </c>
      <c r="W57" s="325">
        <f>IFERROR('Gruppe 1'!X162+'Gruppe 2'!X162+'Gruppe 3'!X162+'Gruppe 4'!X162+'Gruppe 5'!X162,"-")</f>
        <v>0</v>
      </c>
      <c r="X57" s="325">
        <f>IFERROR('Gruppe 1'!Y162+'Gruppe 2'!Y162+'Gruppe 3'!Y162+'Gruppe 4'!Y162+'Gruppe 5'!Y162,"-")</f>
        <v>0</v>
      </c>
      <c r="Y57" s="325">
        <f>IFERROR('Gruppe 1'!Z162+'Gruppe 2'!Z162+'Gruppe 3'!Z162+'Gruppe 4'!Z162+'Gruppe 5'!Z162,"-")</f>
        <v>0</v>
      </c>
      <c r="Z57" s="325">
        <f>IFERROR('Gruppe 1'!AA162+'Gruppe 2'!AA162+'Gruppe 3'!AA162+'Gruppe 4'!AA162+'Gruppe 5'!AA162,"-")</f>
        <v>0</v>
      </c>
      <c r="AA57" s="325">
        <f>IFERROR('Gruppe 1'!AB162+'Gruppe 2'!AB162+'Gruppe 3'!AB162+'Gruppe 4'!AB162+'Gruppe 5'!AB162,"-")</f>
        <v>0</v>
      </c>
      <c r="AB57" s="325">
        <f>IFERROR('Gruppe 1'!AC162+'Gruppe 2'!AC162+'Gruppe 3'!AC162+'Gruppe 4'!AC162+'Gruppe 5'!AC162,"-")</f>
        <v>0</v>
      </c>
      <c r="AC57" s="325">
        <f>IFERROR('Gruppe 1'!AD162+'Gruppe 2'!AD162+'Gruppe 3'!AD162+'Gruppe 4'!AD162+'Gruppe 5'!AD162,"-")</f>
        <v>0</v>
      </c>
      <c r="AD57" s="325">
        <f>IFERROR('Gruppe 1'!AE162+'Gruppe 2'!AE162+'Gruppe 3'!AE162+'Gruppe 4'!AE162+'Gruppe 5'!AE162,"-")</f>
        <v>0</v>
      </c>
      <c r="AE57" s="325">
        <f>IFERROR('Gruppe 1'!AF162+'Gruppe 2'!AF162+'Gruppe 3'!AF162+'Gruppe 4'!AF162+'Gruppe 5'!AF162,"-")</f>
        <v>0</v>
      </c>
      <c r="AF57" s="325">
        <f>IFERROR('Gruppe 1'!AG162+'Gruppe 2'!AG162+'Gruppe 3'!AG162+'Gruppe 4'!AG162+'Gruppe 5'!AG162,"-")</f>
        <v>0</v>
      </c>
      <c r="AG57" s="325">
        <f>IFERROR('Gruppe 1'!AH162+'Gruppe 2'!AH162+'Gruppe 3'!AH162+'Gruppe 4'!AH162+'Gruppe 5'!AH162,"-")</f>
        <v>0</v>
      </c>
      <c r="AH57" s="325">
        <f>IFERROR('Gruppe 1'!AI162+'Gruppe 2'!AI162+'Gruppe 3'!AI162+'Gruppe 4'!AI162+'Gruppe 5'!AI162,"-")</f>
        <v>0</v>
      </c>
      <c r="AI57" s="325">
        <f>IFERROR('Gruppe 1'!AJ162+'Gruppe 2'!AJ162+'Gruppe 3'!AJ162+'Gruppe 4'!AJ162+'Gruppe 5'!AJ162,"-")</f>
        <v>0</v>
      </c>
      <c r="AJ57" s="42"/>
      <c r="AK57" s="32"/>
      <c r="AL57" s="36"/>
      <c r="AM57" s="36"/>
      <c r="AN57" s="36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</row>
    <row r="58" spans="1:165" s="1" customFormat="1" ht="36" hidden="1" customHeight="1" x14ac:dyDescent="0.2">
      <c r="A58" s="33"/>
      <c r="B58" s="315" t="s">
        <v>175</v>
      </c>
      <c r="C58" s="308" t="s">
        <v>164</v>
      </c>
      <c r="D58" s="301" t="s">
        <v>183</v>
      </c>
      <c r="E58" s="322" t="s">
        <v>171</v>
      </c>
      <c r="F58" s="325">
        <f>IFERROR('Gruppe 1'!G163+'Gruppe 2'!G163+'Gruppe 3'!G163+'Gruppe 4'!G163+'Gruppe 5'!G163,"-")</f>
        <v>339.34</v>
      </c>
      <c r="G58" s="325">
        <f>IFERROR('Gruppe 1'!H163+'Gruppe 2'!H163+'Gruppe 3'!H163+'Gruppe 4'!H163+'Gruppe 5'!H163,"-")</f>
        <v>0</v>
      </c>
      <c r="H58" s="325">
        <f>IFERROR('Gruppe 1'!I163+'Gruppe 2'!I163+'Gruppe 3'!I163+'Gruppe 4'!I163+'Gruppe 5'!I163,"-")</f>
        <v>0</v>
      </c>
      <c r="I58" s="325">
        <f>IFERROR('Gruppe 1'!J163+'Gruppe 2'!J163+'Gruppe 3'!J163+'Gruppe 4'!J163+'Gruppe 5'!J163,"-")</f>
        <v>0</v>
      </c>
      <c r="J58" s="325">
        <f>IFERROR('Gruppe 1'!K163+'Gruppe 2'!K163+'Gruppe 3'!K163+'Gruppe 4'!K163+'Gruppe 5'!K163,"-")</f>
        <v>0</v>
      </c>
      <c r="K58" s="325">
        <f>IFERROR('Gruppe 1'!L163+'Gruppe 2'!L163+'Gruppe 3'!L163+'Gruppe 4'!L163+'Gruppe 5'!L163,"-")</f>
        <v>0</v>
      </c>
      <c r="L58" s="325">
        <f>IFERROR('Gruppe 1'!M163+'Gruppe 2'!M163+'Gruppe 3'!M163+'Gruppe 4'!M163+'Gruppe 5'!M163,"-")</f>
        <v>0</v>
      </c>
      <c r="M58" s="325">
        <f>IFERROR('Gruppe 1'!N163+'Gruppe 2'!N163+'Gruppe 3'!N163+'Gruppe 4'!N163+'Gruppe 5'!N163,"-")</f>
        <v>0</v>
      </c>
      <c r="N58" s="325">
        <f>IFERROR('Gruppe 1'!O163+'Gruppe 2'!O163+'Gruppe 3'!O163+'Gruppe 4'!O163+'Gruppe 5'!O163,"-")</f>
        <v>0</v>
      </c>
      <c r="O58" s="325">
        <f>IFERROR('Gruppe 1'!P163+'Gruppe 2'!P163+'Gruppe 3'!P163+'Gruppe 4'!P163+'Gruppe 5'!P163,"-")</f>
        <v>0</v>
      </c>
      <c r="P58" s="325">
        <f>IFERROR('Gruppe 1'!Q163+'Gruppe 2'!Q163+'Gruppe 3'!Q163+'Gruppe 4'!Q163+'Gruppe 5'!Q163,"-")</f>
        <v>0</v>
      </c>
      <c r="Q58" s="325">
        <f>IFERROR('Gruppe 1'!R163+'Gruppe 2'!R163+'Gruppe 3'!R163+'Gruppe 4'!R163+'Gruppe 5'!R163,"-")</f>
        <v>0</v>
      </c>
      <c r="R58" s="325">
        <f>IFERROR('Gruppe 1'!S163+'Gruppe 2'!S163+'Gruppe 3'!S163+'Gruppe 4'!S163+'Gruppe 5'!S163,"-")</f>
        <v>0</v>
      </c>
      <c r="S58" s="325">
        <f>IFERROR('Gruppe 1'!T163+'Gruppe 2'!T163+'Gruppe 3'!T163+'Gruppe 4'!T163+'Gruppe 5'!T163,"-")</f>
        <v>0</v>
      </c>
      <c r="T58" s="325">
        <f>IFERROR('Gruppe 1'!U163+'Gruppe 2'!U163+'Gruppe 3'!U163+'Gruppe 4'!U163+'Gruppe 5'!U163,"-")</f>
        <v>0</v>
      </c>
      <c r="U58" s="325">
        <f>IFERROR('Gruppe 1'!V163+'Gruppe 2'!V163+'Gruppe 3'!V163+'Gruppe 4'!V163+'Gruppe 5'!V163,"-")</f>
        <v>0</v>
      </c>
      <c r="V58" s="325">
        <f>IFERROR('Gruppe 1'!W163+'Gruppe 2'!W163+'Gruppe 3'!W163+'Gruppe 4'!W163+'Gruppe 5'!W163,"-")</f>
        <v>0</v>
      </c>
      <c r="W58" s="325">
        <f>IFERROR('Gruppe 1'!X163+'Gruppe 2'!X163+'Gruppe 3'!X163+'Gruppe 4'!X163+'Gruppe 5'!X163,"-")</f>
        <v>0</v>
      </c>
      <c r="X58" s="325">
        <f>IFERROR('Gruppe 1'!Y163+'Gruppe 2'!Y163+'Gruppe 3'!Y163+'Gruppe 4'!Y163+'Gruppe 5'!Y163,"-")</f>
        <v>0</v>
      </c>
      <c r="Y58" s="325">
        <f>IFERROR('Gruppe 1'!Z163+'Gruppe 2'!Z163+'Gruppe 3'!Z163+'Gruppe 4'!Z163+'Gruppe 5'!Z163,"-")</f>
        <v>0</v>
      </c>
      <c r="Z58" s="325">
        <f>IFERROR('Gruppe 1'!AA163+'Gruppe 2'!AA163+'Gruppe 3'!AA163+'Gruppe 4'!AA163+'Gruppe 5'!AA163,"-")</f>
        <v>0</v>
      </c>
      <c r="AA58" s="325">
        <f>IFERROR('Gruppe 1'!AB163+'Gruppe 2'!AB163+'Gruppe 3'!AB163+'Gruppe 4'!AB163+'Gruppe 5'!AB163,"-")</f>
        <v>0</v>
      </c>
      <c r="AB58" s="325">
        <f>IFERROR('Gruppe 1'!AC163+'Gruppe 2'!AC163+'Gruppe 3'!AC163+'Gruppe 4'!AC163+'Gruppe 5'!AC163,"-")</f>
        <v>0</v>
      </c>
      <c r="AC58" s="325">
        <f>IFERROR('Gruppe 1'!AD163+'Gruppe 2'!AD163+'Gruppe 3'!AD163+'Gruppe 4'!AD163+'Gruppe 5'!AD163,"-")</f>
        <v>0</v>
      </c>
      <c r="AD58" s="325">
        <f>IFERROR('Gruppe 1'!AE163+'Gruppe 2'!AE163+'Gruppe 3'!AE163+'Gruppe 4'!AE163+'Gruppe 5'!AE163,"-")</f>
        <v>0</v>
      </c>
      <c r="AE58" s="325">
        <f>IFERROR('Gruppe 1'!AF163+'Gruppe 2'!AF163+'Gruppe 3'!AF163+'Gruppe 4'!AF163+'Gruppe 5'!AF163,"-")</f>
        <v>0</v>
      </c>
      <c r="AF58" s="325">
        <f>IFERROR('Gruppe 1'!AG163+'Gruppe 2'!AG163+'Gruppe 3'!AG163+'Gruppe 4'!AG163+'Gruppe 5'!AG163,"-")</f>
        <v>0</v>
      </c>
      <c r="AG58" s="325">
        <f>IFERROR('Gruppe 1'!AH163+'Gruppe 2'!AH163+'Gruppe 3'!AH163+'Gruppe 4'!AH163+'Gruppe 5'!AH163,"-")</f>
        <v>0</v>
      </c>
      <c r="AH58" s="325">
        <f>IFERROR('Gruppe 1'!AI163+'Gruppe 2'!AI163+'Gruppe 3'!AI163+'Gruppe 4'!AI163+'Gruppe 5'!AI163,"-")</f>
        <v>0</v>
      </c>
      <c r="AI58" s="325">
        <f>IFERROR('Gruppe 1'!AJ163+'Gruppe 2'!AJ163+'Gruppe 3'!AJ163+'Gruppe 4'!AJ163+'Gruppe 5'!AJ163,"-")</f>
        <v>0</v>
      </c>
      <c r="AJ58" s="42"/>
      <c r="AK58" s="32"/>
      <c r="AL58" s="36"/>
      <c r="AM58" s="36"/>
      <c r="AN58" s="36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</row>
    <row r="59" spans="1:165" s="1" customFormat="1" ht="30" customHeight="1" x14ac:dyDescent="0.2">
      <c r="A59" s="33"/>
      <c r="B59" s="36"/>
      <c r="C59" s="36"/>
      <c r="D59" s="36"/>
      <c r="E59" s="43"/>
      <c r="F59" s="331"/>
      <c r="G59" s="331"/>
      <c r="H59" s="331"/>
      <c r="I59" s="331"/>
      <c r="J59" s="331"/>
      <c r="K59" s="331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32"/>
      <c r="AL59" s="36"/>
      <c r="AM59" s="36"/>
      <c r="AN59" s="36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</row>
    <row r="60" spans="1:165" s="1" customFormat="1" ht="30" customHeight="1" x14ac:dyDescent="0.2">
      <c r="A60" s="33"/>
      <c r="B60" s="36"/>
      <c r="C60" s="36"/>
      <c r="D60" s="36"/>
      <c r="E60" s="43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32"/>
      <c r="AL60" s="36"/>
      <c r="AM60" s="36"/>
      <c r="AN60" s="36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</row>
    <row r="61" spans="1:165" s="1" customFormat="1" ht="30" customHeight="1" x14ac:dyDescent="0.2">
      <c r="A61" s="33"/>
      <c r="B61" s="36"/>
      <c r="C61" s="36"/>
      <c r="D61" s="36"/>
      <c r="E61" s="43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32"/>
      <c r="AL61" s="36"/>
      <c r="AM61" s="36"/>
      <c r="AN61" s="36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</row>
    <row r="62" spans="1:165" s="1" customFormat="1" ht="15.75" customHeight="1" x14ac:dyDescent="0.2">
      <c r="A62" s="33"/>
      <c r="B62" s="36"/>
      <c r="C62" s="36"/>
      <c r="D62" s="36"/>
      <c r="E62" s="104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32"/>
      <c r="AL62" s="36"/>
      <c r="AM62" s="36"/>
      <c r="AN62" s="36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</row>
    <row r="63" spans="1:165" s="1" customFormat="1" ht="15.75" customHeight="1" x14ac:dyDescent="0.2">
      <c r="A63" s="33"/>
      <c r="B63" s="36"/>
      <c r="C63" s="36"/>
      <c r="D63" s="36"/>
      <c r="E63" s="104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32"/>
      <c r="AL63" s="36"/>
      <c r="AM63" s="36"/>
      <c r="AN63" s="36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</row>
    <row r="64" spans="1:165" s="1" customFormat="1" ht="15.75" customHeight="1" x14ac:dyDescent="0.2">
      <c r="A64" s="33"/>
      <c r="B64" s="36"/>
      <c r="C64" s="36"/>
      <c r="D64" s="36"/>
      <c r="E64" s="104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32"/>
      <c r="AL64" s="36"/>
      <c r="AM64" s="36"/>
      <c r="AN64" s="36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</row>
    <row r="65" spans="1:165" s="1" customFormat="1" ht="15.75" customHeight="1" x14ac:dyDescent="0.2">
      <c r="A65" s="33"/>
      <c r="B65" s="36"/>
      <c r="C65" s="36"/>
      <c r="D65" s="36"/>
      <c r="E65" s="104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32"/>
      <c r="AL65" s="36"/>
      <c r="AM65" s="36"/>
      <c r="AN65" s="36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</row>
    <row r="66" spans="1:165" s="1" customFormat="1" ht="15.75" customHeight="1" x14ac:dyDescent="0.2">
      <c r="A66" s="33"/>
      <c r="B66" s="36"/>
      <c r="C66" s="36"/>
      <c r="D66" s="36"/>
      <c r="E66" s="104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32"/>
      <c r="AL66" s="36"/>
      <c r="AM66" s="36"/>
      <c r="AN66" s="36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</row>
    <row r="67" spans="1:165" s="1" customFormat="1" ht="15.75" customHeight="1" x14ac:dyDescent="0.2">
      <c r="A67" s="33"/>
      <c r="B67" s="36"/>
      <c r="C67" s="36"/>
      <c r="D67" s="36"/>
      <c r="E67" s="104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32"/>
      <c r="AL67" s="36"/>
      <c r="AM67" s="36"/>
      <c r="AN67" s="36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</row>
    <row r="68" spans="1:165" s="1" customFormat="1" ht="15.75" customHeight="1" x14ac:dyDescent="0.2">
      <c r="A68" s="33"/>
      <c r="B68" s="36"/>
      <c r="C68" s="36"/>
      <c r="D68" s="36"/>
      <c r="E68" s="104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32"/>
      <c r="AL68" s="36"/>
      <c r="AM68" s="36"/>
      <c r="AN68" s="36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</row>
    <row r="69" spans="1:165" s="1" customFormat="1" ht="15.75" customHeight="1" x14ac:dyDescent="0.2">
      <c r="A69" s="33"/>
      <c r="B69" s="36"/>
      <c r="C69" s="36"/>
      <c r="D69" s="36"/>
      <c r="E69" s="104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32"/>
      <c r="AL69" s="36"/>
      <c r="AM69" s="36"/>
      <c r="AN69" s="36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</row>
    <row r="70" spans="1:165" s="1" customFormat="1" ht="15.75" customHeight="1" x14ac:dyDescent="0.2">
      <c r="A70" s="33"/>
      <c r="B70" s="36"/>
      <c r="C70" s="36"/>
      <c r="D70" s="36"/>
      <c r="E70" s="104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32"/>
      <c r="AL70" s="36"/>
      <c r="AM70" s="36"/>
      <c r="AN70" s="36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</row>
    <row r="71" spans="1:165" s="1" customFormat="1" ht="15.75" customHeight="1" x14ac:dyDescent="0.2">
      <c r="A71" s="33"/>
      <c r="B71" s="36"/>
      <c r="C71" s="36"/>
      <c r="D71" s="36"/>
      <c r="E71" s="104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32"/>
      <c r="AL71" s="36"/>
      <c r="AM71" s="36"/>
      <c r="AN71" s="36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</row>
    <row r="72" spans="1:165" s="1" customFormat="1" ht="15.75" customHeight="1" x14ac:dyDescent="0.2">
      <c r="A72" s="33"/>
      <c r="B72" s="36"/>
      <c r="C72" s="36"/>
      <c r="D72" s="36"/>
      <c r="E72" s="104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32"/>
      <c r="AL72" s="36"/>
      <c r="AM72" s="36"/>
      <c r="AN72" s="36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</row>
    <row r="73" spans="1:165" s="1" customFormat="1" ht="15.75" customHeight="1" x14ac:dyDescent="0.2">
      <c r="A73" s="33"/>
      <c r="B73" s="36"/>
      <c r="C73" s="36"/>
      <c r="D73" s="36"/>
      <c r="E73" s="104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32"/>
      <c r="AL73" s="36"/>
      <c r="AM73" s="36"/>
      <c r="AN73" s="36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</row>
    <row r="74" spans="1:165" s="1" customFormat="1" ht="15.75" customHeight="1" x14ac:dyDescent="0.2">
      <c r="A74" s="33"/>
      <c r="B74" s="36"/>
      <c r="C74" s="36"/>
      <c r="D74" s="36"/>
      <c r="E74" s="104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32"/>
      <c r="AL74" s="36"/>
      <c r="AM74" s="36"/>
      <c r="AN74" s="36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</row>
    <row r="75" spans="1:165" s="1" customFormat="1" ht="15.75" customHeight="1" x14ac:dyDescent="0.2">
      <c r="A75" s="33"/>
      <c r="B75" s="36"/>
      <c r="C75" s="36"/>
      <c r="D75" s="36"/>
      <c r="E75" s="104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32"/>
      <c r="AL75" s="36"/>
      <c r="AM75" s="36"/>
      <c r="AN75" s="36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</row>
    <row r="76" spans="1:165" s="1" customFormat="1" ht="15" customHeight="1" x14ac:dyDescent="0.2">
      <c r="A76" s="33"/>
      <c r="B76" s="33"/>
      <c r="C76" s="33"/>
      <c r="D76" s="33"/>
      <c r="E76" s="48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2"/>
      <c r="AL76" s="33"/>
      <c r="AM76" s="33"/>
      <c r="AN76" s="33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</row>
    <row r="77" spans="1:165" s="1" customFormat="1" ht="33" customHeight="1" x14ac:dyDescent="0.2">
      <c r="A77" s="33"/>
      <c r="B77" s="33"/>
      <c r="C77" s="33"/>
      <c r="D77" s="33"/>
      <c r="E77" s="48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2"/>
      <c r="AL77" s="33"/>
      <c r="AM77" s="33"/>
      <c r="AN77" s="33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</row>
    <row r="78" spans="1:165" s="1" customFormat="1" ht="33" customHeight="1" x14ac:dyDescent="0.2">
      <c r="A78" s="33"/>
      <c r="B78" s="33"/>
      <c r="C78" s="33"/>
      <c r="D78" s="33"/>
      <c r="E78" s="48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2"/>
      <c r="AL78" s="33"/>
      <c r="AM78" s="33"/>
      <c r="AN78" s="33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</row>
    <row r="79" spans="1:165" s="1" customFormat="1" ht="33" customHeight="1" x14ac:dyDescent="0.2">
      <c r="A79" s="33"/>
      <c r="B79" s="33"/>
      <c r="C79" s="33"/>
      <c r="D79" s="33"/>
      <c r="E79" s="48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2"/>
      <c r="AL79" s="33"/>
      <c r="AM79" s="33"/>
      <c r="AN79" s="33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</row>
    <row r="80" spans="1:165" s="1" customFormat="1" ht="33" customHeight="1" x14ac:dyDescent="0.2">
      <c r="A80" s="33"/>
      <c r="B80" s="33"/>
      <c r="C80" s="33"/>
      <c r="D80" s="33"/>
      <c r="E80" s="48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2"/>
      <c r="AL80" s="33"/>
      <c r="AM80" s="33"/>
      <c r="AN80" s="33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</row>
    <row r="81" spans="1:165" s="1" customFormat="1" ht="33" customHeight="1" x14ac:dyDescent="0.2">
      <c r="A81" s="33"/>
      <c r="B81" s="33"/>
      <c r="C81" s="33"/>
      <c r="D81" s="33"/>
      <c r="E81" s="48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2"/>
      <c r="AL81" s="33"/>
      <c r="AM81" s="33"/>
      <c r="AN81" s="33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</row>
    <row r="82" spans="1:165" s="1" customFormat="1" ht="15" customHeight="1" x14ac:dyDescent="0.2">
      <c r="A82" s="33"/>
      <c r="B82" s="33"/>
      <c r="C82" s="33"/>
      <c r="D82" s="33"/>
      <c r="E82" s="48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2"/>
      <c r="AL82" s="33"/>
      <c r="AM82" s="33"/>
      <c r="AN82" s="33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</row>
    <row r="83" spans="1:165" s="6" customFormat="1" ht="33" customHeight="1" x14ac:dyDescent="0.2">
      <c r="A83" s="33"/>
      <c r="B83" s="33"/>
      <c r="C83" s="33"/>
      <c r="D83" s="33"/>
      <c r="E83" s="48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4"/>
      <c r="AL83" s="33"/>
      <c r="AM83" s="33"/>
      <c r="AN83" s="33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</row>
    <row r="84" spans="1:165" s="6" customFormat="1" ht="33" customHeight="1" x14ac:dyDescent="0.2">
      <c r="A84" s="33"/>
      <c r="B84" s="33"/>
      <c r="C84" s="33"/>
      <c r="D84" s="33"/>
      <c r="E84" s="48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4"/>
      <c r="AL84" s="33"/>
      <c r="AM84" s="33"/>
      <c r="AN84" s="33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</row>
    <row r="85" spans="1:165" s="6" customFormat="1" ht="33" customHeight="1" x14ac:dyDescent="0.2">
      <c r="A85" s="33"/>
      <c r="B85" s="33"/>
      <c r="C85" s="33"/>
      <c r="D85" s="33"/>
      <c r="E85" s="48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4"/>
      <c r="AL85" s="33"/>
      <c r="AM85" s="33"/>
      <c r="AN85" s="33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</row>
    <row r="86" spans="1:165" s="6" customFormat="1" ht="33" customHeight="1" x14ac:dyDescent="0.2">
      <c r="A86" s="33"/>
      <c r="B86" s="33"/>
      <c r="C86" s="33"/>
      <c r="D86" s="33"/>
      <c r="E86" s="48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4"/>
      <c r="AL86" s="33"/>
      <c r="AM86" s="33"/>
      <c r="AN86" s="33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</row>
    <row r="87" spans="1:165" s="6" customFormat="1" ht="33" customHeight="1" x14ac:dyDescent="0.2">
      <c r="A87" s="33"/>
      <c r="B87" s="33"/>
      <c r="C87" s="33"/>
      <c r="D87" s="33"/>
      <c r="E87" s="48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4"/>
      <c r="AL87" s="33"/>
      <c r="AM87" s="33"/>
      <c r="AN87" s="33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</row>
    <row r="88" spans="1:165" s="1" customFormat="1" ht="33" customHeight="1" x14ac:dyDescent="0.2">
      <c r="A88" s="33"/>
      <c r="B88" s="33"/>
      <c r="C88" s="33"/>
      <c r="D88" s="33"/>
      <c r="E88" s="48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2"/>
      <c r="AL88" s="33"/>
      <c r="AM88" s="33"/>
      <c r="AN88" s="33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</row>
    <row r="89" spans="1:165" s="6" customFormat="1" ht="33" customHeight="1" x14ac:dyDescent="0.2">
      <c r="A89" s="34"/>
      <c r="B89" s="33"/>
      <c r="C89" s="33"/>
      <c r="D89" s="33"/>
      <c r="E89" s="48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4"/>
      <c r="AL89" s="33"/>
      <c r="AM89" s="33"/>
      <c r="AN89" s="33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</row>
    <row r="90" spans="1:165" s="21" customFormat="1" ht="33" customHeight="1" x14ac:dyDescent="0.2">
      <c r="A90" s="32"/>
      <c r="B90" s="32"/>
      <c r="C90" s="32"/>
      <c r="D90" s="32"/>
      <c r="E90" s="10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L90" s="32"/>
      <c r="AM90" s="32"/>
      <c r="AN90" s="32"/>
    </row>
    <row r="91" spans="1:165" s="21" customFormat="1" ht="33" customHeight="1" x14ac:dyDescent="0.2">
      <c r="A91" s="32"/>
      <c r="B91" s="32"/>
      <c r="C91" s="32"/>
      <c r="D91" s="32"/>
      <c r="E91" s="10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L91" s="32"/>
      <c r="AM91" s="32"/>
      <c r="AN91" s="32"/>
    </row>
    <row r="92" spans="1:165" s="21" customFormat="1" ht="33" customHeight="1" x14ac:dyDescent="0.2">
      <c r="A92" s="32"/>
      <c r="B92" s="32"/>
      <c r="C92" s="32"/>
      <c r="D92" s="32"/>
      <c r="E92" s="10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L92" s="32"/>
      <c r="AM92" s="32"/>
      <c r="AN92" s="32"/>
    </row>
    <row r="93" spans="1:165" s="21" customFormat="1" ht="33" customHeight="1" x14ac:dyDescent="0.2">
      <c r="A93" s="32"/>
      <c r="B93" s="32"/>
      <c r="C93" s="32"/>
      <c r="D93" s="32"/>
      <c r="E93" s="105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L93" s="32"/>
      <c r="AM93" s="32"/>
      <c r="AN93" s="32"/>
    </row>
    <row r="94" spans="1:165" s="21" customFormat="1" ht="33" customHeight="1" x14ac:dyDescent="0.2">
      <c r="E94" s="106"/>
    </row>
    <row r="95" spans="1:165" s="21" customFormat="1" ht="33" customHeight="1" x14ac:dyDescent="0.2">
      <c r="E95" s="106"/>
    </row>
    <row r="96" spans="1:165" s="21" customFormat="1" ht="33" customHeight="1" x14ac:dyDescent="0.2">
      <c r="E96" s="106"/>
    </row>
    <row r="97" spans="1:40" s="21" customFormat="1" ht="33" customHeight="1" x14ac:dyDescent="0.2">
      <c r="E97" s="106"/>
    </row>
    <row r="98" spans="1:40" s="21" customFormat="1" ht="33" customHeight="1" x14ac:dyDescent="0.2">
      <c r="E98" s="106"/>
    </row>
    <row r="99" spans="1:40" s="21" customFormat="1" ht="33" customHeight="1" x14ac:dyDescent="0.2">
      <c r="E99" s="106"/>
    </row>
    <row r="100" spans="1:40" s="21" customFormat="1" ht="33" customHeight="1" x14ac:dyDescent="0.2">
      <c r="E100" s="106"/>
    </row>
    <row r="101" spans="1:40" s="21" customFormat="1" ht="33" customHeight="1" x14ac:dyDescent="0.2">
      <c r="E101" s="106"/>
    </row>
    <row r="102" spans="1:40" s="21" customFormat="1" ht="33" customHeight="1" x14ac:dyDescent="0.2">
      <c r="E102" s="106"/>
    </row>
    <row r="103" spans="1:40" s="21" customFormat="1" ht="25.5" customHeight="1" x14ac:dyDescent="0.2">
      <c r="E103" s="106"/>
    </row>
    <row r="104" spans="1:40" s="21" customFormat="1" x14ac:dyDescent="0.2">
      <c r="A104" s="32"/>
      <c r="B104" s="32"/>
      <c r="C104" s="32"/>
      <c r="D104" s="32"/>
      <c r="E104" s="105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L104" s="32"/>
      <c r="AM104" s="32"/>
      <c r="AN104" s="32"/>
    </row>
    <row r="105" spans="1:40" s="21" customFormat="1" x14ac:dyDescent="0.2">
      <c r="A105" s="32"/>
      <c r="B105" s="32"/>
      <c r="C105" s="32"/>
      <c r="D105" s="32"/>
      <c r="E105" s="105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L105" s="32"/>
      <c r="AM105" s="32"/>
      <c r="AN105" s="32"/>
    </row>
    <row r="106" spans="1:40" s="21" customFormat="1" x14ac:dyDescent="0.2">
      <c r="A106" s="32"/>
      <c r="B106" s="32"/>
      <c r="C106" s="32"/>
      <c r="D106" s="32"/>
      <c r="E106" s="10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L106" s="32"/>
      <c r="AM106" s="32"/>
      <c r="AN106" s="32"/>
    </row>
    <row r="107" spans="1:40" s="21" customFormat="1" x14ac:dyDescent="0.2">
      <c r="A107" s="32"/>
      <c r="B107" s="32"/>
      <c r="C107" s="32"/>
      <c r="D107" s="32"/>
      <c r="E107" s="10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L107" s="32"/>
      <c r="AM107" s="32"/>
      <c r="AN107" s="32"/>
    </row>
    <row r="108" spans="1:40" s="21" customFormat="1" x14ac:dyDescent="0.2">
      <c r="A108" s="32"/>
      <c r="B108" s="32"/>
      <c r="C108" s="32"/>
      <c r="D108" s="32"/>
      <c r="E108" s="105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L108" s="32"/>
      <c r="AM108" s="32"/>
      <c r="AN108" s="32"/>
    </row>
    <row r="109" spans="1:40" s="21" customFormat="1" x14ac:dyDescent="0.2">
      <c r="A109" s="32"/>
      <c r="B109" s="32"/>
      <c r="C109" s="32"/>
      <c r="D109" s="32"/>
      <c r="E109" s="10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L109" s="32"/>
      <c r="AM109" s="32"/>
      <c r="AN109" s="32"/>
    </row>
    <row r="110" spans="1:40" s="21" customFormat="1" x14ac:dyDescent="0.2">
      <c r="A110" s="32"/>
      <c r="B110" s="32"/>
      <c r="C110" s="32"/>
      <c r="D110" s="32"/>
      <c r="E110" s="10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L110" s="32"/>
      <c r="AM110" s="32"/>
      <c r="AN110" s="32"/>
    </row>
    <row r="111" spans="1:40" s="21" customFormat="1" x14ac:dyDescent="0.2">
      <c r="A111" s="32"/>
      <c r="B111" s="32"/>
      <c r="C111" s="32"/>
      <c r="D111" s="32"/>
      <c r="E111" s="10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L111" s="32"/>
      <c r="AM111" s="32"/>
      <c r="AN111" s="32"/>
    </row>
    <row r="112" spans="1:40" s="21" customFormat="1" x14ac:dyDescent="0.2">
      <c r="A112" s="32"/>
      <c r="B112" s="32"/>
      <c r="C112" s="32"/>
      <c r="D112" s="32"/>
      <c r="E112" s="10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L112" s="32"/>
      <c r="AM112" s="32"/>
      <c r="AN112" s="32"/>
    </row>
    <row r="113" spans="1:165" s="21" customFormat="1" x14ac:dyDescent="0.2">
      <c r="A113" s="32"/>
      <c r="B113" s="32"/>
      <c r="C113" s="32"/>
      <c r="D113" s="32"/>
      <c r="E113" s="10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L113" s="32"/>
      <c r="AM113" s="32"/>
      <c r="AN113" s="32"/>
    </row>
    <row r="114" spans="1:165" s="21" customFormat="1" x14ac:dyDescent="0.2">
      <c r="A114" s="34"/>
      <c r="B114" s="32"/>
      <c r="C114" s="32"/>
      <c r="D114" s="32"/>
      <c r="E114" s="107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L114" s="32"/>
      <c r="AM114" s="32"/>
      <c r="AN114" s="32"/>
    </row>
    <row r="115" spans="1:165" s="21" customFormat="1" x14ac:dyDescent="0.2">
      <c r="A115" s="35"/>
      <c r="B115" s="34"/>
      <c r="C115" s="34"/>
      <c r="D115" s="34"/>
      <c r="E115" s="48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L115" s="34"/>
      <c r="AM115" s="34"/>
      <c r="AN115" s="34"/>
    </row>
    <row r="116" spans="1:165" s="21" customFormat="1" x14ac:dyDescent="0.2">
      <c r="A116" s="35"/>
      <c r="B116" s="35"/>
      <c r="C116" s="35"/>
      <c r="D116" s="35"/>
      <c r="E116" s="108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L116" s="35"/>
      <c r="AM116" s="35"/>
      <c r="AN116" s="35"/>
    </row>
    <row r="117" spans="1:165" s="21" customFormat="1" x14ac:dyDescent="0.2">
      <c r="A117" s="35"/>
      <c r="B117" s="35"/>
      <c r="C117" s="35"/>
      <c r="D117" s="35"/>
      <c r="E117" s="108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L117" s="35"/>
      <c r="AM117" s="35"/>
      <c r="AN117" s="35"/>
    </row>
    <row r="118" spans="1:165" s="21" customFormat="1" x14ac:dyDescent="0.2">
      <c r="A118" s="35"/>
      <c r="B118" s="35"/>
      <c r="C118" s="35"/>
      <c r="D118" s="35"/>
      <c r="E118" s="108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L118" s="35"/>
      <c r="AM118" s="35"/>
      <c r="AN118" s="35"/>
    </row>
    <row r="119" spans="1:165" s="21" customFormat="1" x14ac:dyDescent="0.2">
      <c r="A119" s="36"/>
      <c r="B119" s="35"/>
      <c r="C119" s="35"/>
      <c r="D119" s="35"/>
      <c r="E119" s="108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L119" s="35"/>
      <c r="AM119" s="35"/>
      <c r="AN119" s="35"/>
    </row>
    <row r="120" spans="1:165" s="21" customFormat="1" x14ac:dyDescent="0.2">
      <c r="A120" s="36"/>
      <c r="B120" s="36"/>
      <c r="C120" s="36"/>
      <c r="D120" s="36"/>
      <c r="E120" s="104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L120" s="36"/>
      <c r="AM120" s="36"/>
      <c r="AN120" s="36"/>
    </row>
    <row r="121" spans="1:165" x14ac:dyDescent="0.2">
      <c r="A121" s="37"/>
      <c r="B121" s="4"/>
      <c r="C121" s="4"/>
      <c r="D121" s="4"/>
      <c r="E121" s="10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L121" s="4"/>
      <c r="AM121" s="4"/>
      <c r="AN121" s="4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</row>
    <row r="122" spans="1:165" x14ac:dyDescent="0.2">
      <c r="B122" s="2"/>
      <c r="C122" s="2"/>
      <c r="D122" s="2"/>
      <c r="E122" s="10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L122" s="2"/>
      <c r="AM122" s="2"/>
      <c r="AN122" s="2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</row>
  </sheetData>
  <sheetProtection formatCells="0" formatColumns="0" formatRows="0" insertColumns="0" insertRows="0" insertHyperlinks="0" selectLockedCells="1" sort="0" autoFilter="0"/>
  <mergeCells count="20">
    <mergeCell ref="AL28:AN28"/>
    <mergeCell ref="AM30:AN30"/>
    <mergeCell ref="B34:C34"/>
    <mergeCell ref="E28:F28"/>
    <mergeCell ref="B2:E2"/>
    <mergeCell ref="B4:D4"/>
    <mergeCell ref="AM23:AN23"/>
    <mergeCell ref="AL24:AN24"/>
    <mergeCell ref="AL22:AN22"/>
    <mergeCell ref="B13:D13"/>
    <mergeCell ref="AM34:AN34"/>
    <mergeCell ref="AM31:AN31"/>
    <mergeCell ref="AM32:AN32"/>
    <mergeCell ref="AM33:AN33"/>
    <mergeCell ref="AM29:AN29"/>
    <mergeCell ref="B41:D52"/>
    <mergeCell ref="E26:F26"/>
    <mergeCell ref="E27:F27"/>
    <mergeCell ref="B40:D40"/>
    <mergeCell ref="B22:D22"/>
  </mergeCells>
  <conditionalFormatting sqref="G26:AI26 G28:AI28">
    <cfRule type="cellIs" dxfId="3" priority="16" operator="lessThan">
      <formula>0</formula>
    </cfRule>
    <cfRule type="cellIs" dxfId="2" priority="17" operator="greaterThan">
      <formula>0</formula>
    </cfRule>
  </conditionalFormatting>
  <hyperlinks>
    <hyperlink ref="B36" r:id="rId1"/>
  </hyperlinks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53" fitToWidth="3" orientation="landscape" horizontalDpi="300" verticalDpi="300" r:id="rId2"/>
  <ignoredErrors>
    <ignoredError sqref="F23:G23" unlockedFormula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2A4046A3-819E-4485-961F-A8CEF0A24772}">
            <xm:f>OR(TODAY()&lt;FREIGABE!$P$5,TODAY()&gt;FREIGABE!$Q$5)</xm:f>
            <x14:dxf>
              <font>
                <strike val="0"/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F14:AI20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BI696"/>
  <sheetViews>
    <sheetView zoomScaleNormal="100" workbookViewId="0">
      <pane xSplit="6" ySplit="5" topLeftCell="G122" activePane="bottomRight" state="frozen"/>
      <selection activeCell="H6" sqref="H6"/>
      <selection pane="topRight" activeCell="H6" sqref="H6"/>
      <selection pane="bottomLeft" activeCell="H6" sqref="H6"/>
      <selection pane="bottomRight" activeCell="G127" sqref="G127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1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140" t="s">
        <v>96</v>
      </c>
      <c r="F5" s="147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">
        <v>120</v>
      </c>
      <c r="F6" s="96" t="s">
        <v>97</v>
      </c>
      <c r="G6" s="154">
        <v>1950</v>
      </c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v>38</v>
      </c>
      <c r="H7" s="164">
        <f t="shared" ref="H7:AJ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ref="Q7:Q10" si="3">P7</f>
        <v>38</v>
      </c>
      <c r="R7" s="164">
        <f t="shared" ref="R7:R10" si="4">Q7</f>
        <v>38</v>
      </c>
      <c r="S7" s="164">
        <f t="shared" ref="S7:S10" si="5">R7</f>
        <v>38</v>
      </c>
      <c r="T7" s="164">
        <f t="shared" ref="T7:T10" si="6">S7</f>
        <v>38</v>
      </c>
      <c r="U7" s="164">
        <f t="shared" ref="U7:U10" si="7">T7</f>
        <v>38</v>
      </c>
      <c r="V7" s="164">
        <f t="shared" ref="V7:V10" si="8">U7</f>
        <v>38</v>
      </c>
      <c r="W7" s="164">
        <f>J7</f>
        <v>38</v>
      </c>
      <c r="X7" s="164">
        <f t="shared" ref="X7:X10" si="9">W7</f>
        <v>38</v>
      </c>
      <c r="Y7" s="164">
        <f t="shared" ref="Y7:Y10" si="10">X7</f>
        <v>38</v>
      </c>
      <c r="Z7" s="164">
        <f t="shared" ref="Z7:Z10" si="11">Y7</f>
        <v>38</v>
      </c>
      <c r="AA7" s="164">
        <f t="shared" ref="AA7:AA10" si="12">Z7</f>
        <v>38</v>
      </c>
      <c r="AB7" s="164">
        <f t="shared" ref="AB7:AB10" si="13">AA7</f>
        <v>38</v>
      </c>
      <c r="AC7" s="164">
        <f>P7</f>
        <v>38</v>
      </c>
      <c r="AD7" s="164">
        <f t="shared" si="2"/>
        <v>38</v>
      </c>
      <c r="AE7" s="164">
        <f t="shared" si="2"/>
        <v>38</v>
      </c>
      <c r="AF7" s="164">
        <f t="shared" si="2"/>
        <v>38</v>
      </c>
      <c r="AG7" s="164">
        <f t="shared" si="2"/>
        <v>38</v>
      </c>
      <c r="AH7" s="164">
        <f t="shared" si="2"/>
        <v>38</v>
      </c>
      <c r="AI7" s="164">
        <f t="shared" si="2"/>
        <v>38</v>
      </c>
      <c r="AJ7" s="164">
        <f t="shared" si="2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14">H9*H7/100</f>
        <v>7.03</v>
      </c>
      <c r="I8" s="291">
        <f t="shared" si="14"/>
        <v>7.03</v>
      </c>
      <c r="J8" s="291">
        <f t="shared" si="14"/>
        <v>7.03</v>
      </c>
      <c r="K8" s="291">
        <f t="shared" si="14"/>
        <v>7.03</v>
      </c>
      <c r="L8" s="291">
        <f t="shared" si="14"/>
        <v>7.03</v>
      </c>
      <c r="M8" s="291">
        <f t="shared" si="14"/>
        <v>7.03</v>
      </c>
      <c r="N8" s="291">
        <f t="shared" si="14"/>
        <v>7.03</v>
      </c>
      <c r="O8" s="291">
        <f t="shared" si="14"/>
        <v>7.03</v>
      </c>
      <c r="P8" s="291">
        <f t="shared" si="14"/>
        <v>7.03</v>
      </c>
      <c r="Q8" s="291">
        <f t="shared" si="14"/>
        <v>7.03</v>
      </c>
      <c r="R8" s="291">
        <f t="shared" si="14"/>
        <v>7.03</v>
      </c>
      <c r="S8" s="291">
        <f t="shared" si="14"/>
        <v>7.03</v>
      </c>
      <c r="T8" s="291">
        <f t="shared" si="14"/>
        <v>7.03</v>
      </c>
      <c r="U8" s="291">
        <f t="shared" si="14"/>
        <v>7.03</v>
      </c>
      <c r="V8" s="291">
        <f t="shared" si="14"/>
        <v>7.03</v>
      </c>
      <c r="W8" s="291">
        <f t="shared" si="14"/>
        <v>7.03</v>
      </c>
      <c r="X8" s="291">
        <f t="shared" si="14"/>
        <v>7.03</v>
      </c>
      <c r="Y8" s="291">
        <f t="shared" si="14"/>
        <v>7.03</v>
      </c>
      <c r="Z8" s="291">
        <f t="shared" si="14"/>
        <v>7.03</v>
      </c>
      <c r="AA8" s="291">
        <f t="shared" si="14"/>
        <v>7.03</v>
      </c>
      <c r="AB8" s="291">
        <f t="shared" si="14"/>
        <v>7.03</v>
      </c>
      <c r="AC8" s="291">
        <f t="shared" si="14"/>
        <v>7.03</v>
      </c>
      <c r="AD8" s="291">
        <f t="shared" si="14"/>
        <v>7.03</v>
      </c>
      <c r="AE8" s="291">
        <f t="shared" si="14"/>
        <v>7.03</v>
      </c>
      <c r="AF8" s="291">
        <f t="shared" si="14"/>
        <v>7.03</v>
      </c>
      <c r="AG8" s="291">
        <f t="shared" si="14"/>
        <v>7.03</v>
      </c>
      <c r="AH8" s="291">
        <f t="shared" si="14"/>
        <v>7.03</v>
      </c>
      <c r="AI8" s="291">
        <f t="shared" si="14"/>
        <v>7.03</v>
      </c>
      <c r="AJ8" s="291">
        <f t="shared" si="14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v>18.5</v>
      </c>
      <c r="H9" s="162">
        <f t="shared" si="2"/>
        <v>18.5</v>
      </c>
      <c r="I9" s="162">
        <f t="shared" si="2"/>
        <v>18.5</v>
      </c>
      <c r="J9" s="162">
        <f t="shared" si="2"/>
        <v>18.5</v>
      </c>
      <c r="K9" s="162">
        <f t="shared" si="2"/>
        <v>18.5</v>
      </c>
      <c r="L9" s="162">
        <f t="shared" si="2"/>
        <v>18.5</v>
      </c>
      <c r="M9" s="162">
        <f t="shared" si="2"/>
        <v>18.5</v>
      </c>
      <c r="N9" s="162">
        <f t="shared" si="2"/>
        <v>18.5</v>
      </c>
      <c r="O9" s="162">
        <f t="shared" si="2"/>
        <v>18.5</v>
      </c>
      <c r="P9" s="162">
        <f t="shared" si="2"/>
        <v>18.5</v>
      </c>
      <c r="Q9" s="162">
        <f t="shared" si="3"/>
        <v>18.5</v>
      </c>
      <c r="R9" s="162">
        <f t="shared" si="4"/>
        <v>18.5</v>
      </c>
      <c r="S9" s="162">
        <f t="shared" si="5"/>
        <v>18.5</v>
      </c>
      <c r="T9" s="162">
        <f t="shared" si="6"/>
        <v>18.5</v>
      </c>
      <c r="U9" s="162">
        <f t="shared" si="7"/>
        <v>18.5</v>
      </c>
      <c r="V9" s="162">
        <f t="shared" si="8"/>
        <v>18.5</v>
      </c>
      <c r="W9" s="162">
        <f t="shared" ref="W9:W10" si="15">V9</f>
        <v>18.5</v>
      </c>
      <c r="X9" s="162">
        <f t="shared" si="9"/>
        <v>18.5</v>
      </c>
      <c r="Y9" s="162">
        <f t="shared" si="10"/>
        <v>18.5</v>
      </c>
      <c r="Z9" s="162">
        <f t="shared" si="11"/>
        <v>18.5</v>
      </c>
      <c r="AA9" s="162">
        <f t="shared" si="12"/>
        <v>18.5</v>
      </c>
      <c r="AB9" s="162">
        <f t="shared" si="13"/>
        <v>18.5</v>
      </c>
      <c r="AC9" s="162">
        <f t="shared" ref="AC9:AC10" si="16">AB9</f>
        <v>18.5</v>
      </c>
      <c r="AD9" s="162">
        <f t="shared" si="2"/>
        <v>18.5</v>
      </c>
      <c r="AE9" s="162">
        <f t="shared" si="2"/>
        <v>18.5</v>
      </c>
      <c r="AF9" s="162">
        <f t="shared" si="2"/>
        <v>18.5</v>
      </c>
      <c r="AG9" s="162">
        <f t="shared" si="2"/>
        <v>18.5</v>
      </c>
      <c r="AH9" s="162">
        <f t="shared" si="2"/>
        <v>18.5</v>
      </c>
      <c r="AI9" s="162">
        <f t="shared" si="2"/>
        <v>18.5</v>
      </c>
      <c r="AJ9" s="162">
        <f t="shared" si="2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v>2</v>
      </c>
      <c r="H10" s="309">
        <f>G10</f>
        <v>2</v>
      </c>
      <c r="I10" s="309">
        <f t="shared" si="2"/>
        <v>2</v>
      </c>
      <c r="J10" s="309">
        <f t="shared" si="2"/>
        <v>2</v>
      </c>
      <c r="K10" s="309">
        <f t="shared" si="2"/>
        <v>2</v>
      </c>
      <c r="L10" s="309">
        <f t="shared" si="2"/>
        <v>2</v>
      </c>
      <c r="M10" s="309">
        <f t="shared" si="2"/>
        <v>2</v>
      </c>
      <c r="N10" s="309">
        <f t="shared" si="2"/>
        <v>2</v>
      </c>
      <c r="O10" s="309">
        <f t="shared" si="2"/>
        <v>2</v>
      </c>
      <c r="P10" s="309">
        <f t="shared" si="2"/>
        <v>2</v>
      </c>
      <c r="Q10" s="309">
        <f t="shared" si="3"/>
        <v>2</v>
      </c>
      <c r="R10" s="309">
        <f t="shared" si="4"/>
        <v>2</v>
      </c>
      <c r="S10" s="309">
        <f t="shared" si="5"/>
        <v>2</v>
      </c>
      <c r="T10" s="309">
        <f t="shared" si="6"/>
        <v>2</v>
      </c>
      <c r="U10" s="309">
        <f t="shared" si="7"/>
        <v>2</v>
      </c>
      <c r="V10" s="309">
        <f t="shared" si="8"/>
        <v>2</v>
      </c>
      <c r="W10" s="309">
        <f t="shared" si="15"/>
        <v>2</v>
      </c>
      <c r="X10" s="309">
        <f t="shared" si="9"/>
        <v>2</v>
      </c>
      <c r="Y10" s="309">
        <f t="shared" si="10"/>
        <v>2</v>
      </c>
      <c r="Z10" s="309">
        <f t="shared" si="11"/>
        <v>2</v>
      </c>
      <c r="AA10" s="309">
        <f t="shared" si="12"/>
        <v>2</v>
      </c>
      <c r="AB10" s="309">
        <f t="shared" si="13"/>
        <v>2</v>
      </c>
      <c r="AC10" s="309">
        <f t="shared" si="16"/>
        <v>2</v>
      </c>
      <c r="AD10" s="309">
        <f t="shared" si="2"/>
        <v>2</v>
      </c>
      <c r="AE10" s="309">
        <f t="shared" si="2"/>
        <v>2</v>
      </c>
      <c r="AF10" s="309">
        <f t="shared" si="2"/>
        <v>2</v>
      </c>
      <c r="AG10" s="309">
        <f t="shared" si="2"/>
        <v>2</v>
      </c>
      <c r="AH10" s="309">
        <f t="shared" si="2"/>
        <v>2</v>
      </c>
      <c r="AI10" s="309">
        <f t="shared" si="2"/>
        <v>2</v>
      </c>
      <c r="AJ10" s="309">
        <f t="shared" si="2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726.18</v>
      </c>
      <c r="H11" s="156">
        <f t="shared" ref="H11:AJ11" si="17">IFERROR(H6*H7/100*(100-H10)/100,0)</f>
        <v>0</v>
      </c>
      <c r="I11" s="156">
        <f t="shared" si="17"/>
        <v>0</v>
      </c>
      <c r="J11" s="156">
        <f t="shared" si="17"/>
        <v>0</v>
      </c>
      <c r="K11" s="156">
        <f t="shared" si="17"/>
        <v>0</v>
      </c>
      <c r="L11" s="156">
        <f t="shared" si="17"/>
        <v>0</v>
      </c>
      <c r="M11" s="156">
        <f t="shared" si="17"/>
        <v>0</v>
      </c>
      <c r="N11" s="156">
        <f t="shared" si="17"/>
        <v>0</v>
      </c>
      <c r="O11" s="156">
        <f t="shared" si="17"/>
        <v>0</v>
      </c>
      <c r="P11" s="156">
        <f t="shared" si="17"/>
        <v>0</v>
      </c>
      <c r="Q11" s="156">
        <f t="shared" si="17"/>
        <v>0</v>
      </c>
      <c r="R11" s="156">
        <f t="shared" si="17"/>
        <v>0</v>
      </c>
      <c r="S11" s="156">
        <f t="shared" si="17"/>
        <v>0</v>
      </c>
      <c r="T11" s="156">
        <f t="shared" si="17"/>
        <v>0</v>
      </c>
      <c r="U11" s="156">
        <f t="shared" si="17"/>
        <v>0</v>
      </c>
      <c r="V11" s="156">
        <f t="shared" si="17"/>
        <v>0</v>
      </c>
      <c r="W11" s="156">
        <f t="shared" si="17"/>
        <v>0</v>
      </c>
      <c r="X11" s="156">
        <f t="shared" si="17"/>
        <v>0</v>
      </c>
      <c r="Y11" s="156">
        <f t="shared" si="17"/>
        <v>0</v>
      </c>
      <c r="Z11" s="156">
        <f t="shared" si="17"/>
        <v>0</v>
      </c>
      <c r="AA11" s="156">
        <f t="shared" si="17"/>
        <v>0</v>
      </c>
      <c r="AB11" s="156">
        <f t="shared" si="17"/>
        <v>0</v>
      </c>
      <c r="AC11" s="156">
        <f t="shared" si="17"/>
        <v>0</v>
      </c>
      <c r="AD11" s="156">
        <f t="shared" si="17"/>
        <v>0</v>
      </c>
      <c r="AE11" s="156">
        <f t="shared" si="17"/>
        <v>0</v>
      </c>
      <c r="AF11" s="156">
        <f t="shared" si="17"/>
        <v>0</v>
      </c>
      <c r="AG11" s="156">
        <f t="shared" si="17"/>
        <v>0</v>
      </c>
      <c r="AH11" s="156">
        <f t="shared" si="17"/>
        <v>0</v>
      </c>
      <c r="AI11" s="156">
        <f t="shared" si="17"/>
        <v>0</v>
      </c>
      <c r="AJ11" s="156">
        <f t="shared" si="1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134.3433</v>
      </c>
      <c r="H12" s="163">
        <f t="shared" ref="H12:AJ12" si="18">IFERROR(H9/100*H11,0)</f>
        <v>0</v>
      </c>
      <c r="I12" s="163">
        <f t="shared" si="18"/>
        <v>0</v>
      </c>
      <c r="J12" s="163">
        <f t="shared" si="18"/>
        <v>0</v>
      </c>
      <c r="K12" s="163">
        <f t="shared" si="18"/>
        <v>0</v>
      </c>
      <c r="L12" s="163">
        <f t="shared" si="18"/>
        <v>0</v>
      </c>
      <c r="M12" s="163">
        <f t="shared" si="18"/>
        <v>0</v>
      </c>
      <c r="N12" s="163">
        <f t="shared" si="18"/>
        <v>0</v>
      </c>
      <c r="O12" s="163">
        <f t="shared" si="18"/>
        <v>0</v>
      </c>
      <c r="P12" s="163">
        <f t="shared" si="18"/>
        <v>0</v>
      </c>
      <c r="Q12" s="163">
        <f t="shared" si="18"/>
        <v>0</v>
      </c>
      <c r="R12" s="163">
        <f t="shared" si="18"/>
        <v>0</v>
      </c>
      <c r="S12" s="163">
        <f t="shared" si="18"/>
        <v>0</v>
      </c>
      <c r="T12" s="163">
        <f t="shared" si="18"/>
        <v>0</v>
      </c>
      <c r="U12" s="163">
        <f t="shared" si="18"/>
        <v>0</v>
      </c>
      <c r="V12" s="163">
        <f t="shared" si="18"/>
        <v>0</v>
      </c>
      <c r="W12" s="163">
        <f t="shared" si="18"/>
        <v>0</v>
      </c>
      <c r="X12" s="163">
        <f t="shared" si="18"/>
        <v>0</v>
      </c>
      <c r="Y12" s="163">
        <f t="shared" si="18"/>
        <v>0</v>
      </c>
      <c r="Z12" s="163">
        <f t="shared" si="18"/>
        <v>0</v>
      </c>
      <c r="AA12" s="163">
        <f t="shared" si="18"/>
        <v>0</v>
      </c>
      <c r="AB12" s="163">
        <f t="shared" si="18"/>
        <v>0</v>
      </c>
      <c r="AC12" s="163">
        <f t="shared" si="18"/>
        <v>0</v>
      </c>
      <c r="AD12" s="163">
        <f t="shared" si="18"/>
        <v>0</v>
      </c>
      <c r="AE12" s="163">
        <f t="shared" si="18"/>
        <v>0</v>
      </c>
      <c r="AF12" s="163">
        <f t="shared" si="18"/>
        <v>0</v>
      </c>
      <c r="AG12" s="163">
        <f t="shared" si="18"/>
        <v>0</v>
      </c>
      <c r="AH12" s="163">
        <f t="shared" si="18"/>
        <v>0</v>
      </c>
      <c r="AI12" s="163">
        <f t="shared" si="18"/>
        <v>0</v>
      </c>
      <c r="AJ12" s="163">
        <f t="shared" si="1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">
        <v>55</v>
      </c>
      <c r="F13" s="96" t="s">
        <v>97</v>
      </c>
      <c r="G13" s="154">
        <v>4500</v>
      </c>
      <c r="H13" s="179" t="str">
        <f t="shared" ref="H13:AJ13" si="19">IFERROR(G13*H$164/G$164,"-")</f>
        <v>-</v>
      </c>
      <c r="I13" s="179" t="str">
        <f t="shared" si="19"/>
        <v>-</v>
      </c>
      <c r="J13" s="179" t="str">
        <f t="shared" si="19"/>
        <v>-</v>
      </c>
      <c r="K13" s="179" t="str">
        <f t="shared" si="19"/>
        <v>-</v>
      </c>
      <c r="L13" s="179" t="str">
        <f t="shared" si="19"/>
        <v>-</v>
      </c>
      <c r="M13" s="179" t="str">
        <f t="shared" si="19"/>
        <v>-</v>
      </c>
      <c r="N13" s="179" t="str">
        <f t="shared" si="19"/>
        <v>-</v>
      </c>
      <c r="O13" s="179" t="str">
        <f t="shared" si="19"/>
        <v>-</v>
      </c>
      <c r="P13" s="179" t="str">
        <f t="shared" si="19"/>
        <v>-</v>
      </c>
      <c r="Q13" s="179" t="str">
        <f t="shared" si="19"/>
        <v>-</v>
      </c>
      <c r="R13" s="179" t="str">
        <f t="shared" si="19"/>
        <v>-</v>
      </c>
      <c r="S13" s="179" t="str">
        <f t="shared" si="19"/>
        <v>-</v>
      </c>
      <c r="T13" s="179" t="str">
        <f t="shared" si="19"/>
        <v>-</v>
      </c>
      <c r="U13" s="179" t="str">
        <f t="shared" si="19"/>
        <v>-</v>
      </c>
      <c r="V13" s="179" t="str">
        <f t="shared" si="19"/>
        <v>-</v>
      </c>
      <c r="W13" s="179" t="str">
        <f t="shared" si="19"/>
        <v>-</v>
      </c>
      <c r="X13" s="179" t="str">
        <f t="shared" si="19"/>
        <v>-</v>
      </c>
      <c r="Y13" s="179" t="str">
        <f t="shared" si="19"/>
        <v>-</v>
      </c>
      <c r="Z13" s="179" t="str">
        <f t="shared" si="19"/>
        <v>-</v>
      </c>
      <c r="AA13" s="179" t="str">
        <f t="shared" si="19"/>
        <v>-</v>
      </c>
      <c r="AB13" s="179" t="str">
        <f t="shared" si="19"/>
        <v>-</v>
      </c>
      <c r="AC13" s="179" t="str">
        <f t="shared" si="19"/>
        <v>-</v>
      </c>
      <c r="AD13" s="179" t="str">
        <f t="shared" si="19"/>
        <v>-</v>
      </c>
      <c r="AE13" s="179" t="str">
        <f t="shared" si="19"/>
        <v>-</v>
      </c>
      <c r="AF13" s="179" t="str">
        <f t="shared" si="19"/>
        <v>-</v>
      </c>
      <c r="AG13" s="179" t="str">
        <f t="shared" si="19"/>
        <v>-</v>
      </c>
      <c r="AH13" s="179" t="str">
        <f t="shared" si="19"/>
        <v>-</v>
      </c>
      <c r="AI13" s="179" t="str">
        <f t="shared" si="19"/>
        <v>-</v>
      </c>
      <c r="AJ13" s="179" t="str">
        <f t="shared" si="1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v>32</v>
      </c>
      <c r="H14" s="164">
        <f>G14</f>
        <v>32</v>
      </c>
      <c r="I14" s="164">
        <f t="shared" ref="I14:AJ16" si="20">H14</f>
        <v>32</v>
      </c>
      <c r="J14" s="164">
        <f t="shared" si="20"/>
        <v>32</v>
      </c>
      <c r="K14" s="164">
        <f t="shared" si="20"/>
        <v>32</v>
      </c>
      <c r="L14" s="164">
        <f t="shared" si="20"/>
        <v>32</v>
      </c>
      <c r="M14" s="164">
        <f t="shared" si="20"/>
        <v>32</v>
      </c>
      <c r="N14" s="164">
        <f t="shared" si="20"/>
        <v>32</v>
      </c>
      <c r="O14" s="164">
        <f t="shared" si="20"/>
        <v>32</v>
      </c>
      <c r="P14" s="164">
        <f t="shared" si="20"/>
        <v>32</v>
      </c>
      <c r="Q14" s="164">
        <f t="shared" si="20"/>
        <v>32</v>
      </c>
      <c r="R14" s="164">
        <f t="shared" si="20"/>
        <v>32</v>
      </c>
      <c r="S14" s="164">
        <f t="shared" si="20"/>
        <v>32</v>
      </c>
      <c r="T14" s="164">
        <f t="shared" si="20"/>
        <v>32</v>
      </c>
      <c r="U14" s="164">
        <f t="shared" si="20"/>
        <v>32</v>
      </c>
      <c r="V14" s="164">
        <f t="shared" si="20"/>
        <v>32</v>
      </c>
      <c r="W14" s="164">
        <f t="shared" si="20"/>
        <v>32</v>
      </c>
      <c r="X14" s="164">
        <f t="shared" si="20"/>
        <v>32</v>
      </c>
      <c r="Y14" s="164">
        <f t="shared" si="20"/>
        <v>32</v>
      </c>
      <c r="Z14" s="164">
        <f t="shared" si="20"/>
        <v>32</v>
      </c>
      <c r="AA14" s="164">
        <f t="shared" si="20"/>
        <v>32</v>
      </c>
      <c r="AB14" s="164">
        <f t="shared" si="20"/>
        <v>32</v>
      </c>
      <c r="AC14" s="164">
        <f t="shared" si="20"/>
        <v>32</v>
      </c>
      <c r="AD14" s="164">
        <f t="shared" si="20"/>
        <v>32</v>
      </c>
      <c r="AE14" s="164">
        <f t="shared" si="20"/>
        <v>32</v>
      </c>
      <c r="AF14" s="164">
        <f t="shared" si="20"/>
        <v>32</v>
      </c>
      <c r="AG14" s="164">
        <f t="shared" si="20"/>
        <v>32</v>
      </c>
      <c r="AH14" s="164">
        <f t="shared" si="20"/>
        <v>32</v>
      </c>
      <c r="AI14" s="164">
        <f t="shared" si="20"/>
        <v>32</v>
      </c>
      <c r="AJ14" s="164">
        <f t="shared" si="2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" si="21">H16*H14/100</f>
        <v>4.8</v>
      </c>
      <c r="I15" s="291">
        <f t="shared" ref="I15" si="22">I16*I14/100</f>
        <v>4.8</v>
      </c>
      <c r="J15" s="291">
        <f t="shared" ref="J15" si="23">J16*J14/100</f>
        <v>4.8</v>
      </c>
      <c r="K15" s="291">
        <f t="shared" ref="K15" si="24">K16*K14/100</f>
        <v>4.8</v>
      </c>
      <c r="L15" s="291">
        <f t="shared" ref="L15" si="25">L16*L14/100</f>
        <v>4.8</v>
      </c>
      <c r="M15" s="291">
        <f t="shared" ref="M15" si="26">M16*M14/100</f>
        <v>4.8</v>
      </c>
      <c r="N15" s="291">
        <f t="shared" ref="N15" si="27">N16*N14/100</f>
        <v>4.8</v>
      </c>
      <c r="O15" s="291">
        <f t="shared" ref="O15" si="28">O16*O14/100</f>
        <v>4.8</v>
      </c>
      <c r="P15" s="291">
        <f t="shared" ref="P15" si="29">P16*P14/100</f>
        <v>4.8</v>
      </c>
      <c r="Q15" s="291">
        <f t="shared" ref="Q15" si="30">Q16*Q14/100</f>
        <v>4.8</v>
      </c>
      <c r="R15" s="291">
        <f t="shared" ref="R15" si="31">R16*R14/100</f>
        <v>4.8</v>
      </c>
      <c r="S15" s="291">
        <f t="shared" ref="S15" si="32">S16*S14/100</f>
        <v>4.8</v>
      </c>
      <c r="T15" s="291">
        <f t="shared" ref="T15" si="33">T16*T14/100</f>
        <v>4.8</v>
      </c>
      <c r="U15" s="291">
        <f t="shared" ref="U15" si="34">U16*U14/100</f>
        <v>4.8</v>
      </c>
      <c r="V15" s="291">
        <f t="shared" ref="V15" si="35">V16*V14/100</f>
        <v>4.8</v>
      </c>
      <c r="W15" s="291">
        <f t="shared" ref="W15" si="36">W16*W14/100</f>
        <v>4.8</v>
      </c>
      <c r="X15" s="291">
        <f t="shared" ref="X15" si="37">X16*X14/100</f>
        <v>4.8</v>
      </c>
      <c r="Y15" s="291">
        <f t="shared" ref="Y15" si="38">Y16*Y14/100</f>
        <v>4.8</v>
      </c>
      <c r="Z15" s="291">
        <f t="shared" ref="Z15" si="39">Z16*Z14/100</f>
        <v>4.8</v>
      </c>
      <c r="AA15" s="291">
        <f t="shared" ref="AA15" si="40">AA16*AA14/100</f>
        <v>4.8</v>
      </c>
      <c r="AB15" s="291">
        <f t="shared" ref="AB15" si="41">AB16*AB14/100</f>
        <v>4.8</v>
      </c>
      <c r="AC15" s="291">
        <f t="shared" ref="AC15" si="42">AC16*AC14/100</f>
        <v>4.8</v>
      </c>
      <c r="AD15" s="291">
        <f t="shared" ref="AD15" si="43">AD16*AD14/100</f>
        <v>4.8</v>
      </c>
      <c r="AE15" s="291">
        <f t="shared" ref="AE15" si="44">AE16*AE14/100</f>
        <v>4.8</v>
      </c>
      <c r="AF15" s="291">
        <f t="shared" ref="AF15" si="45">AF16*AF14/100</f>
        <v>4.8</v>
      </c>
      <c r="AG15" s="291">
        <f t="shared" ref="AG15" si="46">AG16*AG14/100</f>
        <v>4.8</v>
      </c>
      <c r="AH15" s="291">
        <f t="shared" ref="AH15" si="47">AH16*AH14/100</f>
        <v>4.8</v>
      </c>
      <c r="AI15" s="291">
        <f t="shared" ref="AI15" si="48">AI16*AI14/100</f>
        <v>4.8</v>
      </c>
      <c r="AJ15" s="291">
        <f t="shared" ref="AJ15" si="49">AJ16*AJ14/100</f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v>15</v>
      </c>
      <c r="H16" s="162">
        <f t="shared" ref="H16" si="50">G16</f>
        <v>15</v>
      </c>
      <c r="I16" s="162">
        <f t="shared" si="20"/>
        <v>15</v>
      </c>
      <c r="J16" s="162">
        <f t="shared" si="20"/>
        <v>15</v>
      </c>
      <c r="K16" s="162">
        <f t="shared" si="20"/>
        <v>15</v>
      </c>
      <c r="L16" s="162">
        <f t="shared" si="20"/>
        <v>15</v>
      </c>
      <c r="M16" s="162">
        <f t="shared" si="20"/>
        <v>15</v>
      </c>
      <c r="N16" s="162">
        <f t="shared" si="20"/>
        <v>15</v>
      </c>
      <c r="O16" s="162">
        <f t="shared" si="20"/>
        <v>15</v>
      </c>
      <c r="P16" s="162">
        <f t="shared" si="20"/>
        <v>15</v>
      </c>
      <c r="Q16" s="162">
        <f t="shared" si="20"/>
        <v>15</v>
      </c>
      <c r="R16" s="162">
        <f t="shared" si="20"/>
        <v>15</v>
      </c>
      <c r="S16" s="162">
        <f t="shared" si="20"/>
        <v>15</v>
      </c>
      <c r="T16" s="162">
        <f t="shared" si="20"/>
        <v>15</v>
      </c>
      <c r="U16" s="162">
        <f t="shared" si="20"/>
        <v>15</v>
      </c>
      <c r="V16" s="162">
        <f t="shared" si="20"/>
        <v>15</v>
      </c>
      <c r="W16" s="162">
        <f t="shared" si="20"/>
        <v>15</v>
      </c>
      <c r="X16" s="162">
        <f t="shared" si="20"/>
        <v>15</v>
      </c>
      <c r="Y16" s="162">
        <f t="shared" si="20"/>
        <v>15</v>
      </c>
      <c r="Z16" s="162">
        <f t="shared" si="20"/>
        <v>15</v>
      </c>
      <c r="AA16" s="162">
        <f t="shared" si="20"/>
        <v>15</v>
      </c>
      <c r="AB16" s="162">
        <f t="shared" si="20"/>
        <v>15</v>
      </c>
      <c r="AC16" s="162">
        <f t="shared" si="20"/>
        <v>15</v>
      </c>
      <c r="AD16" s="162">
        <f t="shared" si="20"/>
        <v>15</v>
      </c>
      <c r="AE16" s="162">
        <f t="shared" si="20"/>
        <v>15</v>
      </c>
      <c r="AF16" s="162">
        <f t="shared" si="20"/>
        <v>15</v>
      </c>
      <c r="AG16" s="162">
        <f t="shared" si="20"/>
        <v>15</v>
      </c>
      <c r="AH16" s="162">
        <f t="shared" si="20"/>
        <v>15</v>
      </c>
      <c r="AI16" s="162">
        <f t="shared" si="20"/>
        <v>15</v>
      </c>
      <c r="AJ16" s="162">
        <f t="shared" si="2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309">
        <f>G$10</f>
        <v>2</v>
      </c>
      <c r="H17" s="309">
        <f>G17</f>
        <v>2</v>
      </c>
      <c r="I17" s="309">
        <f t="shared" ref="I17:AJ17" si="51">H17</f>
        <v>2</v>
      </c>
      <c r="J17" s="309">
        <f t="shared" si="51"/>
        <v>2</v>
      </c>
      <c r="K17" s="309">
        <f t="shared" si="51"/>
        <v>2</v>
      </c>
      <c r="L17" s="309">
        <f t="shared" si="51"/>
        <v>2</v>
      </c>
      <c r="M17" s="309">
        <f t="shared" si="51"/>
        <v>2</v>
      </c>
      <c r="N17" s="309">
        <f t="shared" si="51"/>
        <v>2</v>
      </c>
      <c r="O17" s="309">
        <f t="shared" si="51"/>
        <v>2</v>
      </c>
      <c r="P17" s="309">
        <f t="shared" si="51"/>
        <v>2</v>
      </c>
      <c r="Q17" s="309">
        <f t="shared" si="51"/>
        <v>2</v>
      </c>
      <c r="R17" s="309">
        <f t="shared" si="51"/>
        <v>2</v>
      </c>
      <c r="S17" s="309">
        <f t="shared" si="51"/>
        <v>2</v>
      </c>
      <c r="T17" s="309">
        <f t="shared" si="51"/>
        <v>2</v>
      </c>
      <c r="U17" s="309">
        <f t="shared" si="51"/>
        <v>2</v>
      </c>
      <c r="V17" s="309">
        <f t="shared" si="51"/>
        <v>2</v>
      </c>
      <c r="W17" s="309">
        <f t="shared" si="51"/>
        <v>2</v>
      </c>
      <c r="X17" s="309">
        <f t="shared" si="51"/>
        <v>2</v>
      </c>
      <c r="Y17" s="309">
        <f t="shared" si="51"/>
        <v>2</v>
      </c>
      <c r="Z17" s="309">
        <f t="shared" si="51"/>
        <v>2</v>
      </c>
      <c r="AA17" s="309">
        <f t="shared" si="51"/>
        <v>2</v>
      </c>
      <c r="AB17" s="309">
        <f t="shared" si="51"/>
        <v>2</v>
      </c>
      <c r="AC17" s="309">
        <f t="shared" si="51"/>
        <v>2</v>
      </c>
      <c r="AD17" s="309">
        <f t="shared" si="51"/>
        <v>2</v>
      </c>
      <c r="AE17" s="309">
        <f t="shared" si="51"/>
        <v>2</v>
      </c>
      <c r="AF17" s="309">
        <f t="shared" si="51"/>
        <v>2</v>
      </c>
      <c r="AG17" s="309">
        <f t="shared" si="51"/>
        <v>2</v>
      </c>
      <c r="AH17" s="309">
        <f t="shared" si="51"/>
        <v>2</v>
      </c>
      <c r="AI17" s="309">
        <f t="shared" si="51"/>
        <v>2</v>
      </c>
      <c r="AJ17" s="309">
        <f t="shared" si="51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1411.2</v>
      </c>
      <c r="H18" s="156">
        <f t="shared" ref="H18:AJ18" si="52">IFERROR(H13*H14/100*(100-H17)/100,0)</f>
        <v>0</v>
      </c>
      <c r="I18" s="156">
        <f t="shared" si="52"/>
        <v>0</v>
      </c>
      <c r="J18" s="156">
        <f t="shared" si="52"/>
        <v>0</v>
      </c>
      <c r="K18" s="156">
        <f t="shared" si="52"/>
        <v>0</v>
      </c>
      <c r="L18" s="156">
        <f t="shared" si="52"/>
        <v>0</v>
      </c>
      <c r="M18" s="156">
        <f t="shared" si="52"/>
        <v>0</v>
      </c>
      <c r="N18" s="156">
        <f t="shared" si="52"/>
        <v>0</v>
      </c>
      <c r="O18" s="156">
        <f t="shared" si="52"/>
        <v>0</v>
      </c>
      <c r="P18" s="156">
        <f t="shared" si="52"/>
        <v>0</v>
      </c>
      <c r="Q18" s="156">
        <f t="shared" si="52"/>
        <v>0</v>
      </c>
      <c r="R18" s="156">
        <f t="shared" si="52"/>
        <v>0</v>
      </c>
      <c r="S18" s="156">
        <f t="shared" si="52"/>
        <v>0</v>
      </c>
      <c r="T18" s="156">
        <f t="shared" si="52"/>
        <v>0</v>
      </c>
      <c r="U18" s="156">
        <f t="shared" si="52"/>
        <v>0</v>
      </c>
      <c r="V18" s="156">
        <f t="shared" si="52"/>
        <v>0</v>
      </c>
      <c r="W18" s="156">
        <f t="shared" si="52"/>
        <v>0</v>
      </c>
      <c r="X18" s="156">
        <f t="shared" si="52"/>
        <v>0</v>
      </c>
      <c r="Y18" s="156">
        <f t="shared" si="52"/>
        <v>0</v>
      </c>
      <c r="Z18" s="156">
        <f t="shared" si="52"/>
        <v>0</v>
      </c>
      <c r="AA18" s="156">
        <f t="shared" si="52"/>
        <v>0</v>
      </c>
      <c r="AB18" s="156">
        <f t="shared" si="52"/>
        <v>0</v>
      </c>
      <c r="AC18" s="156">
        <f t="shared" si="52"/>
        <v>0</v>
      </c>
      <c r="AD18" s="156">
        <f t="shared" si="52"/>
        <v>0</v>
      </c>
      <c r="AE18" s="156">
        <f t="shared" si="52"/>
        <v>0</v>
      </c>
      <c r="AF18" s="156">
        <f t="shared" si="52"/>
        <v>0</v>
      </c>
      <c r="AG18" s="156">
        <f t="shared" si="52"/>
        <v>0</v>
      </c>
      <c r="AH18" s="156">
        <f t="shared" si="52"/>
        <v>0</v>
      </c>
      <c r="AI18" s="156">
        <f t="shared" si="52"/>
        <v>0</v>
      </c>
      <c r="AJ18" s="156">
        <f t="shared" si="52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211.68</v>
      </c>
      <c r="H19" s="163">
        <f t="shared" ref="H19:AJ19" si="53">IFERROR(H16/100*H18,0)</f>
        <v>0</v>
      </c>
      <c r="I19" s="163">
        <f t="shared" si="53"/>
        <v>0</v>
      </c>
      <c r="J19" s="163">
        <f t="shared" si="53"/>
        <v>0</v>
      </c>
      <c r="K19" s="163">
        <f t="shared" si="53"/>
        <v>0</v>
      </c>
      <c r="L19" s="163">
        <f t="shared" si="53"/>
        <v>0</v>
      </c>
      <c r="M19" s="163">
        <f t="shared" si="53"/>
        <v>0</v>
      </c>
      <c r="N19" s="163">
        <f t="shared" si="53"/>
        <v>0</v>
      </c>
      <c r="O19" s="163">
        <f t="shared" si="53"/>
        <v>0</v>
      </c>
      <c r="P19" s="163">
        <f t="shared" si="53"/>
        <v>0</v>
      </c>
      <c r="Q19" s="163">
        <f t="shared" si="53"/>
        <v>0</v>
      </c>
      <c r="R19" s="163">
        <f t="shared" si="53"/>
        <v>0</v>
      </c>
      <c r="S19" s="163">
        <f t="shared" si="53"/>
        <v>0</v>
      </c>
      <c r="T19" s="163">
        <f t="shared" si="53"/>
        <v>0</v>
      </c>
      <c r="U19" s="163">
        <f t="shared" si="53"/>
        <v>0</v>
      </c>
      <c r="V19" s="163">
        <f t="shared" si="53"/>
        <v>0</v>
      </c>
      <c r="W19" s="163">
        <f t="shared" si="53"/>
        <v>0</v>
      </c>
      <c r="X19" s="163">
        <f t="shared" si="53"/>
        <v>0</v>
      </c>
      <c r="Y19" s="163">
        <f t="shared" si="53"/>
        <v>0</v>
      </c>
      <c r="Z19" s="163">
        <f t="shared" si="53"/>
        <v>0</v>
      </c>
      <c r="AA19" s="163">
        <f t="shared" si="53"/>
        <v>0</v>
      </c>
      <c r="AB19" s="163">
        <f t="shared" si="53"/>
        <v>0</v>
      </c>
      <c r="AC19" s="163">
        <f t="shared" si="53"/>
        <v>0</v>
      </c>
      <c r="AD19" s="163">
        <f t="shared" si="53"/>
        <v>0</v>
      </c>
      <c r="AE19" s="163">
        <f t="shared" si="53"/>
        <v>0</v>
      </c>
      <c r="AF19" s="163">
        <f t="shared" si="53"/>
        <v>0</v>
      </c>
      <c r="AG19" s="163">
        <f t="shared" si="53"/>
        <v>0</v>
      </c>
      <c r="AH19" s="163">
        <f t="shared" si="53"/>
        <v>0</v>
      </c>
      <c r="AI19" s="163">
        <f t="shared" si="53"/>
        <v>0</v>
      </c>
      <c r="AJ19" s="163">
        <f t="shared" si="53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">
        <v>165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54">IFERROR(H20*I$164/H$164,"-")</f>
        <v>-</v>
      </c>
      <c r="J20" s="179" t="str">
        <f t="shared" si="54"/>
        <v>-</v>
      </c>
      <c r="K20" s="179" t="str">
        <f t="shared" si="54"/>
        <v>-</v>
      </c>
      <c r="L20" s="179" t="str">
        <f t="shared" si="54"/>
        <v>-</v>
      </c>
      <c r="M20" s="179" t="str">
        <f t="shared" si="54"/>
        <v>-</v>
      </c>
      <c r="N20" s="179" t="str">
        <f t="shared" si="54"/>
        <v>-</v>
      </c>
      <c r="O20" s="179" t="str">
        <f t="shared" si="54"/>
        <v>-</v>
      </c>
      <c r="P20" s="179" t="str">
        <f t="shared" si="54"/>
        <v>-</v>
      </c>
      <c r="Q20" s="179" t="str">
        <f t="shared" si="54"/>
        <v>-</v>
      </c>
      <c r="R20" s="179" t="str">
        <f t="shared" si="54"/>
        <v>-</v>
      </c>
      <c r="S20" s="179" t="str">
        <f t="shared" si="54"/>
        <v>-</v>
      </c>
      <c r="T20" s="179" t="str">
        <f t="shared" si="54"/>
        <v>-</v>
      </c>
      <c r="U20" s="179" t="str">
        <f t="shared" si="54"/>
        <v>-</v>
      </c>
      <c r="V20" s="179" t="str">
        <f t="shared" si="54"/>
        <v>-</v>
      </c>
      <c r="W20" s="179" t="str">
        <f t="shared" si="54"/>
        <v>-</v>
      </c>
      <c r="X20" s="179" t="str">
        <f t="shared" si="54"/>
        <v>-</v>
      </c>
      <c r="Y20" s="179" t="str">
        <f t="shared" si="54"/>
        <v>-</v>
      </c>
      <c r="Z20" s="179" t="str">
        <f t="shared" si="54"/>
        <v>-</v>
      </c>
      <c r="AA20" s="179" t="str">
        <f t="shared" si="54"/>
        <v>-</v>
      </c>
      <c r="AB20" s="179" t="str">
        <f t="shared" si="54"/>
        <v>-</v>
      </c>
      <c r="AC20" s="179" t="str">
        <f t="shared" si="54"/>
        <v>-</v>
      </c>
      <c r="AD20" s="179" t="str">
        <f t="shared" si="54"/>
        <v>-</v>
      </c>
      <c r="AE20" s="179" t="str">
        <f t="shared" si="54"/>
        <v>-</v>
      </c>
      <c r="AF20" s="179" t="str">
        <f t="shared" si="54"/>
        <v>-</v>
      </c>
      <c r="AG20" s="179" t="str">
        <f t="shared" si="54"/>
        <v>-</v>
      </c>
      <c r="AH20" s="179" t="str">
        <f t="shared" si="54"/>
        <v>-</v>
      </c>
      <c r="AI20" s="179" t="str">
        <f t="shared" si="54"/>
        <v>-</v>
      </c>
      <c r="AJ20" s="179" t="str">
        <f t="shared" si="54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v>38</v>
      </c>
      <c r="H21" s="164">
        <f>G21</f>
        <v>38</v>
      </c>
      <c r="I21" s="164">
        <f t="shared" ref="I21:AJ21" si="55">H21</f>
        <v>38</v>
      </c>
      <c r="J21" s="164">
        <f t="shared" si="55"/>
        <v>38</v>
      </c>
      <c r="K21" s="164">
        <f t="shared" si="55"/>
        <v>38</v>
      </c>
      <c r="L21" s="164">
        <f t="shared" si="55"/>
        <v>38</v>
      </c>
      <c r="M21" s="164">
        <f t="shared" si="55"/>
        <v>38</v>
      </c>
      <c r="N21" s="164">
        <f t="shared" si="55"/>
        <v>38</v>
      </c>
      <c r="O21" s="164">
        <f t="shared" si="55"/>
        <v>38</v>
      </c>
      <c r="P21" s="164">
        <f t="shared" si="55"/>
        <v>38</v>
      </c>
      <c r="Q21" s="164">
        <f t="shared" si="55"/>
        <v>38</v>
      </c>
      <c r="R21" s="164">
        <f t="shared" si="55"/>
        <v>38</v>
      </c>
      <c r="S21" s="164">
        <f t="shared" si="55"/>
        <v>38</v>
      </c>
      <c r="T21" s="164">
        <f t="shared" si="55"/>
        <v>38</v>
      </c>
      <c r="U21" s="164">
        <f t="shared" si="55"/>
        <v>38</v>
      </c>
      <c r="V21" s="164">
        <f t="shared" si="55"/>
        <v>38</v>
      </c>
      <c r="W21" s="164">
        <f t="shared" si="55"/>
        <v>38</v>
      </c>
      <c r="X21" s="164">
        <f t="shared" si="55"/>
        <v>38</v>
      </c>
      <c r="Y21" s="164">
        <f t="shared" si="55"/>
        <v>38</v>
      </c>
      <c r="Z21" s="164">
        <f t="shared" si="55"/>
        <v>38</v>
      </c>
      <c r="AA21" s="164">
        <f t="shared" si="55"/>
        <v>38</v>
      </c>
      <c r="AB21" s="164">
        <f t="shared" si="55"/>
        <v>38</v>
      </c>
      <c r="AC21" s="164">
        <f t="shared" si="55"/>
        <v>38</v>
      </c>
      <c r="AD21" s="164">
        <f t="shared" si="55"/>
        <v>38</v>
      </c>
      <c r="AE21" s="164">
        <f t="shared" si="55"/>
        <v>38</v>
      </c>
      <c r="AF21" s="164">
        <f t="shared" si="55"/>
        <v>38</v>
      </c>
      <c r="AG21" s="164">
        <f t="shared" si="55"/>
        <v>38</v>
      </c>
      <c r="AH21" s="164">
        <f t="shared" si="55"/>
        <v>38</v>
      </c>
      <c r="AI21" s="164">
        <f t="shared" si="55"/>
        <v>38</v>
      </c>
      <c r="AJ21" s="164">
        <f t="shared" si="55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" si="56">H23*H21/100</f>
        <v>7.03</v>
      </c>
      <c r="I22" s="291">
        <f t="shared" ref="I22" si="57">I23*I21/100</f>
        <v>7.03</v>
      </c>
      <c r="J22" s="291">
        <f t="shared" ref="J22" si="58">J23*J21/100</f>
        <v>7.03</v>
      </c>
      <c r="K22" s="291">
        <f t="shared" ref="K22" si="59">K23*K21/100</f>
        <v>7.03</v>
      </c>
      <c r="L22" s="291">
        <f t="shared" ref="L22" si="60">L23*L21/100</f>
        <v>7.03</v>
      </c>
      <c r="M22" s="291">
        <f t="shared" ref="M22" si="61">M23*M21/100</f>
        <v>7.03</v>
      </c>
      <c r="N22" s="291">
        <f t="shared" ref="N22" si="62">N23*N21/100</f>
        <v>7.03</v>
      </c>
      <c r="O22" s="291">
        <f t="shared" ref="O22" si="63">O23*O21/100</f>
        <v>7.03</v>
      </c>
      <c r="P22" s="291">
        <f t="shared" ref="P22" si="64">P23*P21/100</f>
        <v>7.03</v>
      </c>
      <c r="Q22" s="291">
        <f t="shared" ref="Q22" si="65">Q23*Q21/100</f>
        <v>7.03</v>
      </c>
      <c r="R22" s="291">
        <f t="shared" ref="R22" si="66">R23*R21/100</f>
        <v>7.03</v>
      </c>
      <c r="S22" s="291">
        <f t="shared" ref="S22" si="67">S23*S21/100</f>
        <v>7.03</v>
      </c>
      <c r="T22" s="291">
        <f t="shared" ref="T22" si="68">T23*T21/100</f>
        <v>7.03</v>
      </c>
      <c r="U22" s="291">
        <f t="shared" ref="U22" si="69">U23*U21/100</f>
        <v>7.03</v>
      </c>
      <c r="V22" s="291">
        <f t="shared" ref="V22" si="70">V23*V21/100</f>
        <v>7.03</v>
      </c>
      <c r="W22" s="291">
        <f t="shared" ref="W22" si="71">W23*W21/100</f>
        <v>7.03</v>
      </c>
      <c r="X22" s="291">
        <f t="shared" ref="X22" si="72">X23*X21/100</f>
        <v>7.03</v>
      </c>
      <c r="Y22" s="291">
        <f t="shared" ref="Y22" si="73">Y23*Y21/100</f>
        <v>7.03</v>
      </c>
      <c r="Z22" s="291">
        <f t="shared" ref="Z22" si="74">Z23*Z21/100</f>
        <v>7.03</v>
      </c>
      <c r="AA22" s="291">
        <f t="shared" ref="AA22" si="75">AA23*AA21/100</f>
        <v>7.03</v>
      </c>
      <c r="AB22" s="291">
        <f t="shared" ref="AB22" si="76">AB23*AB21/100</f>
        <v>7.03</v>
      </c>
      <c r="AC22" s="291">
        <f t="shared" ref="AC22" si="77">AC23*AC21/100</f>
        <v>7.03</v>
      </c>
      <c r="AD22" s="291">
        <f t="shared" ref="AD22" si="78">AD23*AD21/100</f>
        <v>7.03</v>
      </c>
      <c r="AE22" s="291">
        <f t="shared" ref="AE22" si="79">AE23*AE21/100</f>
        <v>7.03</v>
      </c>
      <c r="AF22" s="291">
        <f t="shared" ref="AF22" si="80">AF23*AF21/100</f>
        <v>7.03</v>
      </c>
      <c r="AG22" s="291">
        <f t="shared" ref="AG22" si="81">AG23*AG21/100</f>
        <v>7.03</v>
      </c>
      <c r="AH22" s="291">
        <f t="shared" ref="AH22" si="82">AH23*AH21/100</f>
        <v>7.03</v>
      </c>
      <c r="AI22" s="291">
        <f t="shared" ref="AI22" si="83">AI23*AI21/100</f>
        <v>7.03</v>
      </c>
      <c r="AJ22" s="291">
        <f t="shared" ref="AJ22" si="84">AJ23*AJ21/100</f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v>18.5</v>
      </c>
      <c r="H23" s="162">
        <f>G23</f>
        <v>18.5</v>
      </c>
      <c r="I23" s="162">
        <f t="shared" ref="I23:AJ23" si="85">H23</f>
        <v>18.5</v>
      </c>
      <c r="J23" s="162">
        <f t="shared" si="85"/>
        <v>18.5</v>
      </c>
      <c r="K23" s="162">
        <f t="shared" si="85"/>
        <v>18.5</v>
      </c>
      <c r="L23" s="162">
        <f t="shared" si="85"/>
        <v>18.5</v>
      </c>
      <c r="M23" s="162">
        <f t="shared" si="85"/>
        <v>18.5</v>
      </c>
      <c r="N23" s="162">
        <f t="shared" si="85"/>
        <v>18.5</v>
      </c>
      <c r="O23" s="162">
        <f t="shared" si="85"/>
        <v>18.5</v>
      </c>
      <c r="P23" s="162">
        <f t="shared" si="85"/>
        <v>18.5</v>
      </c>
      <c r="Q23" s="162">
        <f t="shared" si="85"/>
        <v>18.5</v>
      </c>
      <c r="R23" s="162">
        <f t="shared" si="85"/>
        <v>18.5</v>
      </c>
      <c r="S23" s="162">
        <f t="shared" si="85"/>
        <v>18.5</v>
      </c>
      <c r="T23" s="162">
        <f t="shared" si="85"/>
        <v>18.5</v>
      </c>
      <c r="U23" s="162">
        <f t="shared" si="85"/>
        <v>18.5</v>
      </c>
      <c r="V23" s="162">
        <f t="shared" si="85"/>
        <v>18.5</v>
      </c>
      <c r="W23" s="162">
        <f t="shared" si="85"/>
        <v>18.5</v>
      </c>
      <c r="X23" s="162">
        <f t="shared" si="85"/>
        <v>18.5</v>
      </c>
      <c r="Y23" s="162">
        <f t="shared" si="85"/>
        <v>18.5</v>
      </c>
      <c r="Z23" s="162">
        <f t="shared" si="85"/>
        <v>18.5</v>
      </c>
      <c r="AA23" s="162">
        <f t="shared" si="85"/>
        <v>18.5</v>
      </c>
      <c r="AB23" s="162">
        <f t="shared" si="85"/>
        <v>18.5</v>
      </c>
      <c r="AC23" s="162">
        <f t="shared" si="85"/>
        <v>18.5</v>
      </c>
      <c r="AD23" s="162">
        <f t="shared" si="85"/>
        <v>18.5</v>
      </c>
      <c r="AE23" s="162">
        <f t="shared" si="85"/>
        <v>18.5</v>
      </c>
      <c r="AF23" s="162">
        <f t="shared" si="85"/>
        <v>18.5</v>
      </c>
      <c r="AG23" s="162">
        <f t="shared" si="85"/>
        <v>18.5</v>
      </c>
      <c r="AH23" s="162">
        <f t="shared" si="85"/>
        <v>18.5</v>
      </c>
      <c r="AI23" s="162">
        <f t="shared" si="85"/>
        <v>18.5</v>
      </c>
      <c r="AJ23" s="162">
        <f t="shared" si="85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309">
        <f>G$10</f>
        <v>2</v>
      </c>
      <c r="H24" s="309">
        <f>G24</f>
        <v>2</v>
      </c>
      <c r="I24" s="309">
        <f t="shared" ref="I24:AJ24" si="86">I17</f>
        <v>2</v>
      </c>
      <c r="J24" s="309">
        <f t="shared" si="86"/>
        <v>2</v>
      </c>
      <c r="K24" s="309">
        <f t="shared" si="86"/>
        <v>2</v>
      </c>
      <c r="L24" s="309">
        <f t="shared" si="86"/>
        <v>2</v>
      </c>
      <c r="M24" s="309">
        <f t="shared" si="86"/>
        <v>2</v>
      </c>
      <c r="N24" s="309">
        <f t="shared" si="86"/>
        <v>2</v>
      </c>
      <c r="O24" s="309">
        <f t="shared" si="86"/>
        <v>2</v>
      </c>
      <c r="P24" s="309">
        <f t="shared" si="86"/>
        <v>2</v>
      </c>
      <c r="Q24" s="309">
        <f t="shared" si="86"/>
        <v>2</v>
      </c>
      <c r="R24" s="309">
        <f t="shared" si="86"/>
        <v>2</v>
      </c>
      <c r="S24" s="309">
        <f t="shared" si="86"/>
        <v>2</v>
      </c>
      <c r="T24" s="309">
        <f t="shared" si="86"/>
        <v>2</v>
      </c>
      <c r="U24" s="309">
        <f t="shared" si="86"/>
        <v>2</v>
      </c>
      <c r="V24" s="309">
        <f t="shared" si="86"/>
        <v>2</v>
      </c>
      <c r="W24" s="309">
        <f t="shared" si="86"/>
        <v>2</v>
      </c>
      <c r="X24" s="309">
        <f t="shared" si="86"/>
        <v>2</v>
      </c>
      <c r="Y24" s="309">
        <f t="shared" si="86"/>
        <v>2</v>
      </c>
      <c r="Z24" s="309">
        <f t="shared" si="86"/>
        <v>2</v>
      </c>
      <c r="AA24" s="309">
        <f t="shared" si="86"/>
        <v>2</v>
      </c>
      <c r="AB24" s="309">
        <f t="shared" si="86"/>
        <v>2</v>
      </c>
      <c r="AC24" s="309">
        <f t="shared" si="86"/>
        <v>2</v>
      </c>
      <c r="AD24" s="309">
        <f t="shared" si="86"/>
        <v>2</v>
      </c>
      <c r="AE24" s="309">
        <f t="shared" si="86"/>
        <v>2</v>
      </c>
      <c r="AF24" s="309">
        <f t="shared" si="86"/>
        <v>2</v>
      </c>
      <c r="AG24" s="309">
        <f t="shared" si="86"/>
        <v>2</v>
      </c>
      <c r="AH24" s="309">
        <f t="shared" si="86"/>
        <v>2</v>
      </c>
      <c r="AI24" s="309">
        <f t="shared" si="86"/>
        <v>2</v>
      </c>
      <c r="AJ24" s="309">
        <f t="shared" si="86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87">IFERROR(H20*H21/100*(100-H24)/100,0)</f>
        <v>0</v>
      </c>
      <c r="I25" s="156">
        <f t="shared" si="87"/>
        <v>0</v>
      </c>
      <c r="J25" s="156">
        <f t="shared" si="87"/>
        <v>0</v>
      </c>
      <c r="K25" s="156">
        <f t="shared" si="87"/>
        <v>0</v>
      </c>
      <c r="L25" s="156">
        <f t="shared" si="87"/>
        <v>0</v>
      </c>
      <c r="M25" s="156">
        <f t="shared" si="87"/>
        <v>0</v>
      </c>
      <c r="N25" s="156">
        <f t="shared" si="87"/>
        <v>0</v>
      </c>
      <c r="O25" s="156">
        <f t="shared" si="87"/>
        <v>0</v>
      </c>
      <c r="P25" s="156">
        <f t="shared" si="87"/>
        <v>0</v>
      </c>
      <c r="Q25" s="156">
        <f t="shared" si="87"/>
        <v>0</v>
      </c>
      <c r="R25" s="156">
        <f t="shared" si="87"/>
        <v>0</v>
      </c>
      <c r="S25" s="156">
        <f t="shared" si="87"/>
        <v>0</v>
      </c>
      <c r="T25" s="156">
        <f t="shared" si="87"/>
        <v>0</v>
      </c>
      <c r="U25" s="156">
        <f t="shared" si="87"/>
        <v>0</v>
      </c>
      <c r="V25" s="156">
        <f t="shared" si="87"/>
        <v>0</v>
      </c>
      <c r="W25" s="156">
        <f t="shared" si="87"/>
        <v>0</v>
      </c>
      <c r="X25" s="156">
        <f t="shared" si="87"/>
        <v>0</v>
      </c>
      <c r="Y25" s="156">
        <f t="shared" si="87"/>
        <v>0</v>
      </c>
      <c r="Z25" s="156">
        <f t="shared" si="87"/>
        <v>0</v>
      </c>
      <c r="AA25" s="156">
        <f t="shared" si="87"/>
        <v>0</v>
      </c>
      <c r="AB25" s="156">
        <f t="shared" si="87"/>
        <v>0</v>
      </c>
      <c r="AC25" s="156">
        <f t="shared" si="87"/>
        <v>0</v>
      </c>
      <c r="AD25" s="156">
        <f t="shared" si="87"/>
        <v>0</v>
      </c>
      <c r="AE25" s="156">
        <f t="shared" si="87"/>
        <v>0</v>
      </c>
      <c r="AF25" s="156">
        <f t="shared" si="87"/>
        <v>0</v>
      </c>
      <c r="AG25" s="156">
        <f t="shared" si="87"/>
        <v>0</v>
      </c>
      <c r="AH25" s="156">
        <f t="shared" si="87"/>
        <v>0</v>
      </c>
      <c r="AI25" s="156">
        <f t="shared" si="87"/>
        <v>0</v>
      </c>
      <c r="AJ25" s="156">
        <f t="shared" si="87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88">IFERROR(H23/100*H25,0)</f>
        <v>0</v>
      </c>
      <c r="I26" s="163">
        <f t="shared" si="88"/>
        <v>0</v>
      </c>
      <c r="J26" s="163">
        <f t="shared" si="88"/>
        <v>0</v>
      </c>
      <c r="K26" s="163">
        <f t="shared" si="88"/>
        <v>0</v>
      </c>
      <c r="L26" s="163">
        <f t="shared" si="88"/>
        <v>0</v>
      </c>
      <c r="M26" s="163">
        <f t="shared" si="88"/>
        <v>0</v>
      </c>
      <c r="N26" s="163">
        <f t="shared" si="88"/>
        <v>0</v>
      </c>
      <c r="O26" s="163">
        <f t="shared" si="88"/>
        <v>0</v>
      </c>
      <c r="P26" s="163">
        <f t="shared" si="88"/>
        <v>0</v>
      </c>
      <c r="Q26" s="163">
        <f t="shared" si="88"/>
        <v>0</v>
      </c>
      <c r="R26" s="163">
        <f t="shared" si="88"/>
        <v>0</v>
      </c>
      <c r="S26" s="163">
        <f t="shared" si="88"/>
        <v>0</v>
      </c>
      <c r="T26" s="163">
        <f t="shared" si="88"/>
        <v>0</v>
      </c>
      <c r="U26" s="163">
        <f t="shared" si="88"/>
        <v>0</v>
      </c>
      <c r="V26" s="163">
        <f t="shared" si="88"/>
        <v>0</v>
      </c>
      <c r="W26" s="163">
        <f t="shared" si="88"/>
        <v>0</v>
      </c>
      <c r="X26" s="163">
        <f t="shared" si="88"/>
        <v>0</v>
      </c>
      <c r="Y26" s="163">
        <f t="shared" si="88"/>
        <v>0</v>
      </c>
      <c r="Z26" s="163">
        <f t="shared" si="88"/>
        <v>0</v>
      </c>
      <c r="AA26" s="163">
        <f t="shared" si="88"/>
        <v>0</v>
      </c>
      <c r="AB26" s="163">
        <f t="shared" si="88"/>
        <v>0</v>
      </c>
      <c r="AC26" s="163">
        <f t="shared" si="88"/>
        <v>0</v>
      </c>
      <c r="AD26" s="163">
        <f t="shared" si="88"/>
        <v>0</v>
      </c>
      <c r="AE26" s="163">
        <f t="shared" si="88"/>
        <v>0</v>
      </c>
      <c r="AF26" s="163">
        <f t="shared" si="88"/>
        <v>0</v>
      </c>
      <c r="AG26" s="163">
        <f t="shared" si="88"/>
        <v>0</v>
      </c>
      <c r="AH26" s="163">
        <f t="shared" si="88"/>
        <v>0</v>
      </c>
      <c r="AI26" s="163">
        <f t="shared" si="88"/>
        <v>0</v>
      </c>
      <c r="AJ26" s="163">
        <f t="shared" si="88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">
        <v>168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89">IFERROR(H27*I$164/H$164,"-")</f>
        <v>-</v>
      </c>
      <c r="J27" s="179" t="str">
        <f t="shared" si="89"/>
        <v>-</v>
      </c>
      <c r="K27" s="179" t="str">
        <f t="shared" si="89"/>
        <v>-</v>
      </c>
      <c r="L27" s="179" t="str">
        <f t="shared" si="89"/>
        <v>-</v>
      </c>
      <c r="M27" s="179" t="str">
        <f t="shared" si="89"/>
        <v>-</v>
      </c>
      <c r="N27" s="179" t="str">
        <f t="shared" si="89"/>
        <v>-</v>
      </c>
      <c r="O27" s="179" t="str">
        <f t="shared" si="89"/>
        <v>-</v>
      </c>
      <c r="P27" s="179" t="str">
        <f t="shared" si="89"/>
        <v>-</v>
      </c>
      <c r="Q27" s="179" t="str">
        <f t="shared" si="89"/>
        <v>-</v>
      </c>
      <c r="R27" s="179" t="str">
        <f t="shared" si="89"/>
        <v>-</v>
      </c>
      <c r="S27" s="179" t="str">
        <f t="shared" si="89"/>
        <v>-</v>
      </c>
      <c r="T27" s="179" t="str">
        <f t="shared" si="89"/>
        <v>-</v>
      </c>
      <c r="U27" s="179" t="str">
        <f t="shared" si="89"/>
        <v>-</v>
      </c>
      <c r="V27" s="179" t="str">
        <f t="shared" si="89"/>
        <v>-</v>
      </c>
      <c r="W27" s="179" t="str">
        <f t="shared" si="89"/>
        <v>-</v>
      </c>
      <c r="X27" s="179" t="str">
        <f t="shared" si="89"/>
        <v>-</v>
      </c>
      <c r="Y27" s="179" t="str">
        <f t="shared" si="89"/>
        <v>-</v>
      </c>
      <c r="Z27" s="179" t="str">
        <f t="shared" si="89"/>
        <v>-</v>
      </c>
      <c r="AA27" s="179" t="str">
        <f t="shared" si="89"/>
        <v>-</v>
      </c>
      <c r="AB27" s="179" t="str">
        <f t="shared" si="89"/>
        <v>-</v>
      </c>
      <c r="AC27" s="179" t="str">
        <f t="shared" si="89"/>
        <v>-</v>
      </c>
      <c r="AD27" s="179" t="str">
        <f t="shared" si="89"/>
        <v>-</v>
      </c>
      <c r="AE27" s="179" t="str">
        <f t="shared" si="89"/>
        <v>-</v>
      </c>
      <c r="AF27" s="179" t="str">
        <f t="shared" si="89"/>
        <v>-</v>
      </c>
      <c r="AG27" s="179" t="str">
        <f t="shared" si="89"/>
        <v>-</v>
      </c>
      <c r="AH27" s="179" t="str">
        <f t="shared" si="89"/>
        <v>-</v>
      </c>
      <c r="AI27" s="179" t="str">
        <f t="shared" si="89"/>
        <v>-</v>
      </c>
      <c r="AJ27" s="179" t="str">
        <f t="shared" si="89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v>38</v>
      </c>
      <c r="H28" s="164">
        <f>G28</f>
        <v>38</v>
      </c>
      <c r="I28" s="164">
        <f t="shared" ref="I28:AJ28" si="90">H28</f>
        <v>38</v>
      </c>
      <c r="J28" s="164">
        <f t="shared" si="90"/>
        <v>38</v>
      </c>
      <c r="K28" s="164">
        <f t="shared" si="90"/>
        <v>38</v>
      </c>
      <c r="L28" s="164">
        <f t="shared" si="90"/>
        <v>38</v>
      </c>
      <c r="M28" s="164">
        <f t="shared" si="90"/>
        <v>38</v>
      </c>
      <c r="N28" s="164">
        <f t="shared" si="90"/>
        <v>38</v>
      </c>
      <c r="O28" s="164">
        <f t="shared" si="90"/>
        <v>38</v>
      </c>
      <c r="P28" s="164">
        <f t="shared" si="90"/>
        <v>38</v>
      </c>
      <c r="Q28" s="164">
        <f t="shared" si="90"/>
        <v>38</v>
      </c>
      <c r="R28" s="164">
        <f t="shared" si="90"/>
        <v>38</v>
      </c>
      <c r="S28" s="164">
        <f t="shared" si="90"/>
        <v>38</v>
      </c>
      <c r="T28" s="164">
        <f t="shared" si="90"/>
        <v>38</v>
      </c>
      <c r="U28" s="164">
        <f t="shared" si="90"/>
        <v>38</v>
      </c>
      <c r="V28" s="164">
        <f t="shared" si="90"/>
        <v>38</v>
      </c>
      <c r="W28" s="164">
        <f t="shared" si="90"/>
        <v>38</v>
      </c>
      <c r="X28" s="164">
        <f t="shared" si="90"/>
        <v>38</v>
      </c>
      <c r="Y28" s="164">
        <f t="shared" si="90"/>
        <v>38</v>
      </c>
      <c r="Z28" s="164">
        <f t="shared" si="90"/>
        <v>38</v>
      </c>
      <c r="AA28" s="164">
        <f t="shared" si="90"/>
        <v>38</v>
      </c>
      <c r="AB28" s="164">
        <f t="shared" si="90"/>
        <v>38</v>
      </c>
      <c r="AC28" s="164">
        <f t="shared" si="90"/>
        <v>38</v>
      </c>
      <c r="AD28" s="164">
        <f t="shared" si="90"/>
        <v>38</v>
      </c>
      <c r="AE28" s="164">
        <f t="shared" si="90"/>
        <v>38</v>
      </c>
      <c r="AF28" s="164">
        <f t="shared" si="90"/>
        <v>38</v>
      </c>
      <c r="AG28" s="164">
        <f t="shared" si="90"/>
        <v>38</v>
      </c>
      <c r="AH28" s="164">
        <f t="shared" si="90"/>
        <v>38</v>
      </c>
      <c r="AI28" s="164">
        <f t="shared" si="90"/>
        <v>38</v>
      </c>
      <c r="AJ28" s="164">
        <f t="shared" si="90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" si="91">H30*H28/100</f>
        <v>7.03</v>
      </c>
      <c r="I29" s="291">
        <f t="shared" ref="I29" si="92">I30*I28/100</f>
        <v>7.03</v>
      </c>
      <c r="J29" s="291">
        <f t="shared" ref="J29" si="93">J30*J28/100</f>
        <v>7.03</v>
      </c>
      <c r="K29" s="291">
        <f t="shared" ref="K29" si="94">K30*K28/100</f>
        <v>7.03</v>
      </c>
      <c r="L29" s="291">
        <f t="shared" ref="L29" si="95">L30*L28/100</f>
        <v>7.03</v>
      </c>
      <c r="M29" s="291">
        <f t="shared" ref="M29" si="96">M30*M28/100</f>
        <v>7.03</v>
      </c>
      <c r="N29" s="291">
        <f t="shared" ref="N29" si="97">N30*N28/100</f>
        <v>7.03</v>
      </c>
      <c r="O29" s="291">
        <f t="shared" ref="O29" si="98">O30*O28/100</f>
        <v>7.03</v>
      </c>
      <c r="P29" s="291">
        <f t="shared" ref="P29" si="99">P30*P28/100</f>
        <v>7.03</v>
      </c>
      <c r="Q29" s="291">
        <f t="shared" ref="Q29" si="100">Q30*Q28/100</f>
        <v>7.03</v>
      </c>
      <c r="R29" s="291">
        <f t="shared" ref="R29" si="101">R30*R28/100</f>
        <v>7.03</v>
      </c>
      <c r="S29" s="291">
        <f t="shared" ref="S29" si="102">S30*S28/100</f>
        <v>7.03</v>
      </c>
      <c r="T29" s="291">
        <f t="shared" ref="T29" si="103">T30*T28/100</f>
        <v>7.03</v>
      </c>
      <c r="U29" s="291">
        <f t="shared" ref="U29" si="104">U30*U28/100</f>
        <v>7.03</v>
      </c>
      <c r="V29" s="291">
        <f t="shared" ref="V29" si="105">V30*V28/100</f>
        <v>7.03</v>
      </c>
      <c r="W29" s="291">
        <f t="shared" ref="W29" si="106">W30*W28/100</f>
        <v>7.03</v>
      </c>
      <c r="X29" s="291">
        <f t="shared" ref="X29" si="107">X30*X28/100</f>
        <v>7.03</v>
      </c>
      <c r="Y29" s="291">
        <f t="shared" ref="Y29" si="108">Y30*Y28/100</f>
        <v>7.03</v>
      </c>
      <c r="Z29" s="291">
        <f t="shared" ref="Z29" si="109">Z30*Z28/100</f>
        <v>7.03</v>
      </c>
      <c r="AA29" s="291">
        <f t="shared" ref="AA29" si="110">AA30*AA28/100</f>
        <v>7.03</v>
      </c>
      <c r="AB29" s="291">
        <f t="shared" ref="AB29" si="111">AB30*AB28/100</f>
        <v>7.03</v>
      </c>
      <c r="AC29" s="291">
        <f t="shared" ref="AC29" si="112">AC30*AC28/100</f>
        <v>7.03</v>
      </c>
      <c r="AD29" s="291">
        <f t="shared" ref="AD29" si="113">AD30*AD28/100</f>
        <v>7.03</v>
      </c>
      <c r="AE29" s="291">
        <f t="shared" ref="AE29" si="114">AE30*AE28/100</f>
        <v>7.03</v>
      </c>
      <c r="AF29" s="291">
        <f t="shared" ref="AF29" si="115">AF30*AF28/100</f>
        <v>7.03</v>
      </c>
      <c r="AG29" s="291">
        <f t="shared" ref="AG29" si="116">AG30*AG28/100</f>
        <v>7.03</v>
      </c>
      <c r="AH29" s="291">
        <f t="shared" ref="AH29" si="117">AH30*AH28/100</f>
        <v>7.03</v>
      </c>
      <c r="AI29" s="291">
        <f t="shared" ref="AI29" si="118">AI30*AI28/100</f>
        <v>7.03</v>
      </c>
      <c r="AJ29" s="291">
        <f t="shared" ref="AJ29" si="119">AJ30*AJ28/100</f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v>18.5</v>
      </c>
      <c r="H30" s="162">
        <f>G30</f>
        <v>18.5</v>
      </c>
      <c r="I30" s="162">
        <f t="shared" ref="I30:AJ30" si="120">H30</f>
        <v>18.5</v>
      </c>
      <c r="J30" s="162">
        <f t="shared" si="120"/>
        <v>18.5</v>
      </c>
      <c r="K30" s="162">
        <f t="shared" si="120"/>
        <v>18.5</v>
      </c>
      <c r="L30" s="162">
        <f t="shared" si="120"/>
        <v>18.5</v>
      </c>
      <c r="M30" s="162">
        <f t="shared" si="120"/>
        <v>18.5</v>
      </c>
      <c r="N30" s="162">
        <f t="shared" si="120"/>
        <v>18.5</v>
      </c>
      <c r="O30" s="162">
        <f t="shared" si="120"/>
        <v>18.5</v>
      </c>
      <c r="P30" s="162">
        <f t="shared" si="120"/>
        <v>18.5</v>
      </c>
      <c r="Q30" s="162">
        <f t="shared" si="120"/>
        <v>18.5</v>
      </c>
      <c r="R30" s="162">
        <f t="shared" si="120"/>
        <v>18.5</v>
      </c>
      <c r="S30" s="162">
        <f t="shared" si="120"/>
        <v>18.5</v>
      </c>
      <c r="T30" s="162">
        <f t="shared" si="120"/>
        <v>18.5</v>
      </c>
      <c r="U30" s="162">
        <f t="shared" si="120"/>
        <v>18.5</v>
      </c>
      <c r="V30" s="162">
        <f t="shared" si="120"/>
        <v>18.5</v>
      </c>
      <c r="W30" s="162">
        <f t="shared" si="120"/>
        <v>18.5</v>
      </c>
      <c r="X30" s="162">
        <f t="shared" si="120"/>
        <v>18.5</v>
      </c>
      <c r="Y30" s="162">
        <f t="shared" si="120"/>
        <v>18.5</v>
      </c>
      <c r="Z30" s="162">
        <f t="shared" si="120"/>
        <v>18.5</v>
      </c>
      <c r="AA30" s="162">
        <f t="shared" si="120"/>
        <v>18.5</v>
      </c>
      <c r="AB30" s="162">
        <f t="shared" si="120"/>
        <v>18.5</v>
      </c>
      <c r="AC30" s="162">
        <f t="shared" si="120"/>
        <v>18.5</v>
      </c>
      <c r="AD30" s="162">
        <f t="shared" si="120"/>
        <v>18.5</v>
      </c>
      <c r="AE30" s="162">
        <f t="shared" si="120"/>
        <v>18.5</v>
      </c>
      <c r="AF30" s="162">
        <f t="shared" si="120"/>
        <v>18.5</v>
      </c>
      <c r="AG30" s="162">
        <f t="shared" si="120"/>
        <v>18.5</v>
      </c>
      <c r="AH30" s="162">
        <f t="shared" si="120"/>
        <v>18.5</v>
      </c>
      <c r="AI30" s="162">
        <f t="shared" si="120"/>
        <v>18.5</v>
      </c>
      <c r="AJ30" s="162">
        <f t="shared" si="120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309">
        <f>G$10</f>
        <v>2</v>
      </c>
      <c r="H31" s="309">
        <f>G31</f>
        <v>2</v>
      </c>
      <c r="I31" s="309">
        <f t="shared" ref="I31:AJ31" si="121">H31</f>
        <v>2</v>
      </c>
      <c r="J31" s="309">
        <f t="shared" si="121"/>
        <v>2</v>
      </c>
      <c r="K31" s="309">
        <f t="shared" si="121"/>
        <v>2</v>
      </c>
      <c r="L31" s="309">
        <f t="shared" si="121"/>
        <v>2</v>
      </c>
      <c r="M31" s="309">
        <f t="shared" si="121"/>
        <v>2</v>
      </c>
      <c r="N31" s="309">
        <f t="shared" si="121"/>
        <v>2</v>
      </c>
      <c r="O31" s="309">
        <f t="shared" si="121"/>
        <v>2</v>
      </c>
      <c r="P31" s="309">
        <f t="shared" si="121"/>
        <v>2</v>
      </c>
      <c r="Q31" s="309">
        <f t="shared" si="121"/>
        <v>2</v>
      </c>
      <c r="R31" s="309">
        <f t="shared" si="121"/>
        <v>2</v>
      </c>
      <c r="S31" s="309">
        <f t="shared" si="121"/>
        <v>2</v>
      </c>
      <c r="T31" s="309">
        <f t="shared" si="121"/>
        <v>2</v>
      </c>
      <c r="U31" s="309">
        <f t="shared" si="121"/>
        <v>2</v>
      </c>
      <c r="V31" s="309">
        <f t="shared" si="121"/>
        <v>2</v>
      </c>
      <c r="W31" s="309">
        <f t="shared" si="121"/>
        <v>2</v>
      </c>
      <c r="X31" s="309">
        <f t="shared" si="121"/>
        <v>2</v>
      </c>
      <c r="Y31" s="309">
        <f t="shared" si="121"/>
        <v>2</v>
      </c>
      <c r="Z31" s="309">
        <f t="shared" si="121"/>
        <v>2</v>
      </c>
      <c r="AA31" s="309">
        <f t="shared" si="121"/>
        <v>2</v>
      </c>
      <c r="AB31" s="309">
        <f t="shared" si="121"/>
        <v>2</v>
      </c>
      <c r="AC31" s="309">
        <f t="shared" si="121"/>
        <v>2</v>
      </c>
      <c r="AD31" s="309">
        <f t="shared" si="121"/>
        <v>2</v>
      </c>
      <c r="AE31" s="309">
        <f t="shared" si="121"/>
        <v>2</v>
      </c>
      <c r="AF31" s="309">
        <f t="shared" si="121"/>
        <v>2</v>
      </c>
      <c r="AG31" s="309">
        <f t="shared" si="121"/>
        <v>2</v>
      </c>
      <c r="AH31" s="309">
        <f t="shared" si="121"/>
        <v>2</v>
      </c>
      <c r="AI31" s="309">
        <f t="shared" si="121"/>
        <v>2</v>
      </c>
      <c r="AJ31" s="309">
        <f t="shared" si="121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" si="122">IFERROR(H27*H28/100*(100-H31)/100,0)</f>
        <v>0</v>
      </c>
      <c r="I32" s="156">
        <f t="shared" ref="I32" si="123">IFERROR(I27*I28/100*(100-I31)/100,0)</f>
        <v>0</v>
      </c>
      <c r="J32" s="156">
        <f t="shared" ref="J32" si="124">IFERROR(J27*J28/100*(100-J31)/100,0)</f>
        <v>0</v>
      </c>
      <c r="K32" s="156">
        <f t="shared" ref="K32" si="125">IFERROR(K27*K28/100*(100-K31)/100,0)</f>
        <v>0</v>
      </c>
      <c r="L32" s="156">
        <f t="shared" ref="L32" si="126">IFERROR(L27*L28/100*(100-L31)/100,0)</f>
        <v>0</v>
      </c>
      <c r="M32" s="156">
        <f t="shared" ref="M32" si="127">IFERROR(M27*M28/100*(100-M31)/100,0)</f>
        <v>0</v>
      </c>
      <c r="N32" s="156">
        <f t="shared" ref="N32" si="128">IFERROR(N27*N28/100*(100-N31)/100,0)</f>
        <v>0</v>
      </c>
      <c r="O32" s="156">
        <f t="shared" ref="O32" si="129">IFERROR(O27*O28/100*(100-O31)/100,0)</f>
        <v>0</v>
      </c>
      <c r="P32" s="156">
        <f t="shared" ref="P32" si="130">IFERROR(P27*P28/100*(100-P31)/100,0)</f>
        <v>0</v>
      </c>
      <c r="Q32" s="156">
        <f t="shared" ref="Q32" si="131">IFERROR(Q27*Q28/100*(100-Q31)/100,0)</f>
        <v>0</v>
      </c>
      <c r="R32" s="156">
        <f t="shared" ref="R32" si="132">IFERROR(R27*R28/100*(100-R31)/100,0)</f>
        <v>0</v>
      </c>
      <c r="S32" s="156">
        <f t="shared" ref="S32" si="133">IFERROR(S27*S28/100*(100-S31)/100,0)</f>
        <v>0</v>
      </c>
      <c r="T32" s="156">
        <f t="shared" ref="T32" si="134">IFERROR(T27*T28/100*(100-T31)/100,0)</f>
        <v>0</v>
      </c>
      <c r="U32" s="156">
        <f t="shared" ref="U32" si="135">IFERROR(U27*U28/100*(100-U31)/100,0)</f>
        <v>0</v>
      </c>
      <c r="V32" s="156">
        <f t="shared" ref="V32" si="136">IFERROR(V27*V28/100*(100-V31)/100,0)</f>
        <v>0</v>
      </c>
      <c r="W32" s="156">
        <f t="shared" ref="W32" si="137">IFERROR(W27*W28/100*(100-W31)/100,0)</f>
        <v>0</v>
      </c>
      <c r="X32" s="156">
        <f t="shared" ref="X32" si="138">IFERROR(X27*X28/100*(100-X31)/100,0)</f>
        <v>0</v>
      </c>
      <c r="Y32" s="156">
        <f t="shared" ref="Y32" si="139">IFERROR(Y27*Y28/100*(100-Y31)/100,0)</f>
        <v>0</v>
      </c>
      <c r="Z32" s="156">
        <f t="shared" ref="Z32" si="140">IFERROR(Z27*Z28/100*(100-Z31)/100,0)</f>
        <v>0</v>
      </c>
      <c r="AA32" s="156">
        <f t="shared" ref="AA32" si="141">IFERROR(AA27*AA28/100*(100-AA31)/100,0)</f>
        <v>0</v>
      </c>
      <c r="AB32" s="156">
        <f t="shared" ref="AB32" si="142">IFERROR(AB27*AB28/100*(100-AB31)/100,0)</f>
        <v>0</v>
      </c>
      <c r="AC32" s="156">
        <f t="shared" ref="AC32" si="143">IFERROR(AC27*AC28/100*(100-AC31)/100,0)</f>
        <v>0</v>
      </c>
      <c r="AD32" s="156">
        <f t="shared" ref="AD32" si="144">IFERROR(AD27*AD28/100*(100-AD31)/100,0)</f>
        <v>0</v>
      </c>
      <c r="AE32" s="156">
        <f t="shared" ref="AE32" si="145">IFERROR(AE27*AE28/100*(100-AE31)/100,0)</f>
        <v>0</v>
      </c>
      <c r="AF32" s="156">
        <f t="shared" ref="AF32" si="146">IFERROR(AF27*AF28/100*(100-AF31)/100,0)</f>
        <v>0</v>
      </c>
      <c r="AG32" s="156">
        <f t="shared" ref="AG32" si="147">IFERROR(AG27*AG28/100*(100-AG31)/100,0)</f>
        <v>0</v>
      </c>
      <c r="AH32" s="156">
        <f t="shared" ref="AH32" si="148">IFERROR(AH27*AH28/100*(100-AH31)/100,0)</f>
        <v>0</v>
      </c>
      <c r="AI32" s="156">
        <f t="shared" ref="AI32" si="149">IFERROR(AI27*AI28/100*(100-AI31)/100,0)</f>
        <v>0</v>
      </c>
      <c r="AJ32" s="156">
        <f t="shared" ref="AJ32" si="150">IFERROR(AJ27*AJ28/100*(100-AJ31)/100,0)</f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" si="151">IFERROR(H30/100*H32,0)</f>
        <v>0</v>
      </c>
      <c r="I33" s="163">
        <f t="shared" ref="I33" si="152">IFERROR(I30/100*I32,0)</f>
        <v>0</v>
      </c>
      <c r="J33" s="163">
        <f t="shared" ref="J33" si="153">IFERROR(J30/100*J32,0)</f>
        <v>0</v>
      </c>
      <c r="K33" s="163">
        <f t="shared" ref="K33" si="154">IFERROR(K30/100*K32,0)</f>
        <v>0</v>
      </c>
      <c r="L33" s="163">
        <f t="shared" ref="L33" si="155">IFERROR(L30/100*L32,0)</f>
        <v>0</v>
      </c>
      <c r="M33" s="163">
        <f t="shared" ref="M33" si="156">IFERROR(M30/100*M32,0)</f>
        <v>0</v>
      </c>
      <c r="N33" s="163">
        <f t="shared" ref="N33" si="157">IFERROR(N30/100*N32,0)</f>
        <v>0</v>
      </c>
      <c r="O33" s="163">
        <f t="shared" ref="O33" si="158">IFERROR(O30/100*O32,0)</f>
        <v>0</v>
      </c>
      <c r="P33" s="163">
        <f t="shared" ref="P33" si="159">IFERROR(P30/100*P32,0)</f>
        <v>0</v>
      </c>
      <c r="Q33" s="163">
        <f t="shared" ref="Q33" si="160">IFERROR(Q30/100*Q32,0)</f>
        <v>0</v>
      </c>
      <c r="R33" s="163">
        <f t="shared" ref="R33" si="161">IFERROR(R30/100*R32,0)</f>
        <v>0</v>
      </c>
      <c r="S33" s="163">
        <f t="shared" ref="S33" si="162">IFERROR(S30/100*S32,0)</f>
        <v>0</v>
      </c>
      <c r="T33" s="163">
        <f t="shared" ref="T33" si="163">IFERROR(T30/100*T32,0)</f>
        <v>0</v>
      </c>
      <c r="U33" s="163">
        <f t="shared" ref="U33" si="164">IFERROR(U30/100*U32,0)</f>
        <v>0</v>
      </c>
      <c r="V33" s="163">
        <f t="shared" ref="V33" si="165">IFERROR(V30/100*V32,0)</f>
        <v>0</v>
      </c>
      <c r="W33" s="163">
        <f t="shared" ref="W33" si="166">IFERROR(W30/100*W32,0)</f>
        <v>0</v>
      </c>
      <c r="X33" s="163">
        <f t="shared" ref="X33" si="167">IFERROR(X30/100*X32,0)</f>
        <v>0</v>
      </c>
      <c r="Y33" s="163">
        <f t="shared" ref="Y33" si="168">IFERROR(Y30/100*Y32,0)</f>
        <v>0</v>
      </c>
      <c r="Z33" s="163">
        <f t="shared" ref="Z33" si="169">IFERROR(Z30/100*Z32,0)</f>
        <v>0</v>
      </c>
      <c r="AA33" s="163">
        <f t="shared" ref="AA33" si="170">IFERROR(AA30/100*AA32,0)</f>
        <v>0</v>
      </c>
      <c r="AB33" s="163">
        <f t="shared" ref="AB33" si="171">IFERROR(AB30/100*AB32,0)</f>
        <v>0</v>
      </c>
      <c r="AC33" s="163">
        <f t="shared" ref="AC33" si="172">IFERROR(AC30/100*AC32,0)</f>
        <v>0</v>
      </c>
      <c r="AD33" s="163">
        <f t="shared" ref="AD33" si="173">IFERROR(AD30/100*AD32,0)</f>
        <v>0</v>
      </c>
      <c r="AE33" s="163">
        <f t="shared" ref="AE33" si="174">IFERROR(AE30/100*AE32,0)</f>
        <v>0</v>
      </c>
      <c r="AF33" s="163">
        <f t="shared" ref="AF33" si="175">IFERROR(AF30/100*AF32,0)</f>
        <v>0</v>
      </c>
      <c r="AG33" s="163">
        <f t="shared" ref="AG33" si="176">IFERROR(AG30/100*AG32,0)</f>
        <v>0</v>
      </c>
      <c r="AH33" s="163">
        <f t="shared" ref="AH33" si="177">IFERROR(AH30/100*AH32,0)</f>
        <v>0</v>
      </c>
      <c r="AI33" s="163">
        <f t="shared" ref="AI33" si="178">IFERROR(AI30/100*AI32,0)</f>
        <v>0</v>
      </c>
      <c r="AJ33" s="163">
        <f t="shared" ref="AJ33" si="179">IFERROR(AJ30/100*AJ32,0)</f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">
        <v>167</v>
      </c>
      <c r="F34" s="96" t="str">
        <f>$F$6</f>
        <v>FM-Menge (kg)</v>
      </c>
      <c r="G34" s="154">
        <v>110</v>
      </c>
      <c r="H34" s="179" t="str">
        <f>IFERROR(G34*H$164/G$164,"-")</f>
        <v>-</v>
      </c>
      <c r="I34" s="179" t="str">
        <f t="shared" ref="I34:AJ34" si="180">IFERROR(H34*I$164/H$164,"-")</f>
        <v>-</v>
      </c>
      <c r="J34" s="179" t="str">
        <f t="shared" si="180"/>
        <v>-</v>
      </c>
      <c r="K34" s="179" t="str">
        <f t="shared" si="180"/>
        <v>-</v>
      </c>
      <c r="L34" s="179" t="str">
        <f t="shared" si="180"/>
        <v>-</v>
      </c>
      <c r="M34" s="179" t="str">
        <f t="shared" si="180"/>
        <v>-</v>
      </c>
      <c r="N34" s="179" t="str">
        <f t="shared" si="180"/>
        <v>-</v>
      </c>
      <c r="O34" s="179" t="str">
        <f t="shared" si="180"/>
        <v>-</v>
      </c>
      <c r="P34" s="179" t="str">
        <f t="shared" si="180"/>
        <v>-</v>
      </c>
      <c r="Q34" s="179" t="str">
        <f t="shared" si="180"/>
        <v>-</v>
      </c>
      <c r="R34" s="179" t="str">
        <f t="shared" si="180"/>
        <v>-</v>
      </c>
      <c r="S34" s="179" t="str">
        <f t="shared" si="180"/>
        <v>-</v>
      </c>
      <c r="T34" s="179" t="str">
        <f t="shared" si="180"/>
        <v>-</v>
      </c>
      <c r="U34" s="179" t="str">
        <f t="shared" si="180"/>
        <v>-</v>
      </c>
      <c r="V34" s="179" t="str">
        <f t="shared" si="180"/>
        <v>-</v>
      </c>
      <c r="W34" s="179" t="str">
        <f t="shared" si="180"/>
        <v>-</v>
      </c>
      <c r="X34" s="179" t="str">
        <f t="shared" si="180"/>
        <v>-</v>
      </c>
      <c r="Y34" s="179" t="str">
        <f t="shared" si="180"/>
        <v>-</v>
      </c>
      <c r="Z34" s="179" t="str">
        <f t="shared" si="180"/>
        <v>-</v>
      </c>
      <c r="AA34" s="179" t="str">
        <f t="shared" si="180"/>
        <v>-</v>
      </c>
      <c r="AB34" s="179" t="str">
        <f t="shared" si="180"/>
        <v>-</v>
      </c>
      <c r="AC34" s="179" t="str">
        <f t="shared" si="180"/>
        <v>-</v>
      </c>
      <c r="AD34" s="179" t="str">
        <f t="shared" si="180"/>
        <v>-</v>
      </c>
      <c r="AE34" s="179" t="str">
        <f t="shared" si="180"/>
        <v>-</v>
      </c>
      <c r="AF34" s="179" t="str">
        <f t="shared" si="180"/>
        <v>-</v>
      </c>
      <c r="AG34" s="179" t="str">
        <f t="shared" si="180"/>
        <v>-</v>
      </c>
      <c r="AH34" s="179" t="str">
        <f t="shared" si="180"/>
        <v>-</v>
      </c>
      <c r="AI34" s="179" t="str">
        <f t="shared" si="180"/>
        <v>-</v>
      </c>
      <c r="AJ34" s="179" t="str">
        <f t="shared" si="180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v>88</v>
      </c>
      <c r="H35" s="164">
        <f>G35</f>
        <v>88</v>
      </c>
      <c r="I35" s="164">
        <f t="shared" ref="I35:AJ35" si="181">H35</f>
        <v>88</v>
      </c>
      <c r="J35" s="164">
        <f t="shared" si="181"/>
        <v>88</v>
      </c>
      <c r="K35" s="164">
        <f t="shared" si="181"/>
        <v>88</v>
      </c>
      <c r="L35" s="164">
        <f t="shared" si="181"/>
        <v>88</v>
      </c>
      <c r="M35" s="164">
        <f t="shared" si="181"/>
        <v>88</v>
      </c>
      <c r="N35" s="164">
        <f t="shared" si="181"/>
        <v>88</v>
      </c>
      <c r="O35" s="164">
        <f t="shared" si="181"/>
        <v>88</v>
      </c>
      <c r="P35" s="164">
        <f t="shared" si="181"/>
        <v>88</v>
      </c>
      <c r="Q35" s="164">
        <f t="shared" si="181"/>
        <v>88</v>
      </c>
      <c r="R35" s="164">
        <f t="shared" ref="R35:R36" si="182">Q35</f>
        <v>88</v>
      </c>
      <c r="S35" s="164">
        <f t="shared" ref="S35:S36" si="183">R35</f>
        <v>88</v>
      </c>
      <c r="T35" s="164">
        <f t="shared" ref="T35:T36" si="184">S35</f>
        <v>88</v>
      </c>
      <c r="U35" s="164">
        <f t="shared" ref="U35:U36" si="185">T35</f>
        <v>88</v>
      </c>
      <c r="V35" s="164">
        <f t="shared" ref="V35:V36" si="186">U35</f>
        <v>88</v>
      </c>
      <c r="W35" s="164">
        <f>J35</f>
        <v>88</v>
      </c>
      <c r="X35" s="164">
        <f t="shared" ref="X35:X36" si="187">W35</f>
        <v>88</v>
      </c>
      <c r="Y35" s="164">
        <f t="shared" ref="Y35:Y36" si="188">X35</f>
        <v>88</v>
      </c>
      <c r="Z35" s="164">
        <f t="shared" ref="Z35:Z36" si="189">Y35</f>
        <v>88</v>
      </c>
      <c r="AA35" s="164">
        <f t="shared" ref="AA35:AA36" si="190">Z35</f>
        <v>88</v>
      </c>
      <c r="AB35" s="164">
        <f t="shared" ref="AB35:AB36" si="191">AA35</f>
        <v>88</v>
      </c>
      <c r="AC35" s="164">
        <f>P35</f>
        <v>88</v>
      </c>
      <c r="AD35" s="164">
        <f t="shared" si="181"/>
        <v>88</v>
      </c>
      <c r="AE35" s="164">
        <f t="shared" si="181"/>
        <v>88</v>
      </c>
      <c r="AF35" s="164">
        <f t="shared" si="181"/>
        <v>88</v>
      </c>
      <c r="AG35" s="164">
        <f t="shared" si="181"/>
        <v>88</v>
      </c>
      <c r="AH35" s="164">
        <f t="shared" si="181"/>
        <v>88</v>
      </c>
      <c r="AI35" s="164">
        <f t="shared" si="181"/>
        <v>88</v>
      </c>
      <c r="AJ35" s="164">
        <f t="shared" si="18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98">
        <v>12</v>
      </c>
      <c r="H36" s="166">
        <f t="shared" ref="H36:AJ36" si="192">G36</f>
        <v>12</v>
      </c>
      <c r="I36" s="166">
        <f t="shared" si="192"/>
        <v>12</v>
      </c>
      <c r="J36" s="166">
        <f t="shared" si="192"/>
        <v>12</v>
      </c>
      <c r="K36" s="166">
        <f t="shared" si="192"/>
        <v>12</v>
      </c>
      <c r="L36" s="166">
        <f t="shared" si="192"/>
        <v>12</v>
      </c>
      <c r="M36" s="166">
        <f t="shared" si="192"/>
        <v>12</v>
      </c>
      <c r="N36" s="166">
        <f t="shared" si="192"/>
        <v>12</v>
      </c>
      <c r="O36" s="166">
        <f t="shared" si="192"/>
        <v>12</v>
      </c>
      <c r="P36" s="166">
        <f t="shared" si="192"/>
        <v>12</v>
      </c>
      <c r="Q36" s="166">
        <f t="shared" si="192"/>
        <v>12</v>
      </c>
      <c r="R36" s="166">
        <f t="shared" si="182"/>
        <v>12</v>
      </c>
      <c r="S36" s="166">
        <f t="shared" si="183"/>
        <v>12</v>
      </c>
      <c r="T36" s="166">
        <f t="shared" si="184"/>
        <v>12</v>
      </c>
      <c r="U36" s="166">
        <f t="shared" si="185"/>
        <v>12</v>
      </c>
      <c r="V36" s="166">
        <f t="shared" si="186"/>
        <v>12</v>
      </c>
      <c r="W36" s="166">
        <f>J36</f>
        <v>12</v>
      </c>
      <c r="X36" s="166">
        <f t="shared" si="187"/>
        <v>12</v>
      </c>
      <c r="Y36" s="166">
        <f t="shared" si="188"/>
        <v>12</v>
      </c>
      <c r="Z36" s="166">
        <f t="shared" si="189"/>
        <v>12</v>
      </c>
      <c r="AA36" s="166">
        <f t="shared" si="190"/>
        <v>12</v>
      </c>
      <c r="AB36" s="166">
        <f t="shared" si="191"/>
        <v>12</v>
      </c>
      <c r="AC36" s="166">
        <f>P36</f>
        <v>12</v>
      </c>
      <c r="AD36" s="166">
        <f t="shared" si="192"/>
        <v>12</v>
      </c>
      <c r="AE36" s="166">
        <f t="shared" si="192"/>
        <v>12</v>
      </c>
      <c r="AF36" s="166">
        <f t="shared" si="192"/>
        <v>12</v>
      </c>
      <c r="AG36" s="166">
        <f t="shared" si="192"/>
        <v>12</v>
      </c>
      <c r="AH36" s="166">
        <f t="shared" si="192"/>
        <v>12</v>
      </c>
      <c r="AI36" s="166">
        <f t="shared" si="192"/>
        <v>12</v>
      </c>
      <c r="AJ36" s="166">
        <f t="shared" si="19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>G36*100/G35</f>
        <v>13.636363636363637</v>
      </c>
      <c r="H37" s="291">
        <f t="shared" ref="H37:AJ37" si="193">H36*100/H35</f>
        <v>13.636363636363637</v>
      </c>
      <c r="I37" s="291">
        <f t="shared" si="193"/>
        <v>13.636363636363637</v>
      </c>
      <c r="J37" s="291">
        <f t="shared" si="193"/>
        <v>13.636363636363637</v>
      </c>
      <c r="K37" s="291">
        <f t="shared" si="193"/>
        <v>13.636363636363637</v>
      </c>
      <c r="L37" s="291">
        <f t="shared" si="193"/>
        <v>13.636363636363637</v>
      </c>
      <c r="M37" s="291">
        <f t="shared" si="193"/>
        <v>13.636363636363637</v>
      </c>
      <c r="N37" s="291">
        <f t="shared" si="193"/>
        <v>13.636363636363637</v>
      </c>
      <c r="O37" s="291">
        <f t="shared" si="193"/>
        <v>13.636363636363637</v>
      </c>
      <c r="P37" s="291">
        <f t="shared" si="193"/>
        <v>13.636363636363637</v>
      </c>
      <c r="Q37" s="291">
        <f t="shared" si="193"/>
        <v>13.636363636363637</v>
      </c>
      <c r="R37" s="291">
        <f t="shared" si="193"/>
        <v>13.636363636363637</v>
      </c>
      <c r="S37" s="291">
        <f t="shared" si="193"/>
        <v>13.636363636363637</v>
      </c>
      <c r="T37" s="291">
        <f t="shared" si="193"/>
        <v>13.636363636363637</v>
      </c>
      <c r="U37" s="291">
        <f t="shared" si="193"/>
        <v>13.636363636363637</v>
      </c>
      <c r="V37" s="291">
        <f t="shared" si="193"/>
        <v>13.636363636363637</v>
      </c>
      <c r="W37" s="291">
        <f t="shared" si="193"/>
        <v>13.636363636363637</v>
      </c>
      <c r="X37" s="291">
        <f t="shared" si="193"/>
        <v>13.636363636363637</v>
      </c>
      <c r="Y37" s="291">
        <f t="shared" si="193"/>
        <v>13.636363636363637</v>
      </c>
      <c r="Z37" s="291">
        <f t="shared" si="193"/>
        <v>13.636363636363637</v>
      </c>
      <c r="AA37" s="291">
        <f t="shared" si="193"/>
        <v>13.636363636363637</v>
      </c>
      <c r="AB37" s="291">
        <f t="shared" si="193"/>
        <v>13.636363636363637</v>
      </c>
      <c r="AC37" s="291">
        <f t="shared" si="193"/>
        <v>13.636363636363637</v>
      </c>
      <c r="AD37" s="291">
        <f t="shared" si="193"/>
        <v>13.636363636363637</v>
      </c>
      <c r="AE37" s="291">
        <f t="shared" si="193"/>
        <v>13.636363636363637</v>
      </c>
      <c r="AF37" s="291">
        <f t="shared" si="193"/>
        <v>13.636363636363637</v>
      </c>
      <c r="AG37" s="291">
        <f t="shared" si="193"/>
        <v>13.636363636363637</v>
      </c>
      <c r="AH37" s="291">
        <f t="shared" si="193"/>
        <v>13.636363636363637</v>
      </c>
      <c r="AI37" s="291">
        <f t="shared" si="193"/>
        <v>13.636363636363637</v>
      </c>
      <c r="AJ37" s="291">
        <f t="shared" si="19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309">
        <f>G$10</f>
        <v>2</v>
      </c>
      <c r="H38" s="309">
        <f>G38</f>
        <v>2</v>
      </c>
      <c r="I38" s="309">
        <f t="shared" ref="I38:AJ38" si="194">H38</f>
        <v>2</v>
      </c>
      <c r="J38" s="309">
        <f t="shared" si="194"/>
        <v>2</v>
      </c>
      <c r="K38" s="309">
        <f t="shared" si="194"/>
        <v>2</v>
      </c>
      <c r="L38" s="309">
        <f t="shared" si="194"/>
        <v>2</v>
      </c>
      <c r="M38" s="309">
        <f t="shared" si="194"/>
        <v>2</v>
      </c>
      <c r="N38" s="309">
        <f t="shared" si="194"/>
        <v>2</v>
      </c>
      <c r="O38" s="309">
        <f t="shared" si="194"/>
        <v>2</v>
      </c>
      <c r="P38" s="309">
        <f t="shared" si="194"/>
        <v>2</v>
      </c>
      <c r="Q38" s="309">
        <f t="shared" si="194"/>
        <v>2</v>
      </c>
      <c r="R38" s="309">
        <f t="shared" si="194"/>
        <v>2</v>
      </c>
      <c r="S38" s="309">
        <f t="shared" si="194"/>
        <v>2</v>
      </c>
      <c r="T38" s="309">
        <f t="shared" si="194"/>
        <v>2</v>
      </c>
      <c r="U38" s="309">
        <f t="shared" si="194"/>
        <v>2</v>
      </c>
      <c r="V38" s="309">
        <f t="shared" si="194"/>
        <v>2</v>
      </c>
      <c r="W38" s="309">
        <f t="shared" si="194"/>
        <v>2</v>
      </c>
      <c r="X38" s="309">
        <f t="shared" si="194"/>
        <v>2</v>
      </c>
      <c r="Y38" s="309">
        <f t="shared" si="194"/>
        <v>2</v>
      </c>
      <c r="Z38" s="309">
        <f t="shared" si="194"/>
        <v>2</v>
      </c>
      <c r="AA38" s="309">
        <f t="shared" si="194"/>
        <v>2</v>
      </c>
      <c r="AB38" s="309">
        <f t="shared" si="194"/>
        <v>2</v>
      </c>
      <c r="AC38" s="309">
        <f t="shared" si="194"/>
        <v>2</v>
      </c>
      <c r="AD38" s="309">
        <f t="shared" si="194"/>
        <v>2</v>
      </c>
      <c r="AE38" s="309">
        <f t="shared" si="194"/>
        <v>2</v>
      </c>
      <c r="AF38" s="309">
        <f t="shared" si="194"/>
        <v>2</v>
      </c>
      <c r="AG38" s="309">
        <f t="shared" si="194"/>
        <v>2</v>
      </c>
      <c r="AH38" s="309">
        <f t="shared" si="194"/>
        <v>2</v>
      </c>
      <c r="AI38" s="309">
        <f t="shared" si="194"/>
        <v>2</v>
      </c>
      <c r="AJ38" s="309">
        <f t="shared" si="19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94.86399999999999</v>
      </c>
      <c r="H39" s="156">
        <f t="shared" ref="H39" si="195">IFERROR(H34*H35/100*(100-H38)/100,0)</f>
        <v>0</v>
      </c>
      <c r="I39" s="156">
        <f t="shared" ref="I39" si="196">IFERROR(I34*I35/100*(100-I38)/100,0)</f>
        <v>0</v>
      </c>
      <c r="J39" s="156">
        <f t="shared" ref="J39" si="197">IFERROR(J34*J35/100*(100-J38)/100,0)</f>
        <v>0</v>
      </c>
      <c r="K39" s="156">
        <f t="shared" ref="K39" si="198">IFERROR(K34*K35/100*(100-K38)/100,0)</f>
        <v>0</v>
      </c>
      <c r="L39" s="156">
        <f t="shared" ref="L39" si="199">IFERROR(L34*L35/100*(100-L38)/100,0)</f>
        <v>0</v>
      </c>
      <c r="M39" s="156">
        <f t="shared" ref="M39" si="200">IFERROR(M34*M35/100*(100-M38)/100,0)</f>
        <v>0</v>
      </c>
      <c r="N39" s="156">
        <f t="shared" ref="N39" si="201">IFERROR(N34*N35/100*(100-N38)/100,0)</f>
        <v>0</v>
      </c>
      <c r="O39" s="156">
        <f t="shared" ref="O39" si="202">IFERROR(O34*O35/100*(100-O38)/100,0)</f>
        <v>0</v>
      </c>
      <c r="P39" s="156">
        <f t="shared" ref="P39" si="203">IFERROR(P34*P35/100*(100-P38)/100,0)</f>
        <v>0</v>
      </c>
      <c r="Q39" s="156">
        <f t="shared" ref="Q39" si="204">IFERROR(Q34*Q35/100*(100-Q38)/100,0)</f>
        <v>0</v>
      </c>
      <c r="R39" s="156">
        <f t="shared" ref="R39" si="205">IFERROR(R34*R35/100*(100-R38)/100,0)</f>
        <v>0</v>
      </c>
      <c r="S39" s="156">
        <f t="shared" ref="S39" si="206">IFERROR(S34*S35/100*(100-S38)/100,0)</f>
        <v>0</v>
      </c>
      <c r="T39" s="156">
        <f t="shared" ref="T39" si="207">IFERROR(T34*T35/100*(100-T38)/100,0)</f>
        <v>0</v>
      </c>
      <c r="U39" s="156">
        <f t="shared" ref="U39" si="208">IFERROR(U34*U35/100*(100-U38)/100,0)</f>
        <v>0</v>
      </c>
      <c r="V39" s="156">
        <f t="shared" ref="V39" si="209">IFERROR(V34*V35/100*(100-V38)/100,0)</f>
        <v>0</v>
      </c>
      <c r="W39" s="156">
        <f t="shared" ref="W39" si="210">IFERROR(W34*W35/100*(100-W38)/100,0)</f>
        <v>0</v>
      </c>
      <c r="X39" s="156">
        <f t="shared" ref="X39" si="211">IFERROR(X34*X35/100*(100-X38)/100,0)</f>
        <v>0</v>
      </c>
      <c r="Y39" s="156">
        <f t="shared" ref="Y39" si="212">IFERROR(Y34*Y35/100*(100-Y38)/100,0)</f>
        <v>0</v>
      </c>
      <c r="Z39" s="156">
        <f t="shared" ref="Z39" si="213">IFERROR(Z34*Z35/100*(100-Z38)/100,0)</f>
        <v>0</v>
      </c>
      <c r="AA39" s="156">
        <f t="shared" ref="AA39" si="214">IFERROR(AA34*AA35/100*(100-AA38)/100,0)</f>
        <v>0</v>
      </c>
      <c r="AB39" s="156">
        <f t="shared" ref="AB39" si="215">IFERROR(AB34*AB35/100*(100-AB38)/100,0)</f>
        <v>0</v>
      </c>
      <c r="AC39" s="156">
        <f t="shared" ref="AC39" si="216">IFERROR(AC34*AC35/100*(100-AC38)/100,0)</f>
        <v>0</v>
      </c>
      <c r="AD39" s="156">
        <f t="shared" ref="AD39" si="217">IFERROR(AD34*AD35/100*(100-AD38)/100,0)</f>
        <v>0</v>
      </c>
      <c r="AE39" s="156">
        <f t="shared" ref="AE39" si="218">IFERROR(AE34*AE35/100*(100-AE38)/100,0)</f>
        <v>0</v>
      </c>
      <c r="AF39" s="156">
        <f t="shared" ref="AF39" si="219">IFERROR(AF34*AF35/100*(100-AF38)/100,0)</f>
        <v>0</v>
      </c>
      <c r="AG39" s="156">
        <f t="shared" ref="AG39" si="220">IFERROR(AG34*AG35/100*(100-AG38)/100,0)</f>
        <v>0</v>
      </c>
      <c r="AH39" s="156">
        <f t="shared" ref="AH39" si="221">IFERROR(AH34*AH35/100*(100-AH38)/100,0)</f>
        <v>0</v>
      </c>
      <c r="AI39" s="156">
        <f t="shared" ref="AI39" si="222">IFERROR(AI34*AI35/100*(100-AI38)/100,0)</f>
        <v>0</v>
      </c>
      <c r="AJ39" s="156">
        <f t="shared" ref="AJ39" si="223">IFERROR(AJ34*AJ35/100*(100-AJ38)/100,0)</f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5"/>
      <c r="F40" s="341" t="s">
        <v>89</v>
      </c>
      <c r="G40" s="342">
        <f>IFERROR(G37/100*G39,0)</f>
        <v>12.935999999999998</v>
      </c>
      <c r="H40" s="342">
        <f t="shared" ref="H40" si="224">IFERROR(H37/100*H39,0)</f>
        <v>0</v>
      </c>
      <c r="I40" s="342">
        <f t="shared" ref="I40" si="225">IFERROR(I37/100*I39,0)</f>
        <v>0</v>
      </c>
      <c r="J40" s="342">
        <f t="shared" ref="J40" si="226">IFERROR(J37/100*J39,0)</f>
        <v>0</v>
      </c>
      <c r="K40" s="342">
        <f t="shared" ref="K40" si="227">IFERROR(K37/100*K39,0)</f>
        <v>0</v>
      </c>
      <c r="L40" s="342">
        <f t="shared" ref="L40" si="228">IFERROR(L37/100*L39,0)</f>
        <v>0</v>
      </c>
      <c r="M40" s="342">
        <f t="shared" ref="M40" si="229">IFERROR(M37/100*M39,0)</f>
        <v>0</v>
      </c>
      <c r="N40" s="342">
        <f t="shared" ref="N40" si="230">IFERROR(N37/100*N39,0)</f>
        <v>0</v>
      </c>
      <c r="O40" s="342">
        <f t="shared" ref="O40" si="231">IFERROR(O37/100*O39,0)</f>
        <v>0</v>
      </c>
      <c r="P40" s="342">
        <f t="shared" ref="P40" si="232">IFERROR(P37/100*P39,0)</f>
        <v>0</v>
      </c>
      <c r="Q40" s="342">
        <f t="shared" ref="Q40" si="233">IFERROR(Q37/100*Q39,0)</f>
        <v>0</v>
      </c>
      <c r="R40" s="342">
        <f t="shared" ref="R40" si="234">IFERROR(R37/100*R39,0)</f>
        <v>0</v>
      </c>
      <c r="S40" s="342">
        <f t="shared" ref="S40" si="235">IFERROR(S37/100*S39,0)</f>
        <v>0</v>
      </c>
      <c r="T40" s="342">
        <f t="shared" ref="T40" si="236">IFERROR(T37/100*T39,0)</f>
        <v>0</v>
      </c>
      <c r="U40" s="342">
        <f t="shared" ref="U40" si="237">IFERROR(U37/100*U39,0)</f>
        <v>0</v>
      </c>
      <c r="V40" s="342">
        <f t="shared" ref="V40" si="238">IFERROR(V37/100*V39,0)</f>
        <v>0</v>
      </c>
      <c r="W40" s="342">
        <f t="shared" ref="W40" si="239">IFERROR(W37/100*W39,0)</f>
        <v>0</v>
      </c>
      <c r="X40" s="342">
        <f t="shared" ref="X40" si="240">IFERROR(X37/100*X39,0)</f>
        <v>0</v>
      </c>
      <c r="Y40" s="342">
        <f t="shared" ref="Y40" si="241">IFERROR(Y37/100*Y39,0)</f>
        <v>0</v>
      </c>
      <c r="Z40" s="342">
        <f t="shared" ref="Z40" si="242">IFERROR(Z37/100*Z39,0)</f>
        <v>0</v>
      </c>
      <c r="AA40" s="342">
        <f t="shared" ref="AA40" si="243">IFERROR(AA37/100*AA39,0)</f>
        <v>0</v>
      </c>
      <c r="AB40" s="342">
        <f t="shared" ref="AB40" si="244">IFERROR(AB37/100*AB39,0)</f>
        <v>0</v>
      </c>
      <c r="AC40" s="342">
        <f t="shared" ref="AC40" si="245">IFERROR(AC37/100*AC39,0)</f>
        <v>0</v>
      </c>
      <c r="AD40" s="342">
        <f t="shared" ref="AD40" si="246">IFERROR(AD37/100*AD39,0)</f>
        <v>0</v>
      </c>
      <c r="AE40" s="342">
        <f t="shared" ref="AE40" si="247">IFERROR(AE37/100*AE39,0)</f>
        <v>0</v>
      </c>
      <c r="AF40" s="342">
        <f t="shared" ref="AF40" si="248">IFERROR(AF37/100*AF39,0)</f>
        <v>0</v>
      </c>
      <c r="AG40" s="342">
        <f t="shared" ref="AG40" si="249">IFERROR(AG37/100*AG39,0)</f>
        <v>0</v>
      </c>
      <c r="AH40" s="342">
        <f t="shared" ref="AH40" si="250">IFERROR(AH37/100*AH39,0)</f>
        <v>0</v>
      </c>
      <c r="AI40" s="342">
        <f t="shared" ref="AI40" si="251">IFERROR(AI37/100*AI39,0)</f>
        <v>0</v>
      </c>
      <c r="AJ40" s="342">
        <f t="shared" ref="AJ40" si="252">IFERROR(AJ37/100*AJ39,0)</f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>
        <v>1000</v>
      </c>
      <c r="H41" s="336" t="str">
        <f>IFERROR(G41*H$164/G$164,"-")</f>
        <v>-</v>
      </c>
      <c r="I41" s="336" t="str">
        <f t="shared" ref="I41:AJ41" si="253">IFERROR(H41*I$164/H$164,"-")</f>
        <v>-</v>
      </c>
      <c r="J41" s="336" t="str">
        <f t="shared" si="253"/>
        <v>-</v>
      </c>
      <c r="K41" s="336" t="str">
        <f t="shared" si="253"/>
        <v>-</v>
      </c>
      <c r="L41" s="336" t="str">
        <f t="shared" si="253"/>
        <v>-</v>
      </c>
      <c r="M41" s="336" t="str">
        <f t="shared" si="253"/>
        <v>-</v>
      </c>
      <c r="N41" s="336" t="str">
        <f t="shared" si="253"/>
        <v>-</v>
      </c>
      <c r="O41" s="336" t="str">
        <f t="shared" si="253"/>
        <v>-</v>
      </c>
      <c r="P41" s="336" t="str">
        <f t="shared" si="253"/>
        <v>-</v>
      </c>
      <c r="Q41" s="336" t="str">
        <f t="shared" si="253"/>
        <v>-</v>
      </c>
      <c r="R41" s="336" t="str">
        <f t="shared" si="253"/>
        <v>-</v>
      </c>
      <c r="S41" s="336" t="str">
        <f t="shared" si="253"/>
        <v>-</v>
      </c>
      <c r="T41" s="336" t="str">
        <f t="shared" si="253"/>
        <v>-</v>
      </c>
      <c r="U41" s="336" t="str">
        <f t="shared" si="253"/>
        <v>-</v>
      </c>
      <c r="V41" s="336" t="str">
        <f t="shared" si="253"/>
        <v>-</v>
      </c>
      <c r="W41" s="336" t="str">
        <f t="shared" si="253"/>
        <v>-</v>
      </c>
      <c r="X41" s="336" t="str">
        <f t="shared" si="253"/>
        <v>-</v>
      </c>
      <c r="Y41" s="336" t="str">
        <f t="shared" si="253"/>
        <v>-</v>
      </c>
      <c r="Z41" s="336" t="str">
        <f t="shared" si="253"/>
        <v>-</v>
      </c>
      <c r="AA41" s="336" t="str">
        <f t="shared" si="253"/>
        <v>-</v>
      </c>
      <c r="AB41" s="336" t="str">
        <f t="shared" si="253"/>
        <v>-</v>
      </c>
      <c r="AC41" s="336" t="str">
        <f t="shared" si="253"/>
        <v>-</v>
      </c>
      <c r="AD41" s="336" t="str">
        <f t="shared" si="253"/>
        <v>-</v>
      </c>
      <c r="AE41" s="336" t="str">
        <f t="shared" si="253"/>
        <v>-</v>
      </c>
      <c r="AF41" s="336" t="str">
        <f t="shared" si="253"/>
        <v>-</v>
      </c>
      <c r="AG41" s="336" t="str">
        <f t="shared" si="253"/>
        <v>-</v>
      </c>
      <c r="AH41" s="336" t="str">
        <f t="shared" si="253"/>
        <v>-</v>
      </c>
      <c r="AI41" s="336" t="str">
        <f t="shared" si="253"/>
        <v>-</v>
      </c>
      <c r="AJ41" s="336" t="str">
        <f t="shared" si="253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AJ42" si="254">H42</f>
        <v>0</v>
      </c>
      <c r="J42" s="338">
        <f t="shared" si="254"/>
        <v>0</v>
      </c>
      <c r="K42" s="338">
        <f t="shared" si="254"/>
        <v>0</v>
      </c>
      <c r="L42" s="338">
        <f t="shared" si="254"/>
        <v>0</v>
      </c>
      <c r="M42" s="338">
        <f t="shared" si="254"/>
        <v>0</v>
      </c>
      <c r="N42" s="338">
        <f t="shared" si="254"/>
        <v>0</v>
      </c>
      <c r="O42" s="338">
        <f t="shared" si="254"/>
        <v>0</v>
      </c>
      <c r="P42" s="338">
        <f t="shared" si="254"/>
        <v>0</v>
      </c>
      <c r="Q42" s="338">
        <f t="shared" ref="Q42" si="255">P42</f>
        <v>0</v>
      </c>
      <c r="R42" s="338">
        <f t="shared" ref="R42" si="256">Q42</f>
        <v>0</v>
      </c>
      <c r="S42" s="338">
        <f t="shared" ref="S42" si="257">R42</f>
        <v>0</v>
      </c>
      <c r="T42" s="338">
        <f t="shared" ref="T42" si="258">S42</f>
        <v>0</v>
      </c>
      <c r="U42" s="338">
        <f t="shared" ref="U42" si="259">T42</f>
        <v>0</v>
      </c>
      <c r="V42" s="338">
        <f t="shared" ref="V42:V43" si="260">U42</f>
        <v>0</v>
      </c>
      <c r="W42" s="338">
        <f>J42</f>
        <v>0</v>
      </c>
      <c r="X42" s="338">
        <f t="shared" ref="X42:X43" si="261">W42</f>
        <v>0</v>
      </c>
      <c r="Y42" s="338">
        <f t="shared" ref="Y42:Y43" si="262">X42</f>
        <v>0</v>
      </c>
      <c r="Z42" s="338">
        <f t="shared" ref="Z42:Z43" si="263">Y42</f>
        <v>0</v>
      </c>
      <c r="AA42" s="338">
        <f t="shared" ref="AA42:AA43" si="264">Z42</f>
        <v>0</v>
      </c>
      <c r="AB42" s="338">
        <f t="shared" ref="AB42:AB43" si="265">AA42</f>
        <v>0</v>
      </c>
      <c r="AC42" s="338">
        <f>P42</f>
        <v>0</v>
      </c>
      <c r="AD42" s="338">
        <f t="shared" si="254"/>
        <v>0</v>
      </c>
      <c r="AE42" s="338">
        <f t="shared" si="254"/>
        <v>0</v>
      </c>
      <c r="AF42" s="338">
        <f t="shared" si="254"/>
        <v>0</v>
      </c>
      <c r="AG42" s="338">
        <f t="shared" si="254"/>
        <v>0</v>
      </c>
      <c r="AH42" s="338">
        <f t="shared" si="254"/>
        <v>0</v>
      </c>
      <c r="AI42" s="338">
        <f t="shared" si="254"/>
        <v>0</v>
      </c>
      <c r="AJ42" s="338">
        <f t="shared" si="254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v>0.01</v>
      </c>
      <c r="H43" s="340">
        <f t="shared" ref="H43:AJ43" si="266">G43</f>
        <v>0.01</v>
      </c>
      <c r="I43" s="340">
        <f t="shared" si="266"/>
        <v>0.01</v>
      </c>
      <c r="J43" s="340">
        <f t="shared" si="266"/>
        <v>0.01</v>
      </c>
      <c r="K43" s="340">
        <f t="shared" si="266"/>
        <v>0.01</v>
      </c>
      <c r="L43" s="340">
        <f t="shared" si="266"/>
        <v>0.01</v>
      </c>
      <c r="M43" s="340">
        <f t="shared" si="266"/>
        <v>0.01</v>
      </c>
      <c r="N43" s="340">
        <f t="shared" si="266"/>
        <v>0.01</v>
      </c>
      <c r="O43" s="340">
        <f t="shared" si="266"/>
        <v>0.01</v>
      </c>
      <c r="P43" s="340">
        <f t="shared" si="266"/>
        <v>0.01</v>
      </c>
      <c r="Q43" s="340">
        <f>D43</f>
        <v>0</v>
      </c>
      <c r="R43" s="340">
        <f t="shared" ref="R43" si="267">Q43</f>
        <v>0</v>
      </c>
      <c r="S43" s="340">
        <f t="shared" ref="S43" si="268">R43</f>
        <v>0</v>
      </c>
      <c r="T43" s="340">
        <f t="shared" ref="T43" si="269">S43</f>
        <v>0</v>
      </c>
      <c r="U43" s="340">
        <f t="shared" ref="U43" si="270">T43</f>
        <v>0</v>
      </c>
      <c r="V43" s="340">
        <f t="shared" si="260"/>
        <v>0</v>
      </c>
      <c r="W43" s="340">
        <f>J43</f>
        <v>0.01</v>
      </c>
      <c r="X43" s="340">
        <f t="shared" si="261"/>
        <v>0.01</v>
      </c>
      <c r="Y43" s="340">
        <f t="shared" si="262"/>
        <v>0.01</v>
      </c>
      <c r="Z43" s="340">
        <f t="shared" si="263"/>
        <v>0.01</v>
      </c>
      <c r="AA43" s="340">
        <f t="shared" si="264"/>
        <v>0.01</v>
      </c>
      <c r="AB43" s="340">
        <f t="shared" si="265"/>
        <v>0.01</v>
      </c>
      <c r="AC43" s="340">
        <f>P43</f>
        <v>0.01</v>
      </c>
      <c r="AD43" s="340">
        <f t="shared" si="266"/>
        <v>0.01</v>
      </c>
      <c r="AE43" s="340">
        <f t="shared" si="266"/>
        <v>0.01</v>
      </c>
      <c r="AF43" s="340">
        <f t="shared" si="266"/>
        <v>0.01</v>
      </c>
      <c r="AG43" s="340">
        <f t="shared" si="266"/>
        <v>0.01</v>
      </c>
      <c r="AH43" s="340">
        <f t="shared" si="266"/>
        <v>0.01</v>
      </c>
      <c r="AI43" s="340">
        <f t="shared" si="266"/>
        <v>0.01</v>
      </c>
      <c r="AJ43" s="340">
        <f t="shared" si="266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" si="271">IFERROR(H43*100/H42,0)</f>
        <v>0</v>
      </c>
      <c r="I44" s="291">
        <f t="shared" ref="I44" si="272">IFERROR(I43*100/I42,0)</f>
        <v>0</v>
      </c>
      <c r="J44" s="291">
        <f t="shared" ref="J44" si="273">IFERROR(J43*100/J42,0)</f>
        <v>0</v>
      </c>
      <c r="K44" s="291">
        <f t="shared" ref="K44" si="274">IFERROR(K43*100/K42,0)</f>
        <v>0</v>
      </c>
      <c r="L44" s="291">
        <f t="shared" ref="L44" si="275">IFERROR(L43*100/L42,0)</f>
        <v>0</v>
      </c>
      <c r="M44" s="291">
        <f t="shared" ref="M44" si="276">IFERROR(M43*100/M42,0)</f>
        <v>0</v>
      </c>
      <c r="N44" s="291">
        <f t="shared" ref="N44" si="277">IFERROR(N43*100/N42,0)</f>
        <v>0</v>
      </c>
      <c r="O44" s="291">
        <f t="shared" ref="O44" si="278">IFERROR(O43*100/O42,0)</f>
        <v>0</v>
      </c>
      <c r="P44" s="291">
        <f t="shared" ref="P44" si="279">IFERROR(P43*100/P42,0)</f>
        <v>0</v>
      </c>
      <c r="Q44" s="291">
        <f t="shared" ref="Q44" si="280">IFERROR(Q43*100/Q42,0)</f>
        <v>0</v>
      </c>
      <c r="R44" s="291">
        <f t="shared" ref="R44" si="281">IFERROR(R43*100/R42,0)</f>
        <v>0</v>
      </c>
      <c r="S44" s="291">
        <f t="shared" ref="S44" si="282">IFERROR(S43*100/S42,0)</f>
        <v>0</v>
      </c>
      <c r="T44" s="291">
        <f t="shared" ref="T44" si="283">IFERROR(T43*100/T42,0)</f>
        <v>0</v>
      </c>
      <c r="U44" s="291">
        <f t="shared" ref="U44" si="284">IFERROR(U43*100/U42,0)</f>
        <v>0</v>
      </c>
      <c r="V44" s="291">
        <f t="shared" ref="V44" si="285">IFERROR(V43*100/V42,0)</f>
        <v>0</v>
      </c>
      <c r="W44" s="291">
        <f t="shared" ref="W44" si="286">IFERROR(W43*100/W42,0)</f>
        <v>0</v>
      </c>
      <c r="X44" s="291">
        <f t="shared" ref="X44" si="287">IFERROR(X43*100/X42,0)</f>
        <v>0</v>
      </c>
      <c r="Y44" s="291">
        <f t="shared" ref="Y44" si="288">IFERROR(Y43*100/Y42,0)</f>
        <v>0</v>
      </c>
      <c r="Z44" s="291">
        <f t="shared" ref="Z44" si="289">IFERROR(Z43*100/Z42,0)</f>
        <v>0</v>
      </c>
      <c r="AA44" s="291">
        <f t="shared" ref="AA44" si="290">IFERROR(AA43*100/AA42,0)</f>
        <v>0</v>
      </c>
      <c r="AB44" s="291">
        <f t="shared" ref="AB44" si="291">IFERROR(AB43*100/AB42,0)</f>
        <v>0</v>
      </c>
      <c r="AC44" s="291">
        <f t="shared" ref="AC44" si="292">IFERROR(AC43*100/AC42,0)</f>
        <v>0</v>
      </c>
      <c r="AD44" s="291">
        <f t="shared" ref="AD44" si="293">IFERROR(AD43*100/AD42,0)</f>
        <v>0</v>
      </c>
      <c r="AE44" s="291">
        <f t="shared" ref="AE44" si="294">IFERROR(AE43*100/AE42,0)</f>
        <v>0</v>
      </c>
      <c r="AF44" s="291">
        <f t="shared" ref="AF44" si="295">IFERROR(AF43*100/AF42,0)</f>
        <v>0</v>
      </c>
      <c r="AG44" s="291">
        <f t="shared" ref="AG44" si="296">IFERROR(AG43*100/AG42,0)</f>
        <v>0</v>
      </c>
      <c r="AH44" s="291">
        <f t="shared" ref="AH44" si="297">IFERROR(AH43*100/AH42,0)</f>
        <v>0</v>
      </c>
      <c r="AI44" s="291">
        <f t="shared" ref="AI44" si="298">IFERROR(AI43*100/AI42,0)</f>
        <v>0</v>
      </c>
      <c r="AJ44" s="291">
        <f t="shared" ref="AJ44" si="299">IFERROR(AJ43*100/AJ42,0)</f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" si="300">IFERROR(H41*H42/100,0)</f>
        <v>0</v>
      </c>
      <c r="I45" s="156">
        <f t="shared" ref="I45:AJ45" si="301">IFERROR(I41*I42/100,0)</f>
        <v>0</v>
      </c>
      <c r="J45" s="156">
        <f t="shared" si="301"/>
        <v>0</v>
      </c>
      <c r="K45" s="156">
        <f t="shared" si="301"/>
        <v>0</v>
      </c>
      <c r="L45" s="156">
        <f t="shared" si="301"/>
        <v>0</v>
      </c>
      <c r="M45" s="156">
        <f t="shared" si="301"/>
        <v>0</v>
      </c>
      <c r="N45" s="156">
        <f t="shared" si="301"/>
        <v>0</v>
      </c>
      <c r="O45" s="156">
        <f t="shared" si="301"/>
        <v>0</v>
      </c>
      <c r="P45" s="156">
        <f t="shared" si="301"/>
        <v>0</v>
      </c>
      <c r="Q45" s="156">
        <f t="shared" si="301"/>
        <v>0</v>
      </c>
      <c r="R45" s="156">
        <f t="shared" si="301"/>
        <v>0</v>
      </c>
      <c r="S45" s="156">
        <f t="shared" si="301"/>
        <v>0</v>
      </c>
      <c r="T45" s="156">
        <f t="shared" si="301"/>
        <v>0</v>
      </c>
      <c r="U45" s="156">
        <f t="shared" si="301"/>
        <v>0</v>
      </c>
      <c r="V45" s="156">
        <f t="shared" si="301"/>
        <v>0</v>
      </c>
      <c r="W45" s="156">
        <f t="shared" ref="W45:AB45" si="302">IFERROR(W41*W42/100,0)</f>
        <v>0</v>
      </c>
      <c r="X45" s="156">
        <f t="shared" si="302"/>
        <v>0</v>
      </c>
      <c r="Y45" s="156">
        <f t="shared" si="302"/>
        <v>0</v>
      </c>
      <c r="Z45" s="156">
        <f t="shared" si="302"/>
        <v>0</v>
      </c>
      <c r="AA45" s="156">
        <f t="shared" si="302"/>
        <v>0</v>
      </c>
      <c r="AB45" s="156">
        <f t="shared" si="302"/>
        <v>0</v>
      </c>
      <c r="AC45" s="156">
        <f t="shared" si="301"/>
        <v>0</v>
      </c>
      <c r="AD45" s="156">
        <f t="shared" si="301"/>
        <v>0</v>
      </c>
      <c r="AE45" s="156">
        <f t="shared" si="301"/>
        <v>0</v>
      </c>
      <c r="AF45" s="156">
        <f t="shared" si="301"/>
        <v>0</v>
      </c>
      <c r="AG45" s="156">
        <f t="shared" si="301"/>
        <v>0</v>
      </c>
      <c r="AH45" s="156">
        <f t="shared" si="301"/>
        <v>0</v>
      </c>
      <c r="AI45" s="156">
        <f t="shared" si="301"/>
        <v>0</v>
      </c>
      <c r="AJ45" s="156">
        <f t="shared" si="301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0.1</v>
      </c>
      <c r="H46" s="312">
        <f t="shared" ref="H46:AJ46" si="303">IFERROR(H41*H43/100,0)</f>
        <v>0</v>
      </c>
      <c r="I46" s="312">
        <f t="shared" si="303"/>
        <v>0</v>
      </c>
      <c r="J46" s="312">
        <f t="shared" si="303"/>
        <v>0</v>
      </c>
      <c r="K46" s="312">
        <f t="shared" si="303"/>
        <v>0</v>
      </c>
      <c r="L46" s="312">
        <f t="shared" si="303"/>
        <v>0</v>
      </c>
      <c r="M46" s="312">
        <f t="shared" si="303"/>
        <v>0</v>
      </c>
      <c r="N46" s="312">
        <f t="shared" si="303"/>
        <v>0</v>
      </c>
      <c r="O46" s="312">
        <f t="shared" si="303"/>
        <v>0</v>
      </c>
      <c r="P46" s="312">
        <f t="shared" si="303"/>
        <v>0</v>
      </c>
      <c r="Q46" s="312">
        <f t="shared" si="303"/>
        <v>0</v>
      </c>
      <c r="R46" s="312">
        <f t="shared" si="303"/>
        <v>0</v>
      </c>
      <c r="S46" s="312">
        <f t="shared" si="303"/>
        <v>0</v>
      </c>
      <c r="T46" s="312">
        <f t="shared" si="303"/>
        <v>0</v>
      </c>
      <c r="U46" s="312">
        <f t="shared" si="303"/>
        <v>0</v>
      </c>
      <c r="V46" s="312">
        <f t="shared" si="303"/>
        <v>0</v>
      </c>
      <c r="W46" s="312">
        <f t="shared" si="303"/>
        <v>0</v>
      </c>
      <c r="X46" s="312">
        <f t="shared" si="303"/>
        <v>0</v>
      </c>
      <c r="Y46" s="312">
        <f t="shared" si="303"/>
        <v>0</v>
      </c>
      <c r="Z46" s="312">
        <f t="shared" si="303"/>
        <v>0</v>
      </c>
      <c r="AA46" s="312">
        <f t="shared" si="303"/>
        <v>0</v>
      </c>
      <c r="AB46" s="312">
        <f t="shared" si="303"/>
        <v>0</v>
      </c>
      <c r="AC46" s="312">
        <f t="shared" si="303"/>
        <v>0</v>
      </c>
      <c r="AD46" s="312">
        <f t="shared" si="303"/>
        <v>0</v>
      </c>
      <c r="AE46" s="312">
        <f t="shared" si="303"/>
        <v>0</v>
      </c>
      <c r="AF46" s="312">
        <f t="shared" si="303"/>
        <v>0</v>
      </c>
      <c r="AG46" s="312">
        <f t="shared" si="303"/>
        <v>0</v>
      </c>
      <c r="AH46" s="312">
        <f t="shared" si="303"/>
        <v>0</v>
      </c>
      <c r="AI46" s="312">
        <f t="shared" si="303"/>
        <v>0</v>
      </c>
      <c r="AJ46" s="312">
        <f t="shared" si="303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">
        <v>98</v>
      </c>
      <c r="F47" s="343" t="str">
        <f>$F$6</f>
        <v>FM-Menge (kg)</v>
      </c>
      <c r="G47" s="344">
        <v>660</v>
      </c>
      <c r="H47" s="345" t="str">
        <f>IFERROR(G47*H$164/G$164,"-")</f>
        <v>-</v>
      </c>
      <c r="I47" s="345" t="str">
        <f t="shared" ref="I47:AJ47" si="304">IFERROR(H47*I$164/H$164,"-")</f>
        <v>-</v>
      </c>
      <c r="J47" s="345" t="str">
        <f t="shared" si="304"/>
        <v>-</v>
      </c>
      <c r="K47" s="345" t="str">
        <f t="shared" si="304"/>
        <v>-</v>
      </c>
      <c r="L47" s="345" t="str">
        <f t="shared" si="304"/>
        <v>-</v>
      </c>
      <c r="M47" s="345" t="str">
        <f t="shared" si="304"/>
        <v>-</v>
      </c>
      <c r="N47" s="345" t="str">
        <f t="shared" si="304"/>
        <v>-</v>
      </c>
      <c r="O47" s="345" t="str">
        <f t="shared" si="304"/>
        <v>-</v>
      </c>
      <c r="P47" s="345" t="str">
        <f t="shared" si="304"/>
        <v>-</v>
      </c>
      <c r="Q47" s="345" t="str">
        <f t="shared" si="304"/>
        <v>-</v>
      </c>
      <c r="R47" s="345" t="str">
        <f t="shared" si="304"/>
        <v>-</v>
      </c>
      <c r="S47" s="345" t="str">
        <f t="shared" si="304"/>
        <v>-</v>
      </c>
      <c r="T47" s="345" t="str">
        <f t="shared" si="304"/>
        <v>-</v>
      </c>
      <c r="U47" s="345" t="str">
        <f t="shared" si="304"/>
        <v>-</v>
      </c>
      <c r="V47" s="345" t="str">
        <f t="shared" si="304"/>
        <v>-</v>
      </c>
      <c r="W47" s="345" t="str">
        <f t="shared" si="304"/>
        <v>-</v>
      </c>
      <c r="X47" s="345" t="str">
        <f t="shared" si="304"/>
        <v>-</v>
      </c>
      <c r="Y47" s="345" t="str">
        <f t="shared" si="304"/>
        <v>-</v>
      </c>
      <c r="Z47" s="345" t="str">
        <f t="shared" si="304"/>
        <v>-</v>
      </c>
      <c r="AA47" s="345" t="str">
        <f t="shared" si="304"/>
        <v>-</v>
      </c>
      <c r="AB47" s="345" t="str">
        <f t="shared" si="304"/>
        <v>-</v>
      </c>
      <c r="AC47" s="345" t="str">
        <f t="shared" si="304"/>
        <v>-</v>
      </c>
      <c r="AD47" s="345" t="str">
        <f t="shared" si="304"/>
        <v>-</v>
      </c>
      <c r="AE47" s="345" t="str">
        <f t="shared" si="304"/>
        <v>-</v>
      </c>
      <c r="AF47" s="345" t="str">
        <f t="shared" si="304"/>
        <v>-</v>
      </c>
      <c r="AG47" s="345" t="str">
        <f t="shared" si="304"/>
        <v>-</v>
      </c>
      <c r="AH47" s="345" t="str">
        <f t="shared" si="304"/>
        <v>-</v>
      </c>
      <c r="AI47" s="345" t="str">
        <f t="shared" si="304"/>
        <v>-</v>
      </c>
      <c r="AJ47" s="345" t="str">
        <f t="shared" si="304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v>88</v>
      </c>
      <c r="H48" s="164">
        <f>G48</f>
        <v>88</v>
      </c>
      <c r="I48" s="164">
        <f t="shared" ref="I48:AJ48" si="305">H48</f>
        <v>88</v>
      </c>
      <c r="J48" s="164">
        <f t="shared" si="305"/>
        <v>88</v>
      </c>
      <c r="K48" s="164">
        <f t="shared" si="305"/>
        <v>88</v>
      </c>
      <c r="L48" s="164">
        <f t="shared" si="305"/>
        <v>88</v>
      </c>
      <c r="M48" s="164">
        <f t="shared" si="305"/>
        <v>88</v>
      </c>
      <c r="N48" s="164">
        <f t="shared" si="305"/>
        <v>88</v>
      </c>
      <c r="O48" s="164">
        <f t="shared" si="305"/>
        <v>88</v>
      </c>
      <c r="P48" s="164">
        <f t="shared" si="305"/>
        <v>88</v>
      </c>
      <c r="Q48" s="164">
        <f t="shared" si="305"/>
        <v>88</v>
      </c>
      <c r="R48" s="164">
        <f t="shared" ref="R48:R49" si="306">Q48</f>
        <v>88</v>
      </c>
      <c r="S48" s="164">
        <f t="shared" ref="S48:S49" si="307">R48</f>
        <v>88</v>
      </c>
      <c r="T48" s="164">
        <f t="shared" ref="T48:T49" si="308">S48</f>
        <v>88</v>
      </c>
      <c r="U48" s="164">
        <f t="shared" ref="U48:U49" si="309">T48</f>
        <v>88</v>
      </c>
      <c r="V48" s="164">
        <f t="shared" ref="V48:V49" si="310">U48</f>
        <v>88</v>
      </c>
      <c r="W48" s="164">
        <f>J48</f>
        <v>88</v>
      </c>
      <c r="X48" s="164">
        <f t="shared" ref="X48:X49" si="311">W48</f>
        <v>88</v>
      </c>
      <c r="Y48" s="164">
        <f t="shared" ref="Y48:Y49" si="312">X48</f>
        <v>88</v>
      </c>
      <c r="Z48" s="164">
        <f t="shared" ref="Z48:Z49" si="313">Y48</f>
        <v>88</v>
      </c>
      <c r="AA48" s="164">
        <f t="shared" ref="AA48:AA49" si="314">Z48</f>
        <v>88</v>
      </c>
      <c r="AB48" s="164">
        <f t="shared" ref="AB48:AB49" si="315">AA48</f>
        <v>88</v>
      </c>
      <c r="AC48" s="164">
        <f>P48</f>
        <v>88</v>
      </c>
      <c r="AD48" s="164">
        <f t="shared" si="305"/>
        <v>88</v>
      </c>
      <c r="AE48" s="164">
        <f t="shared" si="305"/>
        <v>88</v>
      </c>
      <c r="AF48" s="164">
        <f t="shared" si="305"/>
        <v>88</v>
      </c>
      <c r="AG48" s="164">
        <f t="shared" si="305"/>
        <v>88</v>
      </c>
      <c r="AH48" s="164">
        <f t="shared" si="305"/>
        <v>88</v>
      </c>
      <c r="AI48" s="164">
        <f t="shared" si="305"/>
        <v>88</v>
      </c>
      <c r="AJ48" s="164">
        <f t="shared" si="305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v>28.4</v>
      </c>
      <c r="H49" s="166">
        <f t="shared" ref="H49:AJ49" si="316">G49</f>
        <v>28.4</v>
      </c>
      <c r="I49" s="166">
        <f t="shared" si="316"/>
        <v>28.4</v>
      </c>
      <c r="J49" s="166">
        <f t="shared" si="316"/>
        <v>28.4</v>
      </c>
      <c r="K49" s="166">
        <f t="shared" si="316"/>
        <v>28.4</v>
      </c>
      <c r="L49" s="166">
        <f t="shared" si="316"/>
        <v>28.4</v>
      </c>
      <c r="M49" s="166">
        <f t="shared" si="316"/>
        <v>28.4</v>
      </c>
      <c r="N49" s="166">
        <f t="shared" si="316"/>
        <v>28.4</v>
      </c>
      <c r="O49" s="166">
        <f t="shared" si="316"/>
        <v>28.4</v>
      </c>
      <c r="P49" s="166">
        <f t="shared" si="316"/>
        <v>28.4</v>
      </c>
      <c r="Q49" s="166">
        <f t="shared" si="316"/>
        <v>28.4</v>
      </c>
      <c r="R49" s="166">
        <f t="shared" si="306"/>
        <v>28.4</v>
      </c>
      <c r="S49" s="166">
        <f t="shared" si="307"/>
        <v>28.4</v>
      </c>
      <c r="T49" s="166">
        <f t="shared" si="308"/>
        <v>28.4</v>
      </c>
      <c r="U49" s="166">
        <f t="shared" si="309"/>
        <v>28.4</v>
      </c>
      <c r="V49" s="166">
        <f t="shared" si="310"/>
        <v>28.4</v>
      </c>
      <c r="W49" s="166">
        <f>J49</f>
        <v>28.4</v>
      </c>
      <c r="X49" s="166">
        <f t="shared" si="311"/>
        <v>28.4</v>
      </c>
      <c r="Y49" s="166">
        <f t="shared" si="312"/>
        <v>28.4</v>
      </c>
      <c r="Z49" s="166">
        <f t="shared" si="313"/>
        <v>28.4</v>
      </c>
      <c r="AA49" s="166">
        <f t="shared" si="314"/>
        <v>28.4</v>
      </c>
      <c r="AB49" s="166">
        <f t="shared" si="315"/>
        <v>28.4</v>
      </c>
      <c r="AC49" s="166">
        <f>P49</f>
        <v>28.4</v>
      </c>
      <c r="AD49" s="166">
        <f t="shared" si="316"/>
        <v>28.4</v>
      </c>
      <c r="AE49" s="166">
        <f t="shared" si="316"/>
        <v>28.4</v>
      </c>
      <c r="AF49" s="166">
        <f t="shared" si="316"/>
        <v>28.4</v>
      </c>
      <c r="AG49" s="166">
        <f t="shared" si="316"/>
        <v>28.4</v>
      </c>
      <c r="AH49" s="166">
        <f t="shared" si="316"/>
        <v>28.4</v>
      </c>
      <c r="AI49" s="166">
        <f t="shared" si="316"/>
        <v>28.4</v>
      </c>
      <c r="AJ49" s="166">
        <f t="shared" si="316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" si="317">IFERROR(H49*100/H48,0)</f>
        <v>32.272727272727273</v>
      </c>
      <c r="I50" s="291">
        <f t="shared" ref="I50" si="318">IFERROR(I49*100/I48,0)</f>
        <v>32.272727272727273</v>
      </c>
      <c r="J50" s="291">
        <f t="shared" ref="J50" si="319">IFERROR(J49*100/J48,0)</f>
        <v>32.272727272727273</v>
      </c>
      <c r="K50" s="291">
        <f t="shared" ref="K50" si="320">IFERROR(K49*100/K48,0)</f>
        <v>32.272727272727273</v>
      </c>
      <c r="L50" s="291">
        <f t="shared" ref="L50" si="321">IFERROR(L49*100/L48,0)</f>
        <v>32.272727272727273</v>
      </c>
      <c r="M50" s="291">
        <f t="shared" ref="M50" si="322">IFERROR(M49*100/M48,0)</f>
        <v>32.272727272727273</v>
      </c>
      <c r="N50" s="291">
        <f t="shared" ref="N50" si="323">IFERROR(N49*100/N48,0)</f>
        <v>32.272727272727273</v>
      </c>
      <c r="O50" s="291">
        <f t="shared" ref="O50" si="324">IFERROR(O49*100/O48,0)</f>
        <v>32.272727272727273</v>
      </c>
      <c r="P50" s="291">
        <f t="shared" ref="P50" si="325">IFERROR(P49*100/P48,0)</f>
        <v>32.272727272727273</v>
      </c>
      <c r="Q50" s="291">
        <f t="shared" ref="Q50" si="326">IFERROR(Q49*100/Q48,0)</f>
        <v>32.272727272727273</v>
      </c>
      <c r="R50" s="291">
        <f t="shared" ref="R50" si="327">IFERROR(R49*100/R48,0)</f>
        <v>32.272727272727273</v>
      </c>
      <c r="S50" s="291">
        <f t="shared" ref="S50" si="328">IFERROR(S49*100/S48,0)</f>
        <v>32.272727272727273</v>
      </c>
      <c r="T50" s="291">
        <f t="shared" ref="T50" si="329">IFERROR(T49*100/T48,0)</f>
        <v>32.272727272727273</v>
      </c>
      <c r="U50" s="291">
        <f t="shared" ref="U50" si="330">IFERROR(U49*100/U48,0)</f>
        <v>32.272727272727273</v>
      </c>
      <c r="V50" s="291">
        <f t="shared" ref="V50" si="331">IFERROR(V49*100/V48,0)</f>
        <v>32.272727272727273</v>
      </c>
      <c r="W50" s="291">
        <f t="shared" ref="W50" si="332">IFERROR(W49*100/W48,0)</f>
        <v>32.272727272727273</v>
      </c>
      <c r="X50" s="291">
        <f t="shared" ref="X50" si="333">IFERROR(X49*100/X48,0)</f>
        <v>32.272727272727273</v>
      </c>
      <c r="Y50" s="291">
        <f t="shared" ref="Y50" si="334">IFERROR(Y49*100/Y48,0)</f>
        <v>32.272727272727273</v>
      </c>
      <c r="Z50" s="291">
        <f t="shared" ref="Z50" si="335">IFERROR(Z49*100/Z48,0)</f>
        <v>32.272727272727273</v>
      </c>
      <c r="AA50" s="291">
        <f t="shared" ref="AA50" si="336">IFERROR(AA49*100/AA48,0)</f>
        <v>32.272727272727273</v>
      </c>
      <c r="AB50" s="291">
        <f t="shared" ref="AB50" si="337">IFERROR(AB49*100/AB48,0)</f>
        <v>32.272727272727273</v>
      </c>
      <c r="AC50" s="291">
        <f t="shared" ref="AC50" si="338">IFERROR(AC49*100/AC48,0)</f>
        <v>32.272727272727273</v>
      </c>
      <c r="AD50" s="291">
        <f t="shared" ref="AD50" si="339">IFERROR(AD49*100/AD48,0)</f>
        <v>32.272727272727273</v>
      </c>
      <c r="AE50" s="291">
        <f t="shared" ref="AE50" si="340">IFERROR(AE49*100/AE48,0)</f>
        <v>32.272727272727273</v>
      </c>
      <c r="AF50" s="291">
        <f t="shared" ref="AF50" si="341">IFERROR(AF49*100/AF48,0)</f>
        <v>32.272727272727273</v>
      </c>
      <c r="AG50" s="291">
        <f t="shared" ref="AG50" si="342">IFERROR(AG49*100/AG48,0)</f>
        <v>32.272727272727273</v>
      </c>
      <c r="AH50" s="291">
        <f t="shared" ref="AH50" si="343">IFERROR(AH49*100/AH48,0)</f>
        <v>32.272727272727273</v>
      </c>
      <c r="AI50" s="291">
        <f t="shared" ref="AI50" si="344">IFERROR(AI49*100/AI48,0)</f>
        <v>32.272727272727273</v>
      </c>
      <c r="AJ50" s="291">
        <f t="shared" ref="AJ50" si="345">IFERROR(AJ49*100/AJ48,0)</f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v>0</v>
      </c>
      <c r="H51" s="309">
        <f>G51</f>
        <v>0</v>
      </c>
      <c r="I51" s="309">
        <f t="shared" ref="I51:AJ51" si="346">H51</f>
        <v>0</v>
      </c>
      <c r="J51" s="309">
        <f t="shared" si="346"/>
        <v>0</v>
      </c>
      <c r="K51" s="309">
        <f t="shared" si="346"/>
        <v>0</v>
      </c>
      <c r="L51" s="309">
        <f t="shared" si="346"/>
        <v>0</v>
      </c>
      <c r="M51" s="309">
        <f t="shared" si="346"/>
        <v>0</v>
      </c>
      <c r="N51" s="309">
        <f t="shared" si="346"/>
        <v>0</v>
      </c>
      <c r="O51" s="309">
        <f t="shared" si="346"/>
        <v>0</v>
      </c>
      <c r="P51" s="309">
        <f t="shared" si="346"/>
        <v>0</v>
      </c>
      <c r="Q51" s="309">
        <f t="shared" si="346"/>
        <v>0</v>
      </c>
      <c r="R51" s="309">
        <f t="shared" si="346"/>
        <v>0</v>
      </c>
      <c r="S51" s="309">
        <f t="shared" si="346"/>
        <v>0</v>
      </c>
      <c r="T51" s="309">
        <f t="shared" si="346"/>
        <v>0</v>
      </c>
      <c r="U51" s="309">
        <f t="shared" si="346"/>
        <v>0</v>
      </c>
      <c r="V51" s="309">
        <f t="shared" si="346"/>
        <v>0</v>
      </c>
      <c r="W51" s="309">
        <f t="shared" si="346"/>
        <v>0</v>
      </c>
      <c r="X51" s="309">
        <f t="shared" si="346"/>
        <v>0</v>
      </c>
      <c r="Y51" s="309">
        <f t="shared" si="346"/>
        <v>0</v>
      </c>
      <c r="Z51" s="309">
        <f t="shared" si="346"/>
        <v>0</v>
      </c>
      <c r="AA51" s="309">
        <f t="shared" si="346"/>
        <v>0</v>
      </c>
      <c r="AB51" s="309">
        <f t="shared" si="346"/>
        <v>0</v>
      </c>
      <c r="AC51" s="309">
        <f t="shared" si="346"/>
        <v>0</v>
      </c>
      <c r="AD51" s="309">
        <f t="shared" si="346"/>
        <v>0</v>
      </c>
      <c r="AE51" s="309">
        <f t="shared" si="346"/>
        <v>0</v>
      </c>
      <c r="AF51" s="309">
        <f t="shared" si="346"/>
        <v>0</v>
      </c>
      <c r="AG51" s="309">
        <f t="shared" si="346"/>
        <v>0</v>
      </c>
      <c r="AH51" s="309">
        <f t="shared" si="346"/>
        <v>0</v>
      </c>
      <c r="AI51" s="309">
        <f t="shared" si="346"/>
        <v>0</v>
      </c>
      <c r="AJ51" s="309">
        <f t="shared" si="346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580.79999999999995</v>
      </c>
      <c r="H52" s="156">
        <f>IFERROR(H47*H48/100*(100-H51)/100,0)</f>
        <v>0</v>
      </c>
      <c r="I52" s="156">
        <f t="shared" ref="I52:AJ52" si="347">IFERROR(I47*I48/100*(100-I51)/100,0)</f>
        <v>0</v>
      </c>
      <c r="J52" s="156">
        <f t="shared" si="347"/>
        <v>0</v>
      </c>
      <c r="K52" s="156">
        <f t="shared" si="347"/>
        <v>0</v>
      </c>
      <c r="L52" s="156">
        <f t="shared" si="347"/>
        <v>0</v>
      </c>
      <c r="M52" s="156">
        <f t="shared" si="347"/>
        <v>0</v>
      </c>
      <c r="N52" s="156">
        <f t="shared" si="347"/>
        <v>0</v>
      </c>
      <c r="O52" s="156">
        <f t="shared" si="347"/>
        <v>0</v>
      </c>
      <c r="P52" s="156">
        <f t="shared" si="347"/>
        <v>0</v>
      </c>
      <c r="Q52" s="156">
        <f t="shared" si="347"/>
        <v>0</v>
      </c>
      <c r="R52" s="156">
        <f t="shared" si="347"/>
        <v>0</v>
      </c>
      <c r="S52" s="156">
        <f t="shared" si="347"/>
        <v>0</v>
      </c>
      <c r="T52" s="156">
        <f t="shared" si="347"/>
        <v>0</v>
      </c>
      <c r="U52" s="156">
        <f t="shared" si="347"/>
        <v>0</v>
      </c>
      <c r="V52" s="156">
        <f t="shared" si="347"/>
        <v>0</v>
      </c>
      <c r="W52" s="156">
        <f t="shared" si="347"/>
        <v>0</v>
      </c>
      <c r="X52" s="156">
        <f t="shared" si="347"/>
        <v>0</v>
      </c>
      <c r="Y52" s="156">
        <f t="shared" si="347"/>
        <v>0</v>
      </c>
      <c r="Z52" s="156">
        <f t="shared" si="347"/>
        <v>0</v>
      </c>
      <c r="AA52" s="156">
        <f t="shared" si="347"/>
        <v>0</v>
      </c>
      <c r="AB52" s="156">
        <f t="shared" si="347"/>
        <v>0</v>
      </c>
      <c r="AC52" s="156">
        <f t="shared" si="347"/>
        <v>0</v>
      </c>
      <c r="AD52" s="156">
        <f t="shared" si="347"/>
        <v>0</v>
      </c>
      <c r="AE52" s="156">
        <f t="shared" si="347"/>
        <v>0</v>
      </c>
      <c r="AF52" s="156">
        <f t="shared" si="347"/>
        <v>0</v>
      </c>
      <c r="AG52" s="156">
        <f t="shared" si="347"/>
        <v>0</v>
      </c>
      <c r="AH52" s="156">
        <f t="shared" si="347"/>
        <v>0</v>
      </c>
      <c r="AI52" s="156">
        <f t="shared" si="347"/>
        <v>0</v>
      </c>
      <c r="AJ52" s="156">
        <f t="shared" si="347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187.44</v>
      </c>
      <c r="H53" s="163">
        <f>IFERROR(H50/100*H52,0)</f>
        <v>0</v>
      </c>
      <c r="I53" s="163">
        <f t="shared" ref="I53:AJ53" si="348">IFERROR(I50/100*I52,0)</f>
        <v>0</v>
      </c>
      <c r="J53" s="163">
        <f t="shared" si="348"/>
        <v>0</v>
      </c>
      <c r="K53" s="163">
        <f t="shared" si="348"/>
        <v>0</v>
      </c>
      <c r="L53" s="163">
        <f t="shared" si="348"/>
        <v>0</v>
      </c>
      <c r="M53" s="163">
        <f t="shared" si="348"/>
        <v>0</v>
      </c>
      <c r="N53" s="163">
        <f t="shared" si="348"/>
        <v>0</v>
      </c>
      <c r="O53" s="163">
        <f t="shared" si="348"/>
        <v>0</v>
      </c>
      <c r="P53" s="163">
        <f t="shared" si="348"/>
        <v>0</v>
      </c>
      <c r="Q53" s="163">
        <f t="shared" si="348"/>
        <v>0</v>
      </c>
      <c r="R53" s="163">
        <f t="shared" si="348"/>
        <v>0</v>
      </c>
      <c r="S53" s="163">
        <f t="shared" si="348"/>
        <v>0</v>
      </c>
      <c r="T53" s="163">
        <f t="shared" si="348"/>
        <v>0</v>
      </c>
      <c r="U53" s="163">
        <f t="shared" si="348"/>
        <v>0</v>
      </c>
      <c r="V53" s="163">
        <f t="shared" si="348"/>
        <v>0</v>
      </c>
      <c r="W53" s="163">
        <f t="shared" si="348"/>
        <v>0</v>
      </c>
      <c r="X53" s="163">
        <f t="shared" si="348"/>
        <v>0</v>
      </c>
      <c r="Y53" s="163">
        <f t="shared" si="348"/>
        <v>0</v>
      </c>
      <c r="Z53" s="163">
        <f t="shared" si="348"/>
        <v>0</v>
      </c>
      <c r="AA53" s="163">
        <f t="shared" si="348"/>
        <v>0</v>
      </c>
      <c r="AB53" s="163">
        <f t="shared" si="348"/>
        <v>0</v>
      </c>
      <c r="AC53" s="163">
        <f t="shared" si="348"/>
        <v>0</v>
      </c>
      <c r="AD53" s="163">
        <f t="shared" si="348"/>
        <v>0</v>
      </c>
      <c r="AE53" s="163">
        <f t="shared" si="348"/>
        <v>0</v>
      </c>
      <c r="AF53" s="163">
        <f t="shared" si="348"/>
        <v>0</v>
      </c>
      <c r="AG53" s="163">
        <f t="shared" si="348"/>
        <v>0</v>
      </c>
      <c r="AH53" s="163">
        <f t="shared" si="348"/>
        <v>0</v>
      </c>
      <c r="AI53" s="163">
        <f t="shared" si="348"/>
        <v>0</v>
      </c>
      <c r="AJ53" s="163">
        <f t="shared" si="348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660</v>
      </c>
      <c r="H54" s="156">
        <f t="shared" ref="H54:AJ54" si="349">IFERROR(H47*H48/88,0)</f>
        <v>0</v>
      </c>
      <c r="I54" s="156">
        <f t="shared" si="349"/>
        <v>0</v>
      </c>
      <c r="J54" s="156">
        <f t="shared" si="349"/>
        <v>0</v>
      </c>
      <c r="K54" s="156">
        <f t="shared" si="349"/>
        <v>0</v>
      </c>
      <c r="L54" s="156">
        <f t="shared" si="349"/>
        <v>0</v>
      </c>
      <c r="M54" s="156">
        <f t="shared" si="349"/>
        <v>0</v>
      </c>
      <c r="N54" s="156">
        <f t="shared" si="349"/>
        <v>0</v>
      </c>
      <c r="O54" s="156">
        <f t="shared" si="349"/>
        <v>0</v>
      </c>
      <c r="P54" s="156">
        <f t="shared" si="349"/>
        <v>0</v>
      </c>
      <c r="Q54" s="156">
        <f t="shared" si="349"/>
        <v>0</v>
      </c>
      <c r="R54" s="156">
        <f t="shared" si="349"/>
        <v>0</v>
      </c>
      <c r="S54" s="156">
        <f t="shared" si="349"/>
        <v>0</v>
      </c>
      <c r="T54" s="156">
        <f t="shared" si="349"/>
        <v>0</v>
      </c>
      <c r="U54" s="156">
        <f t="shared" si="349"/>
        <v>0</v>
      </c>
      <c r="V54" s="156">
        <f t="shared" si="349"/>
        <v>0</v>
      </c>
      <c r="W54" s="156">
        <f t="shared" si="349"/>
        <v>0</v>
      </c>
      <c r="X54" s="156">
        <f t="shared" si="349"/>
        <v>0</v>
      </c>
      <c r="Y54" s="156">
        <f t="shared" si="349"/>
        <v>0</v>
      </c>
      <c r="Z54" s="156">
        <f t="shared" si="349"/>
        <v>0</v>
      </c>
      <c r="AA54" s="156">
        <f t="shared" si="349"/>
        <v>0</v>
      </c>
      <c r="AB54" s="156">
        <f t="shared" si="349"/>
        <v>0</v>
      </c>
      <c r="AC54" s="156">
        <f t="shared" si="349"/>
        <v>0</v>
      </c>
      <c r="AD54" s="156">
        <f t="shared" si="349"/>
        <v>0</v>
      </c>
      <c r="AE54" s="156">
        <f t="shared" si="349"/>
        <v>0</v>
      </c>
      <c r="AF54" s="156">
        <f t="shared" si="349"/>
        <v>0</v>
      </c>
      <c r="AG54" s="156">
        <f t="shared" si="349"/>
        <v>0</v>
      </c>
      <c r="AH54" s="156">
        <f t="shared" si="349"/>
        <v>0</v>
      </c>
      <c r="AI54" s="156">
        <f t="shared" si="349"/>
        <v>0</v>
      </c>
      <c r="AJ54" s="156">
        <f t="shared" si="349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">
        <v>136</v>
      </c>
      <c r="F55" s="96" t="str">
        <f>$F$6</f>
        <v>FM-Menge (kg)</v>
      </c>
      <c r="G55" s="154">
        <v>55</v>
      </c>
      <c r="H55" s="179" t="str">
        <f t="shared" ref="H55:V55" si="350">IFERROR(G55*H$164/G$164,"-")</f>
        <v>-</v>
      </c>
      <c r="I55" s="179" t="str">
        <f t="shared" si="350"/>
        <v>-</v>
      </c>
      <c r="J55" s="179" t="str">
        <f t="shared" si="350"/>
        <v>-</v>
      </c>
      <c r="K55" s="179" t="str">
        <f t="shared" si="350"/>
        <v>-</v>
      </c>
      <c r="L55" s="179" t="str">
        <f t="shared" si="350"/>
        <v>-</v>
      </c>
      <c r="M55" s="179" t="str">
        <f t="shared" si="350"/>
        <v>-</v>
      </c>
      <c r="N55" s="179" t="str">
        <f t="shared" si="350"/>
        <v>-</v>
      </c>
      <c r="O55" s="179" t="str">
        <f t="shared" si="350"/>
        <v>-</v>
      </c>
      <c r="P55" s="179" t="str">
        <f t="shared" si="350"/>
        <v>-</v>
      </c>
      <c r="Q55" s="179" t="str">
        <f t="shared" si="350"/>
        <v>-</v>
      </c>
      <c r="R55" s="179" t="str">
        <f t="shared" si="350"/>
        <v>-</v>
      </c>
      <c r="S55" s="179" t="str">
        <f t="shared" si="350"/>
        <v>-</v>
      </c>
      <c r="T55" s="179" t="str">
        <f t="shared" si="350"/>
        <v>-</v>
      </c>
      <c r="U55" s="179" t="str">
        <f t="shared" si="350"/>
        <v>-</v>
      </c>
      <c r="V55" s="179" t="str">
        <f t="shared" si="350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351">IFERROR(AC55*AD$164/AC$164,"-")</f>
        <v>-</v>
      </c>
      <c r="AE55" s="179" t="str">
        <f t="shared" si="351"/>
        <v>-</v>
      </c>
      <c r="AF55" s="179" t="str">
        <f t="shared" si="351"/>
        <v>-</v>
      </c>
      <c r="AG55" s="179" t="str">
        <f t="shared" si="351"/>
        <v>-</v>
      </c>
      <c r="AH55" s="179" t="str">
        <f t="shared" si="351"/>
        <v>-</v>
      </c>
      <c r="AI55" s="179" t="str">
        <f t="shared" si="351"/>
        <v>-</v>
      </c>
      <c r="AJ55" s="179" t="str">
        <f t="shared" si="351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v>88</v>
      </c>
      <c r="H56" s="164">
        <f>G56</f>
        <v>88</v>
      </c>
      <c r="I56" s="164">
        <f t="shared" ref="I56:AJ56" si="352">H56</f>
        <v>88</v>
      </c>
      <c r="J56" s="164">
        <f t="shared" si="352"/>
        <v>88</v>
      </c>
      <c r="K56" s="164">
        <f t="shared" si="352"/>
        <v>88</v>
      </c>
      <c r="L56" s="164">
        <f t="shared" si="352"/>
        <v>88</v>
      </c>
      <c r="M56" s="164">
        <f t="shared" si="352"/>
        <v>88</v>
      </c>
      <c r="N56" s="164">
        <f t="shared" si="352"/>
        <v>88</v>
      </c>
      <c r="O56" s="164">
        <f t="shared" si="352"/>
        <v>88</v>
      </c>
      <c r="P56" s="164">
        <f t="shared" si="352"/>
        <v>88</v>
      </c>
      <c r="Q56" s="164">
        <f t="shared" si="352"/>
        <v>88</v>
      </c>
      <c r="R56" s="164">
        <f t="shared" ref="R56:R57" si="353">Q56</f>
        <v>88</v>
      </c>
      <c r="S56" s="164">
        <f t="shared" ref="S56:S57" si="354">R56</f>
        <v>88</v>
      </c>
      <c r="T56" s="164">
        <f t="shared" ref="T56:T57" si="355">S56</f>
        <v>88</v>
      </c>
      <c r="U56" s="164">
        <f t="shared" ref="U56:U57" si="356">T56</f>
        <v>88</v>
      </c>
      <c r="V56" s="164">
        <f t="shared" ref="V56:V57" si="357">U56</f>
        <v>88</v>
      </c>
      <c r="W56" s="164">
        <f>J56</f>
        <v>88</v>
      </c>
      <c r="X56" s="164">
        <f t="shared" ref="X56:X57" si="358">W56</f>
        <v>88</v>
      </c>
      <c r="Y56" s="164">
        <f t="shared" ref="Y56:Y57" si="359">X56</f>
        <v>88</v>
      </c>
      <c r="Z56" s="164">
        <f t="shared" ref="Z56:Z57" si="360">Y56</f>
        <v>88</v>
      </c>
      <c r="AA56" s="164">
        <f t="shared" ref="AA56:AA57" si="361">Z56</f>
        <v>88</v>
      </c>
      <c r="AB56" s="164">
        <f t="shared" ref="AB56:AB57" si="362">AA56</f>
        <v>88</v>
      </c>
      <c r="AC56" s="164">
        <f>P56</f>
        <v>88</v>
      </c>
      <c r="AD56" s="164">
        <f t="shared" si="352"/>
        <v>88</v>
      </c>
      <c r="AE56" s="164">
        <f t="shared" si="352"/>
        <v>88</v>
      </c>
      <c r="AF56" s="164">
        <f t="shared" si="352"/>
        <v>88</v>
      </c>
      <c r="AG56" s="164">
        <f t="shared" si="352"/>
        <v>88</v>
      </c>
      <c r="AH56" s="164">
        <f t="shared" si="352"/>
        <v>88</v>
      </c>
      <c r="AI56" s="164">
        <f t="shared" si="352"/>
        <v>88</v>
      </c>
      <c r="AJ56" s="164">
        <f t="shared" si="352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v>19.8</v>
      </c>
      <c r="H57" s="166">
        <f t="shared" ref="H57:AJ57" si="363">G57</f>
        <v>19.8</v>
      </c>
      <c r="I57" s="166">
        <f t="shared" si="363"/>
        <v>19.8</v>
      </c>
      <c r="J57" s="166">
        <f t="shared" si="363"/>
        <v>19.8</v>
      </c>
      <c r="K57" s="166">
        <f t="shared" si="363"/>
        <v>19.8</v>
      </c>
      <c r="L57" s="166">
        <f t="shared" si="363"/>
        <v>19.8</v>
      </c>
      <c r="M57" s="166">
        <f t="shared" si="363"/>
        <v>19.8</v>
      </c>
      <c r="N57" s="166">
        <f t="shared" si="363"/>
        <v>19.8</v>
      </c>
      <c r="O57" s="166">
        <f t="shared" si="363"/>
        <v>19.8</v>
      </c>
      <c r="P57" s="166">
        <f t="shared" si="363"/>
        <v>19.8</v>
      </c>
      <c r="Q57" s="166">
        <f t="shared" si="363"/>
        <v>19.8</v>
      </c>
      <c r="R57" s="166">
        <f t="shared" si="353"/>
        <v>19.8</v>
      </c>
      <c r="S57" s="166">
        <f t="shared" si="354"/>
        <v>19.8</v>
      </c>
      <c r="T57" s="166">
        <f t="shared" si="355"/>
        <v>19.8</v>
      </c>
      <c r="U57" s="166">
        <f t="shared" si="356"/>
        <v>19.8</v>
      </c>
      <c r="V57" s="166">
        <f t="shared" si="357"/>
        <v>19.8</v>
      </c>
      <c r="W57" s="166">
        <f>J57</f>
        <v>19.8</v>
      </c>
      <c r="X57" s="166">
        <f t="shared" si="358"/>
        <v>19.8</v>
      </c>
      <c r="Y57" s="166">
        <f t="shared" si="359"/>
        <v>19.8</v>
      </c>
      <c r="Z57" s="166">
        <f t="shared" si="360"/>
        <v>19.8</v>
      </c>
      <c r="AA57" s="166">
        <f t="shared" si="361"/>
        <v>19.8</v>
      </c>
      <c r="AB57" s="166">
        <f t="shared" si="362"/>
        <v>19.8</v>
      </c>
      <c r="AC57" s="166">
        <f>P57</f>
        <v>19.8</v>
      </c>
      <c r="AD57" s="166">
        <f t="shared" si="363"/>
        <v>19.8</v>
      </c>
      <c r="AE57" s="166">
        <f t="shared" si="363"/>
        <v>19.8</v>
      </c>
      <c r="AF57" s="166">
        <f t="shared" si="363"/>
        <v>19.8</v>
      </c>
      <c r="AG57" s="166">
        <f t="shared" si="363"/>
        <v>19.8</v>
      </c>
      <c r="AH57" s="166">
        <f t="shared" si="363"/>
        <v>19.8</v>
      </c>
      <c r="AI57" s="166">
        <f t="shared" si="363"/>
        <v>19.8</v>
      </c>
      <c r="AJ57" s="166">
        <f t="shared" si="363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" si="364">IFERROR(H57*100/H56,0)</f>
        <v>22.5</v>
      </c>
      <c r="I58" s="291">
        <f t="shared" ref="I58" si="365">IFERROR(I57*100/I56,0)</f>
        <v>22.5</v>
      </c>
      <c r="J58" s="291">
        <f t="shared" ref="J58" si="366">IFERROR(J57*100/J56,0)</f>
        <v>22.5</v>
      </c>
      <c r="K58" s="291">
        <f t="shared" ref="K58" si="367">IFERROR(K57*100/K56,0)</f>
        <v>22.5</v>
      </c>
      <c r="L58" s="291">
        <f t="shared" ref="L58" si="368">IFERROR(L57*100/L56,0)</f>
        <v>22.5</v>
      </c>
      <c r="M58" s="291">
        <f t="shared" ref="M58" si="369">IFERROR(M57*100/M56,0)</f>
        <v>22.5</v>
      </c>
      <c r="N58" s="291">
        <f t="shared" ref="N58" si="370">IFERROR(N57*100/N56,0)</f>
        <v>22.5</v>
      </c>
      <c r="O58" s="291">
        <f t="shared" ref="O58" si="371">IFERROR(O57*100/O56,0)</f>
        <v>22.5</v>
      </c>
      <c r="P58" s="291">
        <f t="shared" ref="P58" si="372">IFERROR(P57*100/P56,0)</f>
        <v>22.5</v>
      </c>
      <c r="Q58" s="291">
        <f t="shared" ref="Q58" si="373">IFERROR(Q57*100/Q56,0)</f>
        <v>22.5</v>
      </c>
      <c r="R58" s="291">
        <f t="shared" ref="R58" si="374">IFERROR(R57*100/R56,0)</f>
        <v>22.5</v>
      </c>
      <c r="S58" s="291">
        <f t="shared" ref="S58" si="375">IFERROR(S57*100/S56,0)</f>
        <v>22.5</v>
      </c>
      <c r="T58" s="291">
        <f t="shared" ref="T58" si="376">IFERROR(T57*100/T56,0)</f>
        <v>22.5</v>
      </c>
      <c r="U58" s="291">
        <f t="shared" ref="U58" si="377">IFERROR(U57*100/U56,0)</f>
        <v>22.5</v>
      </c>
      <c r="V58" s="291">
        <f t="shared" ref="V58" si="378">IFERROR(V57*100/V56,0)</f>
        <v>22.5</v>
      </c>
      <c r="W58" s="291">
        <f t="shared" ref="W58" si="379">IFERROR(W57*100/W56,0)</f>
        <v>22.5</v>
      </c>
      <c r="X58" s="291">
        <f t="shared" ref="X58" si="380">IFERROR(X57*100/X56,0)</f>
        <v>22.5</v>
      </c>
      <c r="Y58" s="291">
        <f t="shared" ref="Y58" si="381">IFERROR(Y57*100/Y56,0)</f>
        <v>22.5</v>
      </c>
      <c r="Z58" s="291">
        <f t="shared" ref="Z58" si="382">IFERROR(Z57*100/Z56,0)</f>
        <v>22.5</v>
      </c>
      <c r="AA58" s="291">
        <f t="shared" ref="AA58" si="383">IFERROR(AA57*100/AA56,0)</f>
        <v>22.5</v>
      </c>
      <c r="AB58" s="291">
        <f t="shared" ref="AB58" si="384">IFERROR(AB57*100/AB56,0)</f>
        <v>22.5</v>
      </c>
      <c r="AC58" s="291">
        <f t="shared" ref="AC58" si="385">IFERROR(AC57*100/AC56,0)</f>
        <v>22.5</v>
      </c>
      <c r="AD58" s="291">
        <f t="shared" ref="AD58" si="386">IFERROR(AD57*100/AD56,0)</f>
        <v>22.5</v>
      </c>
      <c r="AE58" s="291">
        <f t="shared" ref="AE58" si="387">IFERROR(AE57*100/AE56,0)</f>
        <v>22.5</v>
      </c>
      <c r="AF58" s="291">
        <f t="shared" ref="AF58" si="388">IFERROR(AF57*100/AF56,0)</f>
        <v>22.5</v>
      </c>
      <c r="AG58" s="291">
        <f t="shared" ref="AG58" si="389">IFERROR(AG57*100/AG56,0)</f>
        <v>22.5</v>
      </c>
      <c r="AH58" s="291">
        <f t="shared" ref="AH58" si="390">IFERROR(AH57*100/AH56,0)</f>
        <v>22.5</v>
      </c>
      <c r="AI58" s="291">
        <f t="shared" ref="AI58" si="391">IFERROR(AI57*100/AI56,0)</f>
        <v>22.5</v>
      </c>
      <c r="AJ58" s="291">
        <f t="shared" ref="AJ58" si="392">IFERROR(AJ57*100/AJ56,0)</f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5"/>
      <c r="F59" s="96" t="s">
        <v>163</v>
      </c>
      <c r="G59" s="309">
        <f>G$10</f>
        <v>2</v>
      </c>
      <c r="H59" s="309">
        <f>G59</f>
        <v>2</v>
      </c>
      <c r="I59" s="309">
        <f t="shared" ref="I59:AJ59" si="393">H59</f>
        <v>2</v>
      </c>
      <c r="J59" s="309">
        <f t="shared" si="393"/>
        <v>2</v>
      </c>
      <c r="K59" s="309">
        <f t="shared" si="393"/>
        <v>2</v>
      </c>
      <c r="L59" s="309">
        <f t="shared" si="393"/>
        <v>2</v>
      </c>
      <c r="M59" s="309">
        <f t="shared" si="393"/>
        <v>2</v>
      </c>
      <c r="N59" s="309">
        <f t="shared" si="393"/>
        <v>2</v>
      </c>
      <c r="O59" s="309">
        <f t="shared" si="393"/>
        <v>2</v>
      </c>
      <c r="P59" s="309">
        <f t="shared" si="393"/>
        <v>2</v>
      </c>
      <c r="Q59" s="309">
        <f t="shared" si="393"/>
        <v>2</v>
      </c>
      <c r="R59" s="309">
        <f t="shared" si="393"/>
        <v>2</v>
      </c>
      <c r="S59" s="309">
        <f t="shared" si="393"/>
        <v>2</v>
      </c>
      <c r="T59" s="309">
        <f t="shared" si="393"/>
        <v>2</v>
      </c>
      <c r="U59" s="309">
        <f t="shared" si="393"/>
        <v>2</v>
      </c>
      <c r="V59" s="309">
        <f t="shared" si="393"/>
        <v>2</v>
      </c>
      <c r="W59" s="309">
        <f t="shared" si="393"/>
        <v>2</v>
      </c>
      <c r="X59" s="309">
        <f t="shared" si="393"/>
        <v>2</v>
      </c>
      <c r="Y59" s="309">
        <f t="shared" si="393"/>
        <v>2</v>
      </c>
      <c r="Z59" s="309">
        <f t="shared" si="393"/>
        <v>2</v>
      </c>
      <c r="AA59" s="309">
        <f t="shared" si="393"/>
        <v>2</v>
      </c>
      <c r="AB59" s="309">
        <f t="shared" si="393"/>
        <v>2</v>
      </c>
      <c r="AC59" s="309">
        <f t="shared" si="393"/>
        <v>2</v>
      </c>
      <c r="AD59" s="309">
        <f t="shared" si="393"/>
        <v>2</v>
      </c>
      <c r="AE59" s="309">
        <f t="shared" si="393"/>
        <v>2</v>
      </c>
      <c r="AF59" s="309">
        <f t="shared" si="393"/>
        <v>2</v>
      </c>
      <c r="AG59" s="309">
        <f t="shared" si="393"/>
        <v>2</v>
      </c>
      <c r="AH59" s="309">
        <f t="shared" si="393"/>
        <v>2</v>
      </c>
      <c r="AI59" s="309">
        <f t="shared" si="393"/>
        <v>2</v>
      </c>
      <c r="AJ59" s="309">
        <f t="shared" si="393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47.431999999999995</v>
      </c>
      <c r="H60" s="156">
        <f>IFERROR(H55*H56/100*(100-H59)/100,0)</f>
        <v>0</v>
      </c>
      <c r="I60" s="156">
        <f t="shared" ref="I60" si="394">IFERROR(I55*I56/100*(100-I59)/100,0)</f>
        <v>0</v>
      </c>
      <c r="J60" s="156">
        <f t="shared" ref="J60" si="395">IFERROR(J55*J56/100*(100-J59)/100,0)</f>
        <v>0</v>
      </c>
      <c r="K60" s="156">
        <f t="shared" ref="K60" si="396">IFERROR(K55*K56/100*(100-K59)/100,0)</f>
        <v>0</v>
      </c>
      <c r="L60" s="156">
        <f t="shared" ref="L60" si="397">IFERROR(L55*L56/100*(100-L59)/100,0)</f>
        <v>0</v>
      </c>
      <c r="M60" s="156">
        <f t="shared" ref="M60" si="398">IFERROR(M55*M56/100*(100-M59)/100,0)</f>
        <v>0</v>
      </c>
      <c r="N60" s="156">
        <f t="shared" ref="N60" si="399">IFERROR(N55*N56/100*(100-N59)/100,0)</f>
        <v>0</v>
      </c>
      <c r="O60" s="156">
        <f t="shared" ref="O60" si="400">IFERROR(O55*O56/100*(100-O59)/100,0)</f>
        <v>0</v>
      </c>
      <c r="P60" s="156">
        <f t="shared" ref="P60" si="401">IFERROR(P55*P56/100*(100-P59)/100,0)</f>
        <v>0</v>
      </c>
      <c r="Q60" s="156">
        <f t="shared" ref="Q60" si="402">IFERROR(Q55*Q56/100*(100-Q59)/100,0)</f>
        <v>0</v>
      </c>
      <c r="R60" s="156">
        <f t="shared" ref="R60" si="403">IFERROR(R55*R56/100*(100-R59)/100,0)</f>
        <v>0</v>
      </c>
      <c r="S60" s="156">
        <f t="shared" ref="S60" si="404">IFERROR(S55*S56/100*(100-S59)/100,0)</f>
        <v>0</v>
      </c>
      <c r="T60" s="156">
        <f t="shared" ref="T60" si="405">IFERROR(T55*T56/100*(100-T59)/100,0)</f>
        <v>0</v>
      </c>
      <c r="U60" s="156">
        <f t="shared" ref="U60" si="406">IFERROR(U55*U56/100*(100-U59)/100,0)</f>
        <v>0</v>
      </c>
      <c r="V60" s="156">
        <f t="shared" ref="V60" si="407">IFERROR(V55*V56/100*(100-V59)/100,0)</f>
        <v>0</v>
      </c>
      <c r="W60" s="156">
        <f t="shared" ref="W60" si="408">IFERROR(W55*W56/100*(100-W59)/100,0)</f>
        <v>0</v>
      </c>
      <c r="X60" s="156">
        <f t="shared" ref="X60" si="409">IFERROR(X55*X56/100*(100-X59)/100,0)</f>
        <v>0</v>
      </c>
      <c r="Y60" s="156">
        <f t="shared" ref="Y60" si="410">IFERROR(Y55*Y56/100*(100-Y59)/100,0)</f>
        <v>0</v>
      </c>
      <c r="Z60" s="156">
        <f t="shared" ref="Z60" si="411">IFERROR(Z55*Z56/100*(100-Z59)/100,0)</f>
        <v>0</v>
      </c>
      <c r="AA60" s="156">
        <f t="shared" ref="AA60" si="412">IFERROR(AA55*AA56/100*(100-AA59)/100,0)</f>
        <v>0</v>
      </c>
      <c r="AB60" s="156">
        <f t="shared" ref="AB60" si="413">IFERROR(AB55*AB56/100*(100-AB59)/100,0)</f>
        <v>0</v>
      </c>
      <c r="AC60" s="156">
        <f t="shared" ref="AC60" si="414">IFERROR(AC55*AC56/100*(100-AC59)/100,0)</f>
        <v>0</v>
      </c>
      <c r="AD60" s="156">
        <f t="shared" ref="AD60" si="415">IFERROR(AD55*AD56/100*(100-AD59)/100,0)</f>
        <v>0</v>
      </c>
      <c r="AE60" s="156">
        <f t="shared" ref="AE60" si="416">IFERROR(AE55*AE56/100*(100-AE59)/100,0)</f>
        <v>0</v>
      </c>
      <c r="AF60" s="156">
        <f t="shared" ref="AF60" si="417">IFERROR(AF55*AF56/100*(100-AF59)/100,0)</f>
        <v>0</v>
      </c>
      <c r="AG60" s="156">
        <f t="shared" ref="AG60" si="418">IFERROR(AG55*AG56/100*(100-AG59)/100,0)</f>
        <v>0</v>
      </c>
      <c r="AH60" s="156">
        <f t="shared" ref="AH60" si="419">IFERROR(AH55*AH56/100*(100-AH59)/100,0)</f>
        <v>0</v>
      </c>
      <c r="AI60" s="156">
        <f t="shared" ref="AI60" si="420">IFERROR(AI55*AI56/100*(100-AI59)/100,0)</f>
        <v>0</v>
      </c>
      <c r="AJ60" s="156">
        <f t="shared" ref="AJ60" si="421">IFERROR(AJ55*AJ56/100*(100-AJ59)/100,0)</f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10.672199999999998</v>
      </c>
      <c r="H61" s="163">
        <f>IFERROR(H58/100*H60,0)</f>
        <v>0</v>
      </c>
      <c r="I61" s="163">
        <f t="shared" ref="I61" si="422">IFERROR(I58/100*I60,0)</f>
        <v>0</v>
      </c>
      <c r="J61" s="163">
        <f t="shared" ref="J61" si="423">IFERROR(J58/100*J60,0)</f>
        <v>0</v>
      </c>
      <c r="K61" s="163">
        <f t="shared" ref="K61" si="424">IFERROR(K58/100*K60,0)</f>
        <v>0</v>
      </c>
      <c r="L61" s="163">
        <f t="shared" ref="L61" si="425">IFERROR(L58/100*L60,0)</f>
        <v>0</v>
      </c>
      <c r="M61" s="163">
        <f t="shared" ref="M61" si="426">IFERROR(M58/100*M60,0)</f>
        <v>0</v>
      </c>
      <c r="N61" s="163">
        <f t="shared" ref="N61" si="427">IFERROR(N58/100*N60,0)</f>
        <v>0</v>
      </c>
      <c r="O61" s="163">
        <f t="shared" ref="O61" si="428">IFERROR(O58/100*O60,0)</f>
        <v>0</v>
      </c>
      <c r="P61" s="163">
        <f t="shared" ref="P61" si="429">IFERROR(P58/100*P60,0)</f>
        <v>0</v>
      </c>
      <c r="Q61" s="163">
        <f t="shared" ref="Q61" si="430">IFERROR(Q58/100*Q60,0)</f>
        <v>0</v>
      </c>
      <c r="R61" s="163">
        <f t="shared" ref="R61" si="431">IFERROR(R58/100*R60,0)</f>
        <v>0</v>
      </c>
      <c r="S61" s="163">
        <f t="shared" ref="S61" si="432">IFERROR(S58/100*S60,0)</f>
        <v>0</v>
      </c>
      <c r="T61" s="163">
        <f t="shared" ref="T61" si="433">IFERROR(T58/100*T60,0)</f>
        <v>0</v>
      </c>
      <c r="U61" s="163">
        <f t="shared" ref="U61" si="434">IFERROR(U58/100*U60,0)</f>
        <v>0</v>
      </c>
      <c r="V61" s="163">
        <f t="shared" ref="V61" si="435">IFERROR(V58/100*V60,0)</f>
        <v>0</v>
      </c>
      <c r="W61" s="163">
        <f t="shared" ref="W61" si="436">IFERROR(W58/100*W60,0)</f>
        <v>0</v>
      </c>
      <c r="X61" s="163">
        <f t="shared" ref="X61" si="437">IFERROR(X58/100*X60,0)</f>
        <v>0</v>
      </c>
      <c r="Y61" s="163">
        <f t="shared" ref="Y61" si="438">IFERROR(Y58/100*Y60,0)</f>
        <v>0</v>
      </c>
      <c r="Z61" s="163">
        <f t="shared" ref="Z61" si="439">IFERROR(Z58/100*Z60,0)</f>
        <v>0</v>
      </c>
      <c r="AA61" s="163">
        <f t="shared" ref="AA61" si="440">IFERROR(AA58/100*AA60,0)</f>
        <v>0</v>
      </c>
      <c r="AB61" s="163">
        <f t="shared" ref="AB61" si="441">IFERROR(AB58/100*AB60,0)</f>
        <v>0</v>
      </c>
      <c r="AC61" s="163">
        <f t="shared" ref="AC61" si="442">IFERROR(AC58/100*AC60,0)</f>
        <v>0</v>
      </c>
      <c r="AD61" s="163">
        <f t="shared" ref="AD61" si="443">IFERROR(AD58/100*AD60,0)</f>
        <v>0</v>
      </c>
      <c r="AE61" s="163">
        <f t="shared" ref="AE61" si="444">IFERROR(AE58/100*AE60,0)</f>
        <v>0</v>
      </c>
      <c r="AF61" s="163">
        <f t="shared" ref="AF61" si="445">IFERROR(AF58/100*AF60,0)</f>
        <v>0</v>
      </c>
      <c r="AG61" s="163">
        <f t="shared" ref="AG61" si="446">IFERROR(AG58/100*AG60,0)</f>
        <v>0</v>
      </c>
      <c r="AH61" s="163">
        <f t="shared" ref="AH61" si="447">IFERROR(AH58/100*AH60,0)</f>
        <v>0</v>
      </c>
      <c r="AI61" s="163">
        <f t="shared" ref="AI61" si="448">IFERROR(AI58/100*AI60,0)</f>
        <v>0</v>
      </c>
      <c r="AJ61" s="163">
        <f t="shared" ref="AJ61" si="449">IFERROR(AJ58/100*AJ60,0)</f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55</v>
      </c>
      <c r="H62" s="156">
        <f t="shared" ref="H62:AJ62" si="450">IFERROR(H55*H56/88,0)</f>
        <v>0</v>
      </c>
      <c r="I62" s="156">
        <f t="shared" si="450"/>
        <v>0</v>
      </c>
      <c r="J62" s="156">
        <f t="shared" si="450"/>
        <v>0</v>
      </c>
      <c r="K62" s="156">
        <f t="shared" si="450"/>
        <v>0</v>
      </c>
      <c r="L62" s="156">
        <f t="shared" si="450"/>
        <v>0</v>
      </c>
      <c r="M62" s="156">
        <f t="shared" si="450"/>
        <v>0</v>
      </c>
      <c r="N62" s="156">
        <f t="shared" si="450"/>
        <v>0</v>
      </c>
      <c r="O62" s="156">
        <f t="shared" si="450"/>
        <v>0</v>
      </c>
      <c r="P62" s="156">
        <f t="shared" si="450"/>
        <v>0</v>
      </c>
      <c r="Q62" s="156">
        <f t="shared" si="450"/>
        <v>0</v>
      </c>
      <c r="R62" s="156">
        <f t="shared" si="450"/>
        <v>0</v>
      </c>
      <c r="S62" s="156">
        <f t="shared" si="450"/>
        <v>0</v>
      </c>
      <c r="T62" s="156">
        <f t="shared" si="450"/>
        <v>0</v>
      </c>
      <c r="U62" s="156">
        <f t="shared" si="450"/>
        <v>0</v>
      </c>
      <c r="V62" s="156">
        <f t="shared" si="450"/>
        <v>0</v>
      </c>
      <c r="W62" s="156">
        <f t="shared" si="450"/>
        <v>0</v>
      </c>
      <c r="X62" s="156">
        <f t="shared" si="450"/>
        <v>0</v>
      </c>
      <c r="Y62" s="156">
        <f t="shared" si="450"/>
        <v>0</v>
      </c>
      <c r="Z62" s="156">
        <f t="shared" si="450"/>
        <v>0</v>
      </c>
      <c r="AA62" s="156">
        <f t="shared" si="450"/>
        <v>0</v>
      </c>
      <c r="AB62" s="156">
        <f t="shared" si="450"/>
        <v>0</v>
      </c>
      <c r="AC62" s="156">
        <f t="shared" si="450"/>
        <v>0</v>
      </c>
      <c r="AD62" s="156">
        <f t="shared" si="450"/>
        <v>0</v>
      </c>
      <c r="AE62" s="156">
        <f t="shared" si="450"/>
        <v>0</v>
      </c>
      <c r="AF62" s="156">
        <f t="shared" si="450"/>
        <v>0</v>
      </c>
      <c r="AG62" s="156">
        <f t="shared" si="450"/>
        <v>0</v>
      </c>
      <c r="AH62" s="156">
        <f t="shared" si="450"/>
        <v>0</v>
      </c>
      <c r="AI62" s="156">
        <f t="shared" si="450"/>
        <v>0</v>
      </c>
      <c r="AJ62" s="156">
        <f t="shared" si="450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">
        <v>137</v>
      </c>
      <c r="F63" s="96" t="str">
        <f>$F$6</f>
        <v>FM-Menge (kg)</v>
      </c>
      <c r="G63" s="154">
        <v>510</v>
      </c>
      <c r="H63" s="179" t="str">
        <f t="shared" ref="H63:V63" si="451">IFERROR(G63*H$164/G$164,"-")</f>
        <v>-</v>
      </c>
      <c r="I63" s="179" t="str">
        <f t="shared" si="451"/>
        <v>-</v>
      </c>
      <c r="J63" s="179" t="str">
        <f t="shared" si="451"/>
        <v>-</v>
      </c>
      <c r="K63" s="179" t="str">
        <f t="shared" si="451"/>
        <v>-</v>
      </c>
      <c r="L63" s="179" t="str">
        <f t="shared" si="451"/>
        <v>-</v>
      </c>
      <c r="M63" s="179" t="str">
        <f t="shared" si="451"/>
        <v>-</v>
      </c>
      <c r="N63" s="179" t="str">
        <f t="shared" si="451"/>
        <v>-</v>
      </c>
      <c r="O63" s="179" t="str">
        <f t="shared" si="451"/>
        <v>-</v>
      </c>
      <c r="P63" s="179" t="str">
        <f t="shared" si="451"/>
        <v>-</v>
      </c>
      <c r="Q63" s="179" t="str">
        <f t="shared" si="451"/>
        <v>-</v>
      </c>
      <c r="R63" s="179" t="str">
        <f t="shared" si="451"/>
        <v>-</v>
      </c>
      <c r="S63" s="179" t="str">
        <f t="shared" si="451"/>
        <v>-</v>
      </c>
      <c r="T63" s="179" t="str">
        <f t="shared" si="451"/>
        <v>-</v>
      </c>
      <c r="U63" s="179" t="str">
        <f t="shared" si="451"/>
        <v>-</v>
      </c>
      <c r="V63" s="179" t="str">
        <f t="shared" si="451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452">IFERROR(AC63*AD$164/AC$164,"-")</f>
        <v>-</v>
      </c>
      <c r="AE63" s="179" t="str">
        <f t="shared" si="452"/>
        <v>-</v>
      </c>
      <c r="AF63" s="179" t="str">
        <f t="shared" si="452"/>
        <v>-</v>
      </c>
      <c r="AG63" s="179" t="str">
        <f t="shared" si="452"/>
        <v>-</v>
      </c>
      <c r="AH63" s="179" t="str">
        <f t="shared" si="452"/>
        <v>-</v>
      </c>
      <c r="AI63" s="179" t="str">
        <f t="shared" si="452"/>
        <v>-</v>
      </c>
      <c r="AJ63" s="179" t="str">
        <f t="shared" si="452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v>88</v>
      </c>
      <c r="H64" s="164">
        <f>G64</f>
        <v>88</v>
      </c>
      <c r="I64" s="164">
        <f t="shared" ref="I64:AJ64" si="453">H64</f>
        <v>88</v>
      </c>
      <c r="J64" s="164">
        <f t="shared" si="453"/>
        <v>88</v>
      </c>
      <c r="K64" s="164">
        <f t="shared" si="453"/>
        <v>88</v>
      </c>
      <c r="L64" s="164">
        <f t="shared" si="453"/>
        <v>88</v>
      </c>
      <c r="M64" s="164">
        <f t="shared" si="453"/>
        <v>88</v>
      </c>
      <c r="N64" s="164">
        <f t="shared" si="453"/>
        <v>88</v>
      </c>
      <c r="O64" s="164">
        <f t="shared" si="453"/>
        <v>88</v>
      </c>
      <c r="P64" s="164">
        <f t="shared" si="453"/>
        <v>88</v>
      </c>
      <c r="Q64" s="164">
        <f t="shared" si="453"/>
        <v>88</v>
      </c>
      <c r="R64" s="164">
        <f t="shared" ref="R64:R65" si="454">Q64</f>
        <v>88</v>
      </c>
      <c r="S64" s="164">
        <f t="shared" ref="S64:S65" si="455">R64</f>
        <v>88</v>
      </c>
      <c r="T64" s="164">
        <f t="shared" ref="T64:T65" si="456">S64</f>
        <v>88</v>
      </c>
      <c r="U64" s="164">
        <f t="shared" ref="U64:U65" si="457">T64</f>
        <v>88</v>
      </c>
      <c r="V64" s="164">
        <f t="shared" ref="V64:V65" si="458">U64</f>
        <v>88</v>
      </c>
      <c r="W64" s="164">
        <f>J64</f>
        <v>88</v>
      </c>
      <c r="X64" s="164">
        <f t="shared" ref="X64:X65" si="459">W64</f>
        <v>88</v>
      </c>
      <c r="Y64" s="164">
        <f t="shared" ref="Y64:Y65" si="460">X64</f>
        <v>88</v>
      </c>
      <c r="Z64" s="164">
        <f t="shared" ref="Z64:Z65" si="461">Y64</f>
        <v>88</v>
      </c>
      <c r="AA64" s="164">
        <f t="shared" ref="AA64:AA65" si="462">Z64</f>
        <v>88</v>
      </c>
      <c r="AB64" s="164">
        <f t="shared" ref="AB64:AB65" si="463">AA64</f>
        <v>88</v>
      </c>
      <c r="AC64" s="164">
        <f>P64</f>
        <v>88</v>
      </c>
      <c r="AD64" s="164">
        <f t="shared" si="453"/>
        <v>88</v>
      </c>
      <c r="AE64" s="164">
        <f t="shared" si="453"/>
        <v>88</v>
      </c>
      <c r="AF64" s="164">
        <f t="shared" si="453"/>
        <v>88</v>
      </c>
      <c r="AG64" s="164">
        <f t="shared" si="453"/>
        <v>88</v>
      </c>
      <c r="AH64" s="164">
        <f t="shared" si="453"/>
        <v>88</v>
      </c>
      <c r="AI64" s="164">
        <f t="shared" si="453"/>
        <v>88</v>
      </c>
      <c r="AJ64" s="164">
        <f t="shared" si="453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v>23.9</v>
      </c>
      <c r="H65" s="166">
        <f t="shared" ref="H65:AJ65" si="464">G65</f>
        <v>23.9</v>
      </c>
      <c r="I65" s="166">
        <f t="shared" si="464"/>
        <v>23.9</v>
      </c>
      <c r="J65" s="166">
        <f t="shared" si="464"/>
        <v>23.9</v>
      </c>
      <c r="K65" s="166">
        <f t="shared" si="464"/>
        <v>23.9</v>
      </c>
      <c r="L65" s="166">
        <f t="shared" si="464"/>
        <v>23.9</v>
      </c>
      <c r="M65" s="166">
        <f t="shared" si="464"/>
        <v>23.9</v>
      </c>
      <c r="N65" s="166">
        <f t="shared" si="464"/>
        <v>23.9</v>
      </c>
      <c r="O65" s="166">
        <f t="shared" si="464"/>
        <v>23.9</v>
      </c>
      <c r="P65" s="166">
        <f t="shared" si="464"/>
        <v>23.9</v>
      </c>
      <c r="Q65" s="166">
        <f t="shared" si="464"/>
        <v>23.9</v>
      </c>
      <c r="R65" s="166">
        <f t="shared" si="454"/>
        <v>23.9</v>
      </c>
      <c r="S65" s="166">
        <f t="shared" si="455"/>
        <v>23.9</v>
      </c>
      <c r="T65" s="166">
        <f t="shared" si="456"/>
        <v>23.9</v>
      </c>
      <c r="U65" s="166">
        <f t="shared" si="457"/>
        <v>23.9</v>
      </c>
      <c r="V65" s="166">
        <f t="shared" si="458"/>
        <v>23.9</v>
      </c>
      <c r="W65" s="166">
        <f>J65</f>
        <v>23.9</v>
      </c>
      <c r="X65" s="166">
        <f t="shared" si="459"/>
        <v>23.9</v>
      </c>
      <c r="Y65" s="166">
        <f t="shared" si="460"/>
        <v>23.9</v>
      </c>
      <c r="Z65" s="166">
        <f t="shared" si="461"/>
        <v>23.9</v>
      </c>
      <c r="AA65" s="166">
        <f t="shared" si="462"/>
        <v>23.9</v>
      </c>
      <c r="AB65" s="166">
        <f t="shared" si="463"/>
        <v>23.9</v>
      </c>
      <c r="AC65" s="166">
        <f>P65</f>
        <v>23.9</v>
      </c>
      <c r="AD65" s="166">
        <f t="shared" si="464"/>
        <v>23.9</v>
      </c>
      <c r="AE65" s="166">
        <f t="shared" si="464"/>
        <v>23.9</v>
      </c>
      <c r="AF65" s="166">
        <f t="shared" si="464"/>
        <v>23.9</v>
      </c>
      <c r="AG65" s="166">
        <f t="shared" si="464"/>
        <v>23.9</v>
      </c>
      <c r="AH65" s="166">
        <f t="shared" si="464"/>
        <v>23.9</v>
      </c>
      <c r="AI65" s="166">
        <f t="shared" si="464"/>
        <v>23.9</v>
      </c>
      <c r="AJ65" s="166">
        <f t="shared" si="464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" si="465">IFERROR(H65*100/H64,0)</f>
        <v>27.15909090909091</v>
      </c>
      <c r="I66" s="291">
        <f t="shared" ref="I66" si="466">IFERROR(I65*100/I64,0)</f>
        <v>27.15909090909091</v>
      </c>
      <c r="J66" s="291">
        <f t="shared" ref="J66" si="467">IFERROR(J65*100/J64,0)</f>
        <v>27.15909090909091</v>
      </c>
      <c r="K66" s="291">
        <f t="shared" ref="K66" si="468">IFERROR(K65*100/K64,0)</f>
        <v>27.15909090909091</v>
      </c>
      <c r="L66" s="291">
        <f t="shared" ref="L66" si="469">IFERROR(L65*100/L64,0)</f>
        <v>27.15909090909091</v>
      </c>
      <c r="M66" s="291">
        <f t="shared" ref="M66" si="470">IFERROR(M65*100/M64,0)</f>
        <v>27.15909090909091</v>
      </c>
      <c r="N66" s="291">
        <f t="shared" ref="N66" si="471">IFERROR(N65*100/N64,0)</f>
        <v>27.15909090909091</v>
      </c>
      <c r="O66" s="291">
        <f t="shared" ref="O66" si="472">IFERROR(O65*100/O64,0)</f>
        <v>27.15909090909091</v>
      </c>
      <c r="P66" s="291">
        <f t="shared" ref="P66" si="473">IFERROR(P65*100/P64,0)</f>
        <v>27.15909090909091</v>
      </c>
      <c r="Q66" s="291">
        <f t="shared" ref="Q66" si="474">IFERROR(Q65*100/Q64,0)</f>
        <v>27.15909090909091</v>
      </c>
      <c r="R66" s="291">
        <f t="shared" ref="R66" si="475">IFERROR(R65*100/R64,0)</f>
        <v>27.15909090909091</v>
      </c>
      <c r="S66" s="291">
        <f t="shared" ref="S66" si="476">IFERROR(S65*100/S64,0)</f>
        <v>27.15909090909091</v>
      </c>
      <c r="T66" s="291">
        <f t="shared" ref="T66" si="477">IFERROR(T65*100/T64,0)</f>
        <v>27.15909090909091</v>
      </c>
      <c r="U66" s="291">
        <f t="shared" ref="U66" si="478">IFERROR(U65*100/U64,0)</f>
        <v>27.15909090909091</v>
      </c>
      <c r="V66" s="291">
        <f t="shared" ref="V66" si="479">IFERROR(V65*100/V64,0)</f>
        <v>27.15909090909091</v>
      </c>
      <c r="W66" s="291">
        <f t="shared" ref="W66" si="480">IFERROR(W65*100/W64,0)</f>
        <v>27.15909090909091</v>
      </c>
      <c r="X66" s="291">
        <f t="shared" ref="X66" si="481">IFERROR(X65*100/X64,0)</f>
        <v>27.15909090909091</v>
      </c>
      <c r="Y66" s="291">
        <f t="shared" ref="Y66" si="482">IFERROR(Y65*100/Y64,0)</f>
        <v>27.15909090909091</v>
      </c>
      <c r="Z66" s="291">
        <f t="shared" ref="Z66" si="483">IFERROR(Z65*100/Z64,0)</f>
        <v>27.15909090909091</v>
      </c>
      <c r="AA66" s="291">
        <f t="shared" ref="AA66" si="484">IFERROR(AA65*100/AA64,0)</f>
        <v>27.15909090909091</v>
      </c>
      <c r="AB66" s="291">
        <f t="shared" ref="AB66" si="485">IFERROR(AB65*100/AB64,0)</f>
        <v>27.15909090909091</v>
      </c>
      <c r="AC66" s="291">
        <f t="shared" ref="AC66" si="486">IFERROR(AC65*100/AC64,0)</f>
        <v>27.15909090909091</v>
      </c>
      <c r="AD66" s="291">
        <f t="shared" ref="AD66" si="487">IFERROR(AD65*100/AD64,0)</f>
        <v>27.15909090909091</v>
      </c>
      <c r="AE66" s="291">
        <f t="shared" ref="AE66" si="488">IFERROR(AE65*100/AE64,0)</f>
        <v>27.15909090909091</v>
      </c>
      <c r="AF66" s="291">
        <f t="shared" ref="AF66" si="489">IFERROR(AF65*100/AF64,0)</f>
        <v>27.15909090909091</v>
      </c>
      <c r="AG66" s="291">
        <f t="shared" ref="AG66" si="490">IFERROR(AG65*100/AG64,0)</f>
        <v>27.15909090909091</v>
      </c>
      <c r="AH66" s="291">
        <f t="shared" ref="AH66" si="491">IFERROR(AH65*100/AH64,0)</f>
        <v>27.15909090909091</v>
      </c>
      <c r="AI66" s="291">
        <f t="shared" ref="AI66" si="492">IFERROR(AI65*100/AI64,0)</f>
        <v>27.15909090909091</v>
      </c>
      <c r="AJ66" s="291">
        <f t="shared" ref="AJ66" si="493">IFERROR(AJ65*100/AJ64,0)</f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5"/>
      <c r="F67" s="96" t="s">
        <v>163</v>
      </c>
      <c r="G67" s="309">
        <f>G$10</f>
        <v>2</v>
      </c>
      <c r="H67" s="309">
        <f>G67</f>
        <v>2</v>
      </c>
      <c r="I67" s="309">
        <f t="shared" ref="I67:AJ67" si="494">H67</f>
        <v>2</v>
      </c>
      <c r="J67" s="309">
        <f t="shared" si="494"/>
        <v>2</v>
      </c>
      <c r="K67" s="309">
        <f t="shared" si="494"/>
        <v>2</v>
      </c>
      <c r="L67" s="309">
        <f t="shared" si="494"/>
        <v>2</v>
      </c>
      <c r="M67" s="309">
        <f t="shared" si="494"/>
        <v>2</v>
      </c>
      <c r="N67" s="309">
        <f t="shared" si="494"/>
        <v>2</v>
      </c>
      <c r="O67" s="309">
        <f t="shared" si="494"/>
        <v>2</v>
      </c>
      <c r="P67" s="309">
        <f t="shared" si="494"/>
        <v>2</v>
      </c>
      <c r="Q67" s="309">
        <f t="shared" si="494"/>
        <v>2</v>
      </c>
      <c r="R67" s="309">
        <f t="shared" si="494"/>
        <v>2</v>
      </c>
      <c r="S67" s="309">
        <f t="shared" si="494"/>
        <v>2</v>
      </c>
      <c r="T67" s="309">
        <f t="shared" si="494"/>
        <v>2</v>
      </c>
      <c r="U67" s="309">
        <f t="shared" si="494"/>
        <v>2</v>
      </c>
      <c r="V67" s="309">
        <f t="shared" si="494"/>
        <v>2</v>
      </c>
      <c r="W67" s="309">
        <f t="shared" si="494"/>
        <v>2</v>
      </c>
      <c r="X67" s="309">
        <f t="shared" si="494"/>
        <v>2</v>
      </c>
      <c r="Y67" s="309">
        <f t="shared" si="494"/>
        <v>2</v>
      </c>
      <c r="Z67" s="309">
        <f t="shared" si="494"/>
        <v>2</v>
      </c>
      <c r="AA67" s="309">
        <f t="shared" si="494"/>
        <v>2</v>
      </c>
      <c r="AB67" s="309">
        <f t="shared" si="494"/>
        <v>2</v>
      </c>
      <c r="AC67" s="309">
        <f t="shared" si="494"/>
        <v>2</v>
      </c>
      <c r="AD67" s="309">
        <f t="shared" si="494"/>
        <v>2</v>
      </c>
      <c r="AE67" s="309">
        <f t="shared" si="494"/>
        <v>2</v>
      </c>
      <c r="AF67" s="309">
        <f t="shared" si="494"/>
        <v>2</v>
      </c>
      <c r="AG67" s="309">
        <f t="shared" si="494"/>
        <v>2</v>
      </c>
      <c r="AH67" s="309">
        <f t="shared" si="494"/>
        <v>2</v>
      </c>
      <c r="AI67" s="309">
        <f t="shared" si="494"/>
        <v>2</v>
      </c>
      <c r="AJ67" s="309">
        <f t="shared" si="494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439.82400000000001</v>
      </c>
      <c r="H68" s="156">
        <f>IFERROR(H63*H64/100*(100-H67)/100,0)</f>
        <v>0</v>
      </c>
      <c r="I68" s="156">
        <f t="shared" ref="I68" si="495">IFERROR(I63*I64/100*(100-I67)/100,0)</f>
        <v>0</v>
      </c>
      <c r="J68" s="156">
        <f t="shared" ref="J68" si="496">IFERROR(J63*J64/100*(100-J67)/100,0)</f>
        <v>0</v>
      </c>
      <c r="K68" s="156">
        <f t="shared" ref="K68" si="497">IFERROR(K63*K64/100*(100-K67)/100,0)</f>
        <v>0</v>
      </c>
      <c r="L68" s="156">
        <f t="shared" ref="L68" si="498">IFERROR(L63*L64/100*(100-L67)/100,0)</f>
        <v>0</v>
      </c>
      <c r="M68" s="156">
        <f t="shared" ref="M68" si="499">IFERROR(M63*M64/100*(100-M67)/100,0)</f>
        <v>0</v>
      </c>
      <c r="N68" s="156">
        <f t="shared" ref="N68" si="500">IFERROR(N63*N64/100*(100-N67)/100,0)</f>
        <v>0</v>
      </c>
      <c r="O68" s="156">
        <f t="shared" ref="O68" si="501">IFERROR(O63*O64/100*(100-O67)/100,0)</f>
        <v>0</v>
      </c>
      <c r="P68" s="156">
        <f t="shared" ref="P68" si="502">IFERROR(P63*P64/100*(100-P67)/100,0)</f>
        <v>0</v>
      </c>
      <c r="Q68" s="156">
        <f t="shared" ref="Q68" si="503">IFERROR(Q63*Q64/100*(100-Q67)/100,0)</f>
        <v>0</v>
      </c>
      <c r="R68" s="156">
        <f t="shared" ref="R68" si="504">IFERROR(R63*R64/100*(100-R67)/100,0)</f>
        <v>0</v>
      </c>
      <c r="S68" s="156">
        <f t="shared" ref="S68" si="505">IFERROR(S63*S64/100*(100-S67)/100,0)</f>
        <v>0</v>
      </c>
      <c r="T68" s="156">
        <f t="shared" ref="T68" si="506">IFERROR(T63*T64/100*(100-T67)/100,0)</f>
        <v>0</v>
      </c>
      <c r="U68" s="156">
        <f t="shared" ref="U68" si="507">IFERROR(U63*U64/100*(100-U67)/100,0)</f>
        <v>0</v>
      </c>
      <c r="V68" s="156">
        <f t="shared" ref="V68" si="508">IFERROR(V63*V64/100*(100-V67)/100,0)</f>
        <v>0</v>
      </c>
      <c r="W68" s="156">
        <f t="shared" ref="W68" si="509">IFERROR(W63*W64/100*(100-W67)/100,0)</f>
        <v>0</v>
      </c>
      <c r="X68" s="156">
        <f t="shared" ref="X68" si="510">IFERROR(X63*X64/100*(100-X67)/100,0)</f>
        <v>0</v>
      </c>
      <c r="Y68" s="156">
        <f t="shared" ref="Y68" si="511">IFERROR(Y63*Y64/100*(100-Y67)/100,0)</f>
        <v>0</v>
      </c>
      <c r="Z68" s="156">
        <f t="shared" ref="Z68" si="512">IFERROR(Z63*Z64/100*(100-Z67)/100,0)</f>
        <v>0</v>
      </c>
      <c r="AA68" s="156">
        <f t="shared" ref="AA68" si="513">IFERROR(AA63*AA64/100*(100-AA67)/100,0)</f>
        <v>0</v>
      </c>
      <c r="AB68" s="156">
        <f t="shared" ref="AB68" si="514">IFERROR(AB63*AB64/100*(100-AB67)/100,0)</f>
        <v>0</v>
      </c>
      <c r="AC68" s="156">
        <f t="shared" ref="AC68" si="515">IFERROR(AC63*AC64/100*(100-AC67)/100,0)</f>
        <v>0</v>
      </c>
      <c r="AD68" s="156">
        <f t="shared" ref="AD68" si="516">IFERROR(AD63*AD64/100*(100-AD67)/100,0)</f>
        <v>0</v>
      </c>
      <c r="AE68" s="156">
        <f t="shared" ref="AE68" si="517">IFERROR(AE63*AE64/100*(100-AE67)/100,0)</f>
        <v>0</v>
      </c>
      <c r="AF68" s="156">
        <f t="shared" ref="AF68" si="518">IFERROR(AF63*AF64/100*(100-AF67)/100,0)</f>
        <v>0</v>
      </c>
      <c r="AG68" s="156">
        <f t="shared" ref="AG68" si="519">IFERROR(AG63*AG64/100*(100-AG67)/100,0)</f>
        <v>0</v>
      </c>
      <c r="AH68" s="156">
        <f t="shared" ref="AH68" si="520">IFERROR(AH63*AH64/100*(100-AH67)/100,0)</f>
        <v>0</v>
      </c>
      <c r="AI68" s="156">
        <f t="shared" ref="AI68" si="521">IFERROR(AI63*AI64/100*(100-AI67)/100,0)</f>
        <v>0</v>
      </c>
      <c r="AJ68" s="156">
        <f t="shared" ref="AJ68" si="522">IFERROR(AJ63*AJ64/100*(100-AJ67)/100,0)</f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119.4522</v>
      </c>
      <c r="H69" s="163">
        <f>IFERROR(H66/100*H68,0)</f>
        <v>0</v>
      </c>
      <c r="I69" s="163">
        <f t="shared" ref="I69" si="523">IFERROR(I66/100*I68,0)</f>
        <v>0</v>
      </c>
      <c r="J69" s="163">
        <f t="shared" ref="J69" si="524">IFERROR(J66/100*J68,0)</f>
        <v>0</v>
      </c>
      <c r="K69" s="163">
        <f t="shared" ref="K69" si="525">IFERROR(K66/100*K68,0)</f>
        <v>0</v>
      </c>
      <c r="L69" s="163">
        <f t="shared" ref="L69" si="526">IFERROR(L66/100*L68,0)</f>
        <v>0</v>
      </c>
      <c r="M69" s="163">
        <f t="shared" ref="M69" si="527">IFERROR(M66/100*M68,0)</f>
        <v>0</v>
      </c>
      <c r="N69" s="163">
        <f t="shared" ref="N69" si="528">IFERROR(N66/100*N68,0)</f>
        <v>0</v>
      </c>
      <c r="O69" s="163">
        <f t="shared" ref="O69" si="529">IFERROR(O66/100*O68,0)</f>
        <v>0</v>
      </c>
      <c r="P69" s="163">
        <f t="shared" ref="P69" si="530">IFERROR(P66/100*P68,0)</f>
        <v>0</v>
      </c>
      <c r="Q69" s="163">
        <f t="shared" ref="Q69" si="531">IFERROR(Q66/100*Q68,0)</f>
        <v>0</v>
      </c>
      <c r="R69" s="163">
        <f t="shared" ref="R69" si="532">IFERROR(R66/100*R68,0)</f>
        <v>0</v>
      </c>
      <c r="S69" s="163">
        <f t="shared" ref="S69" si="533">IFERROR(S66/100*S68,0)</f>
        <v>0</v>
      </c>
      <c r="T69" s="163">
        <f t="shared" ref="T69" si="534">IFERROR(T66/100*T68,0)</f>
        <v>0</v>
      </c>
      <c r="U69" s="163">
        <f t="shared" ref="U69" si="535">IFERROR(U66/100*U68,0)</f>
        <v>0</v>
      </c>
      <c r="V69" s="163">
        <f t="shared" ref="V69" si="536">IFERROR(V66/100*V68,0)</f>
        <v>0</v>
      </c>
      <c r="W69" s="163">
        <f t="shared" ref="W69" si="537">IFERROR(W66/100*W68,0)</f>
        <v>0</v>
      </c>
      <c r="X69" s="163">
        <f t="shared" ref="X69" si="538">IFERROR(X66/100*X68,0)</f>
        <v>0</v>
      </c>
      <c r="Y69" s="163">
        <f t="shared" ref="Y69" si="539">IFERROR(Y66/100*Y68,0)</f>
        <v>0</v>
      </c>
      <c r="Z69" s="163">
        <f t="shared" ref="Z69" si="540">IFERROR(Z66/100*Z68,0)</f>
        <v>0</v>
      </c>
      <c r="AA69" s="163">
        <f t="shared" ref="AA69" si="541">IFERROR(AA66/100*AA68,0)</f>
        <v>0</v>
      </c>
      <c r="AB69" s="163">
        <f t="shared" ref="AB69" si="542">IFERROR(AB66/100*AB68,0)</f>
        <v>0</v>
      </c>
      <c r="AC69" s="163">
        <f t="shared" ref="AC69" si="543">IFERROR(AC66/100*AC68,0)</f>
        <v>0</v>
      </c>
      <c r="AD69" s="163">
        <f t="shared" ref="AD69" si="544">IFERROR(AD66/100*AD68,0)</f>
        <v>0</v>
      </c>
      <c r="AE69" s="163">
        <f t="shared" ref="AE69" si="545">IFERROR(AE66/100*AE68,0)</f>
        <v>0</v>
      </c>
      <c r="AF69" s="163">
        <f t="shared" ref="AF69" si="546">IFERROR(AF66/100*AF68,0)</f>
        <v>0</v>
      </c>
      <c r="AG69" s="163">
        <f t="shared" ref="AG69" si="547">IFERROR(AG66/100*AG68,0)</f>
        <v>0</v>
      </c>
      <c r="AH69" s="163">
        <f t="shared" ref="AH69" si="548">IFERROR(AH66/100*AH68,0)</f>
        <v>0</v>
      </c>
      <c r="AI69" s="163">
        <f t="shared" ref="AI69" si="549">IFERROR(AI66/100*AI68,0)</f>
        <v>0</v>
      </c>
      <c r="AJ69" s="163">
        <f t="shared" ref="AJ69" si="550">IFERROR(AJ66/100*AJ68,0)</f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510</v>
      </c>
      <c r="H70" s="156">
        <f t="shared" ref="H70:AJ70" si="551">IFERROR(H63*H64/88,0)</f>
        <v>0</v>
      </c>
      <c r="I70" s="156">
        <f t="shared" si="551"/>
        <v>0</v>
      </c>
      <c r="J70" s="156">
        <f t="shared" si="551"/>
        <v>0</v>
      </c>
      <c r="K70" s="156">
        <f t="shared" si="551"/>
        <v>0</v>
      </c>
      <c r="L70" s="156">
        <f t="shared" si="551"/>
        <v>0</v>
      </c>
      <c r="M70" s="156">
        <f t="shared" si="551"/>
        <v>0</v>
      </c>
      <c r="N70" s="156">
        <f t="shared" si="551"/>
        <v>0</v>
      </c>
      <c r="O70" s="156">
        <f t="shared" si="551"/>
        <v>0</v>
      </c>
      <c r="P70" s="156">
        <f t="shared" si="551"/>
        <v>0</v>
      </c>
      <c r="Q70" s="156">
        <f t="shared" si="551"/>
        <v>0</v>
      </c>
      <c r="R70" s="156">
        <f t="shared" si="551"/>
        <v>0</v>
      </c>
      <c r="S70" s="156">
        <f t="shared" si="551"/>
        <v>0</v>
      </c>
      <c r="T70" s="156">
        <f t="shared" si="551"/>
        <v>0</v>
      </c>
      <c r="U70" s="156">
        <f t="shared" si="551"/>
        <v>0</v>
      </c>
      <c r="V70" s="156">
        <f t="shared" si="551"/>
        <v>0</v>
      </c>
      <c r="W70" s="156">
        <f t="shared" si="551"/>
        <v>0</v>
      </c>
      <c r="X70" s="156">
        <f t="shared" si="551"/>
        <v>0</v>
      </c>
      <c r="Y70" s="156">
        <f t="shared" si="551"/>
        <v>0</v>
      </c>
      <c r="Z70" s="156">
        <f t="shared" si="551"/>
        <v>0</v>
      </c>
      <c r="AA70" s="156">
        <f t="shared" si="551"/>
        <v>0</v>
      </c>
      <c r="AB70" s="156">
        <f t="shared" si="551"/>
        <v>0</v>
      </c>
      <c r="AC70" s="156">
        <f t="shared" si="551"/>
        <v>0</v>
      </c>
      <c r="AD70" s="156">
        <f t="shared" si="551"/>
        <v>0</v>
      </c>
      <c r="AE70" s="156">
        <f t="shared" si="551"/>
        <v>0</v>
      </c>
      <c r="AF70" s="156">
        <f t="shared" si="551"/>
        <v>0</v>
      </c>
      <c r="AG70" s="156">
        <f t="shared" si="551"/>
        <v>0</v>
      </c>
      <c r="AH70" s="156">
        <f t="shared" si="551"/>
        <v>0</v>
      </c>
      <c r="AI70" s="156">
        <f t="shared" si="551"/>
        <v>0</v>
      </c>
      <c r="AJ70" s="156">
        <f t="shared" si="551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">
        <v>98</v>
      </c>
      <c r="F71" s="96" t="str">
        <f>$F$6</f>
        <v>FM-Menge (kg)</v>
      </c>
      <c r="G71" s="154"/>
      <c r="H71" s="179" t="str">
        <f t="shared" ref="H71:V71" si="552">IFERROR(G71*H$164/G$164,"-")</f>
        <v>-</v>
      </c>
      <c r="I71" s="179" t="str">
        <f t="shared" si="552"/>
        <v>-</v>
      </c>
      <c r="J71" s="179" t="str">
        <f t="shared" si="552"/>
        <v>-</v>
      </c>
      <c r="K71" s="179" t="str">
        <f t="shared" si="552"/>
        <v>-</v>
      </c>
      <c r="L71" s="179" t="str">
        <f t="shared" si="552"/>
        <v>-</v>
      </c>
      <c r="M71" s="179" t="str">
        <f t="shared" si="552"/>
        <v>-</v>
      </c>
      <c r="N71" s="179" t="str">
        <f t="shared" si="552"/>
        <v>-</v>
      </c>
      <c r="O71" s="179" t="str">
        <f t="shared" si="552"/>
        <v>-</v>
      </c>
      <c r="P71" s="179" t="str">
        <f t="shared" si="552"/>
        <v>-</v>
      </c>
      <c r="Q71" s="179" t="str">
        <f t="shared" si="552"/>
        <v>-</v>
      </c>
      <c r="R71" s="179" t="str">
        <f t="shared" si="552"/>
        <v>-</v>
      </c>
      <c r="S71" s="179" t="str">
        <f t="shared" si="552"/>
        <v>-</v>
      </c>
      <c r="T71" s="179" t="str">
        <f t="shared" si="552"/>
        <v>-</v>
      </c>
      <c r="U71" s="179" t="str">
        <f t="shared" si="552"/>
        <v>-</v>
      </c>
      <c r="V71" s="179" t="str">
        <f t="shared" si="552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553">IFERROR(AC71*AD$164/AC$164,"-")</f>
        <v>-</v>
      </c>
      <c r="AE71" s="179" t="str">
        <f t="shared" si="553"/>
        <v>-</v>
      </c>
      <c r="AF71" s="179" t="str">
        <f t="shared" si="553"/>
        <v>-</v>
      </c>
      <c r="AG71" s="179" t="str">
        <f t="shared" si="553"/>
        <v>-</v>
      </c>
      <c r="AH71" s="179" t="str">
        <f t="shared" si="553"/>
        <v>-</v>
      </c>
      <c r="AI71" s="179" t="str">
        <f t="shared" si="553"/>
        <v>-</v>
      </c>
      <c r="AJ71" s="179" t="str">
        <f t="shared" si="553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v>88</v>
      </c>
      <c r="H72" s="164">
        <f>G72</f>
        <v>88</v>
      </c>
      <c r="I72" s="164">
        <f t="shared" ref="I72:AJ72" si="554">H72</f>
        <v>88</v>
      </c>
      <c r="J72" s="164">
        <f t="shared" si="554"/>
        <v>88</v>
      </c>
      <c r="K72" s="164">
        <f t="shared" si="554"/>
        <v>88</v>
      </c>
      <c r="L72" s="164">
        <f t="shared" si="554"/>
        <v>88</v>
      </c>
      <c r="M72" s="164">
        <f t="shared" si="554"/>
        <v>88</v>
      </c>
      <c r="N72" s="164">
        <f t="shared" si="554"/>
        <v>88</v>
      </c>
      <c r="O72" s="164">
        <f t="shared" si="554"/>
        <v>88</v>
      </c>
      <c r="P72" s="164">
        <f t="shared" si="554"/>
        <v>88</v>
      </c>
      <c r="Q72" s="164">
        <f t="shared" si="554"/>
        <v>88</v>
      </c>
      <c r="R72" s="164">
        <f t="shared" ref="R72:R73" si="555">Q72</f>
        <v>88</v>
      </c>
      <c r="S72" s="164">
        <f t="shared" ref="S72:S73" si="556">R72</f>
        <v>88</v>
      </c>
      <c r="T72" s="164">
        <f t="shared" ref="T72:T73" si="557">S72</f>
        <v>88</v>
      </c>
      <c r="U72" s="164">
        <f t="shared" ref="U72:U73" si="558">T72</f>
        <v>88</v>
      </c>
      <c r="V72" s="164">
        <f t="shared" ref="V72:V73" si="559">U72</f>
        <v>88</v>
      </c>
      <c r="W72" s="164">
        <f>J72</f>
        <v>88</v>
      </c>
      <c r="X72" s="164">
        <f t="shared" ref="X72:X73" si="560">W72</f>
        <v>88</v>
      </c>
      <c r="Y72" s="164">
        <f t="shared" ref="Y72:Y73" si="561">X72</f>
        <v>88</v>
      </c>
      <c r="Z72" s="164">
        <f t="shared" ref="Z72:Z73" si="562">Y72</f>
        <v>88</v>
      </c>
      <c r="AA72" s="164">
        <f t="shared" ref="AA72:AA73" si="563">Z72</f>
        <v>88</v>
      </c>
      <c r="AB72" s="164">
        <f t="shared" ref="AB72:AB73" si="564">AA72</f>
        <v>88</v>
      </c>
      <c r="AC72" s="164">
        <f>P72</f>
        <v>88</v>
      </c>
      <c r="AD72" s="164">
        <f t="shared" si="554"/>
        <v>88</v>
      </c>
      <c r="AE72" s="164">
        <f t="shared" si="554"/>
        <v>88</v>
      </c>
      <c r="AF72" s="164">
        <f t="shared" si="554"/>
        <v>88</v>
      </c>
      <c r="AG72" s="164">
        <f t="shared" si="554"/>
        <v>88</v>
      </c>
      <c r="AH72" s="164">
        <f t="shared" si="554"/>
        <v>88</v>
      </c>
      <c r="AI72" s="164">
        <f t="shared" si="554"/>
        <v>88</v>
      </c>
      <c r="AJ72" s="164">
        <f t="shared" si="554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/>
      <c r="H73" s="166">
        <f t="shared" ref="H73:AJ73" si="565">G73</f>
        <v>0</v>
      </c>
      <c r="I73" s="166">
        <f t="shared" si="565"/>
        <v>0</v>
      </c>
      <c r="J73" s="166">
        <f t="shared" si="565"/>
        <v>0</v>
      </c>
      <c r="K73" s="166">
        <f t="shared" si="565"/>
        <v>0</v>
      </c>
      <c r="L73" s="166">
        <f t="shared" si="565"/>
        <v>0</v>
      </c>
      <c r="M73" s="166">
        <f t="shared" si="565"/>
        <v>0</v>
      </c>
      <c r="N73" s="166">
        <f t="shared" si="565"/>
        <v>0</v>
      </c>
      <c r="O73" s="166">
        <f t="shared" si="565"/>
        <v>0</v>
      </c>
      <c r="P73" s="166">
        <f t="shared" si="565"/>
        <v>0</v>
      </c>
      <c r="Q73" s="166">
        <f t="shared" si="565"/>
        <v>0</v>
      </c>
      <c r="R73" s="166">
        <f t="shared" si="555"/>
        <v>0</v>
      </c>
      <c r="S73" s="166">
        <f t="shared" si="556"/>
        <v>0</v>
      </c>
      <c r="T73" s="166">
        <f t="shared" si="557"/>
        <v>0</v>
      </c>
      <c r="U73" s="166">
        <f t="shared" si="558"/>
        <v>0</v>
      </c>
      <c r="V73" s="166">
        <f t="shared" si="559"/>
        <v>0</v>
      </c>
      <c r="W73" s="166">
        <f>J73</f>
        <v>0</v>
      </c>
      <c r="X73" s="166">
        <f t="shared" si="560"/>
        <v>0</v>
      </c>
      <c r="Y73" s="166">
        <f t="shared" si="561"/>
        <v>0</v>
      </c>
      <c r="Z73" s="166">
        <f t="shared" si="562"/>
        <v>0</v>
      </c>
      <c r="AA73" s="166">
        <f t="shared" si="563"/>
        <v>0</v>
      </c>
      <c r="AB73" s="166">
        <f t="shared" si="564"/>
        <v>0</v>
      </c>
      <c r="AC73" s="166">
        <f>P73</f>
        <v>0</v>
      </c>
      <c r="AD73" s="166">
        <f t="shared" si="565"/>
        <v>0</v>
      </c>
      <c r="AE73" s="166">
        <f t="shared" si="565"/>
        <v>0</v>
      </c>
      <c r="AF73" s="166">
        <f t="shared" si="565"/>
        <v>0</v>
      </c>
      <c r="AG73" s="166">
        <f t="shared" si="565"/>
        <v>0</v>
      </c>
      <c r="AH73" s="166">
        <f t="shared" si="565"/>
        <v>0</v>
      </c>
      <c r="AI73" s="166">
        <f t="shared" si="565"/>
        <v>0</v>
      </c>
      <c r="AJ73" s="166">
        <f t="shared" si="565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" si="566">IFERROR(H73*100/H72,0)</f>
        <v>0</v>
      </c>
      <c r="I74" s="291">
        <f t="shared" ref="I74" si="567">IFERROR(I73*100/I72,0)</f>
        <v>0</v>
      </c>
      <c r="J74" s="291">
        <f t="shared" ref="J74" si="568">IFERROR(J73*100/J72,0)</f>
        <v>0</v>
      </c>
      <c r="K74" s="291">
        <f t="shared" ref="K74" si="569">IFERROR(K73*100/K72,0)</f>
        <v>0</v>
      </c>
      <c r="L74" s="291">
        <f t="shared" ref="L74" si="570">IFERROR(L73*100/L72,0)</f>
        <v>0</v>
      </c>
      <c r="M74" s="291">
        <f t="shared" ref="M74" si="571">IFERROR(M73*100/M72,0)</f>
        <v>0</v>
      </c>
      <c r="N74" s="291">
        <f t="shared" ref="N74" si="572">IFERROR(N73*100/N72,0)</f>
        <v>0</v>
      </c>
      <c r="O74" s="291">
        <f t="shared" ref="O74" si="573">IFERROR(O73*100/O72,0)</f>
        <v>0</v>
      </c>
      <c r="P74" s="291">
        <f t="shared" ref="P74" si="574">IFERROR(P73*100/P72,0)</f>
        <v>0</v>
      </c>
      <c r="Q74" s="291">
        <f t="shared" ref="Q74" si="575">IFERROR(Q73*100/Q72,0)</f>
        <v>0</v>
      </c>
      <c r="R74" s="291">
        <f t="shared" ref="R74" si="576">IFERROR(R73*100/R72,0)</f>
        <v>0</v>
      </c>
      <c r="S74" s="291">
        <f t="shared" ref="S74" si="577">IFERROR(S73*100/S72,0)</f>
        <v>0</v>
      </c>
      <c r="T74" s="291">
        <f t="shared" ref="T74" si="578">IFERROR(T73*100/T72,0)</f>
        <v>0</v>
      </c>
      <c r="U74" s="291">
        <f t="shared" ref="U74" si="579">IFERROR(U73*100/U72,0)</f>
        <v>0</v>
      </c>
      <c r="V74" s="291">
        <f t="shared" ref="V74" si="580">IFERROR(V73*100/V72,0)</f>
        <v>0</v>
      </c>
      <c r="W74" s="291">
        <f t="shared" ref="W74" si="581">IFERROR(W73*100/W72,0)</f>
        <v>0</v>
      </c>
      <c r="X74" s="291">
        <f t="shared" ref="X74" si="582">IFERROR(X73*100/X72,0)</f>
        <v>0</v>
      </c>
      <c r="Y74" s="291">
        <f t="shared" ref="Y74" si="583">IFERROR(Y73*100/Y72,0)</f>
        <v>0</v>
      </c>
      <c r="Z74" s="291">
        <f t="shared" ref="Z74" si="584">IFERROR(Z73*100/Z72,0)</f>
        <v>0</v>
      </c>
      <c r="AA74" s="291">
        <f t="shared" ref="AA74" si="585">IFERROR(AA73*100/AA72,0)</f>
        <v>0</v>
      </c>
      <c r="AB74" s="291">
        <f t="shared" ref="AB74" si="586">IFERROR(AB73*100/AB72,0)</f>
        <v>0</v>
      </c>
      <c r="AC74" s="291">
        <f t="shared" ref="AC74" si="587">IFERROR(AC73*100/AC72,0)</f>
        <v>0</v>
      </c>
      <c r="AD74" s="291">
        <f t="shared" ref="AD74" si="588">IFERROR(AD73*100/AD72,0)</f>
        <v>0</v>
      </c>
      <c r="AE74" s="291">
        <f t="shared" ref="AE74" si="589">IFERROR(AE73*100/AE72,0)</f>
        <v>0</v>
      </c>
      <c r="AF74" s="291">
        <f t="shared" ref="AF74" si="590">IFERROR(AF73*100/AF72,0)</f>
        <v>0</v>
      </c>
      <c r="AG74" s="291">
        <f t="shared" ref="AG74" si="591">IFERROR(AG73*100/AG72,0)</f>
        <v>0</v>
      </c>
      <c r="AH74" s="291">
        <f t="shared" ref="AH74" si="592">IFERROR(AH73*100/AH72,0)</f>
        <v>0</v>
      </c>
      <c r="AI74" s="291">
        <f t="shared" ref="AI74" si="593">IFERROR(AI73*100/AI72,0)</f>
        <v>0</v>
      </c>
      <c r="AJ74" s="291">
        <f t="shared" ref="AJ74" si="594">IFERROR(AJ73*100/AJ72,0)</f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5"/>
      <c r="F75" s="96" t="s">
        <v>163</v>
      </c>
      <c r="G75" s="309">
        <f>G$10</f>
        <v>2</v>
      </c>
      <c r="H75" s="309">
        <f>G75</f>
        <v>2</v>
      </c>
      <c r="I75" s="309">
        <f t="shared" ref="I75:AJ75" si="595">H75</f>
        <v>2</v>
      </c>
      <c r="J75" s="309">
        <f t="shared" si="595"/>
        <v>2</v>
      </c>
      <c r="K75" s="309">
        <f t="shared" si="595"/>
        <v>2</v>
      </c>
      <c r="L75" s="309">
        <f t="shared" si="595"/>
        <v>2</v>
      </c>
      <c r="M75" s="309">
        <f t="shared" si="595"/>
        <v>2</v>
      </c>
      <c r="N75" s="309">
        <f t="shared" si="595"/>
        <v>2</v>
      </c>
      <c r="O75" s="309">
        <f t="shared" si="595"/>
        <v>2</v>
      </c>
      <c r="P75" s="309">
        <f t="shared" si="595"/>
        <v>2</v>
      </c>
      <c r="Q75" s="309">
        <f t="shared" si="595"/>
        <v>2</v>
      </c>
      <c r="R75" s="309">
        <f t="shared" si="595"/>
        <v>2</v>
      </c>
      <c r="S75" s="309">
        <f t="shared" si="595"/>
        <v>2</v>
      </c>
      <c r="T75" s="309">
        <f t="shared" si="595"/>
        <v>2</v>
      </c>
      <c r="U75" s="309">
        <f t="shared" si="595"/>
        <v>2</v>
      </c>
      <c r="V75" s="309">
        <f t="shared" si="595"/>
        <v>2</v>
      </c>
      <c r="W75" s="309">
        <f t="shared" si="595"/>
        <v>2</v>
      </c>
      <c r="X75" s="309">
        <f t="shared" si="595"/>
        <v>2</v>
      </c>
      <c r="Y75" s="309">
        <f t="shared" si="595"/>
        <v>2</v>
      </c>
      <c r="Z75" s="309">
        <f t="shared" si="595"/>
        <v>2</v>
      </c>
      <c r="AA75" s="309">
        <f t="shared" si="595"/>
        <v>2</v>
      </c>
      <c r="AB75" s="309">
        <f t="shared" si="595"/>
        <v>2</v>
      </c>
      <c r="AC75" s="309">
        <f t="shared" si="595"/>
        <v>2</v>
      </c>
      <c r="AD75" s="309">
        <f t="shared" si="595"/>
        <v>2</v>
      </c>
      <c r="AE75" s="309">
        <f t="shared" si="595"/>
        <v>2</v>
      </c>
      <c r="AF75" s="309">
        <f t="shared" si="595"/>
        <v>2</v>
      </c>
      <c r="AG75" s="309">
        <f t="shared" si="595"/>
        <v>2</v>
      </c>
      <c r="AH75" s="309">
        <f t="shared" si="595"/>
        <v>2</v>
      </c>
      <c r="AI75" s="309">
        <f t="shared" si="595"/>
        <v>2</v>
      </c>
      <c r="AJ75" s="309">
        <f t="shared" si="595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" si="596">IFERROR(I71*I72/100*(100-I75)/100,0)</f>
        <v>0</v>
      </c>
      <c r="J76" s="156">
        <f t="shared" ref="J76" si="597">IFERROR(J71*J72/100*(100-J75)/100,0)</f>
        <v>0</v>
      </c>
      <c r="K76" s="156">
        <f t="shared" ref="K76" si="598">IFERROR(K71*K72/100*(100-K75)/100,0)</f>
        <v>0</v>
      </c>
      <c r="L76" s="156">
        <f t="shared" ref="L76" si="599">IFERROR(L71*L72/100*(100-L75)/100,0)</f>
        <v>0</v>
      </c>
      <c r="M76" s="156">
        <f t="shared" ref="M76" si="600">IFERROR(M71*M72/100*(100-M75)/100,0)</f>
        <v>0</v>
      </c>
      <c r="N76" s="156">
        <f t="shared" ref="N76" si="601">IFERROR(N71*N72/100*(100-N75)/100,0)</f>
        <v>0</v>
      </c>
      <c r="O76" s="156">
        <f t="shared" ref="O76" si="602">IFERROR(O71*O72/100*(100-O75)/100,0)</f>
        <v>0</v>
      </c>
      <c r="P76" s="156">
        <f t="shared" ref="P76" si="603">IFERROR(P71*P72/100*(100-P75)/100,0)</f>
        <v>0</v>
      </c>
      <c r="Q76" s="156">
        <f t="shared" ref="Q76" si="604">IFERROR(Q71*Q72/100*(100-Q75)/100,0)</f>
        <v>0</v>
      </c>
      <c r="R76" s="156">
        <f t="shared" ref="R76" si="605">IFERROR(R71*R72/100*(100-R75)/100,0)</f>
        <v>0</v>
      </c>
      <c r="S76" s="156">
        <f t="shared" ref="S76" si="606">IFERROR(S71*S72/100*(100-S75)/100,0)</f>
        <v>0</v>
      </c>
      <c r="T76" s="156">
        <f t="shared" ref="T76" si="607">IFERROR(T71*T72/100*(100-T75)/100,0)</f>
        <v>0</v>
      </c>
      <c r="U76" s="156">
        <f t="shared" ref="U76" si="608">IFERROR(U71*U72/100*(100-U75)/100,0)</f>
        <v>0</v>
      </c>
      <c r="V76" s="156">
        <f t="shared" ref="V76" si="609">IFERROR(V71*V72/100*(100-V75)/100,0)</f>
        <v>0</v>
      </c>
      <c r="W76" s="156">
        <f t="shared" ref="W76" si="610">IFERROR(W71*W72/100*(100-W75)/100,0)</f>
        <v>0</v>
      </c>
      <c r="X76" s="156">
        <f t="shared" ref="X76" si="611">IFERROR(X71*X72/100*(100-X75)/100,0)</f>
        <v>0</v>
      </c>
      <c r="Y76" s="156">
        <f t="shared" ref="Y76" si="612">IFERROR(Y71*Y72/100*(100-Y75)/100,0)</f>
        <v>0</v>
      </c>
      <c r="Z76" s="156">
        <f t="shared" ref="Z76" si="613">IFERROR(Z71*Z72/100*(100-Z75)/100,0)</f>
        <v>0</v>
      </c>
      <c r="AA76" s="156">
        <f t="shared" ref="AA76" si="614">IFERROR(AA71*AA72/100*(100-AA75)/100,0)</f>
        <v>0</v>
      </c>
      <c r="AB76" s="156">
        <f t="shared" ref="AB76" si="615">IFERROR(AB71*AB72/100*(100-AB75)/100,0)</f>
        <v>0</v>
      </c>
      <c r="AC76" s="156">
        <f t="shared" ref="AC76" si="616">IFERROR(AC71*AC72/100*(100-AC75)/100,0)</f>
        <v>0</v>
      </c>
      <c r="AD76" s="156">
        <f t="shared" ref="AD76" si="617">IFERROR(AD71*AD72/100*(100-AD75)/100,0)</f>
        <v>0</v>
      </c>
      <c r="AE76" s="156">
        <f t="shared" ref="AE76" si="618">IFERROR(AE71*AE72/100*(100-AE75)/100,0)</f>
        <v>0</v>
      </c>
      <c r="AF76" s="156">
        <f t="shared" ref="AF76" si="619">IFERROR(AF71*AF72/100*(100-AF75)/100,0)</f>
        <v>0</v>
      </c>
      <c r="AG76" s="156">
        <f t="shared" ref="AG76" si="620">IFERROR(AG71*AG72/100*(100-AG75)/100,0)</f>
        <v>0</v>
      </c>
      <c r="AH76" s="156">
        <f t="shared" ref="AH76" si="621">IFERROR(AH71*AH72/100*(100-AH75)/100,0)</f>
        <v>0</v>
      </c>
      <c r="AI76" s="156">
        <f t="shared" ref="AI76" si="622">IFERROR(AI71*AI72/100*(100-AI75)/100,0)</f>
        <v>0</v>
      </c>
      <c r="AJ76" s="156">
        <f t="shared" ref="AJ76" si="623">IFERROR(AJ71*AJ72/100*(100-AJ75)/100,0)</f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" si="624">IFERROR(I74/100*I76,0)</f>
        <v>0</v>
      </c>
      <c r="J77" s="163">
        <f t="shared" ref="J77" si="625">IFERROR(J74/100*J76,0)</f>
        <v>0</v>
      </c>
      <c r="K77" s="163">
        <f t="shared" ref="K77" si="626">IFERROR(K74/100*K76,0)</f>
        <v>0</v>
      </c>
      <c r="L77" s="163">
        <f t="shared" ref="L77" si="627">IFERROR(L74/100*L76,0)</f>
        <v>0</v>
      </c>
      <c r="M77" s="163">
        <f t="shared" ref="M77" si="628">IFERROR(M74/100*M76,0)</f>
        <v>0</v>
      </c>
      <c r="N77" s="163">
        <f t="shared" ref="N77" si="629">IFERROR(N74/100*N76,0)</f>
        <v>0</v>
      </c>
      <c r="O77" s="163">
        <f t="shared" ref="O77" si="630">IFERROR(O74/100*O76,0)</f>
        <v>0</v>
      </c>
      <c r="P77" s="163">
        <f t="shared" ref="P77" si="631">IFERROR(P74/100*P76,0)</f>
        <v>0</v>
      </c>
      <c r="Q77" s="163">
        <f t="shared" ref="Q77" si="632">IFERROR(Q74/100*Q76,0)</f>
        <v>0</v>
      </c>
      <c r="R77" s="163">
        <f t="shared" ref="R77" si="633">IFERROR(R74/100*R76,0)</f>
        <v>0</v>
      </c>
      <c r="S77" s="163">
        <f t="shared" ref="S77" si="634">IFERROR(S74/100*S76,0)</f>
        <v>0</v>
      </c>
      <c r="T77" s="163">
        <f t="shared" ref="T77" si="635">IFERROR(T74/100*T76,0)</f>
        <v>0</v>
      </c>
      <c r="U77" s="163">
        <f t="shared" ref="U77" si="636">IFERROR(U74/100*U76,0)</f>
        <v>0</v>
      </c>
      <c r="V77" s="163">
        <f t="shared" ref="V77" si="637">IFERROR(V74/100*V76,0)</f>
        <v>0</v>
      </c>
      <c r="W77" s="163">
        <f t="shared" ref="W77" si="638">IFERROR(W74/100*W76,0)</f>
        <v>0</v>
      </c>
      <c r="X77" s="163">
        <f t="shared" ref="X77" si="639">IFERROR(X74/100*X76,0)</f>
        <v>0</v>
      </c>
      <c r="Y77" s="163">
        <f t="shared" ref="Y77" si="640">IFERROR(Y74/100*Y76,0)</f>
        <v>0</v>
      </c>
      <c r="Z77" s="163">
        <f t="shared" ref="Z77" si="641">IFERROR(Z74/100*Z76,0)</f>
        <v>0</v>
      </c>
      <c r="AA77" s="163">
        <f t="shared" ref="AA77" si="642">IFERROR(AA74/100*AA76,0)</f>
        <v>0</v>
      </c>
      <c r="AB77" s="163">
        <f t="shared" ref="AB77" si="643">IFERROR(AB74/100*AB76,0)</f>
        <v>0</v>
      </c>
      <c r="AC77" s="163">
        <f t="shared" ref="AC77" si="644">IFERROR(AC74/100*AC76,0)</f>
        <v>0</v>
      </c>
      <c r="AD77" s="163">
        <f t="shared" ref="AD77" si="645">IFERROR(AD74/100*AD76,0)</f>
        <v>0</v>
      </c>
      <c r="AE77" s="163">
        <f t="shared" ref="AE77" si="646">IFERROR(AE74/100*AE76,0)</f>
        <v>0</v>
      </c>
      <c r="AF77" s="163">
        <f t="shared" ref="AF77" si="647">IFERROR(AF74/100*AF76,0)</f>
        <v>0</v>
      </c>
      <c r="AG77" s="163">
        <f t="shared" ref="AG77" si="648">IFERROR(AG74/100*AG76,0)</f>
        <v>0</v>
      </c>
      <c r="AH77" s="163">
        <f t="shared" ref="AH77" si="649">IFERROR(AH74/100*AH76,0)</f>
        <v>0</v>
      </c>
      <c r="AI77" s="163">
        <f t="shared" ref="AI77" si="650">IFERROR(AI74/100*AI76,0)</f>
        <v>0</v>
      </c>
      <c r="AJ77" s="163">
        <f t="shared" ref="AJ77" si="651">IFERROR(AJ74/100*AJ76,0)</f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652">IFERROR(H71*H72/88,0)</f>
        <v>0</v>
      </c>
      <c r="I78" s="156">
        <f t="shared" si="652"/>
        <v>0</v>
      </c>
      <c r="J78" s="156">
        <f t="shared" si="652"/>
        <v>0</v>
      </c>
      <c r="K78" s="156">
        <f t="shared" si="652"/>
        <v>0</v>
      </c>
      <c r="L78" s="156">
        <f t="shared" si="652"/>
        <v>0</v>
      </c>
      <c r="M78" s="156">
        <f t="shared" si="652"/>
        <v>0</v>
      </c>
      <c r="N78" s="156">
        <f t="shared" si="652"/>
        <v>0</v>
      </c>
      <c r="O78" s="156">
        <f t="shared" si="652"/>
        <v>0</v>
      </c>
      <c r="P78" s="156">
        <f t="shared" si="652"/>
        <v>0</v>
      </c>
      <c r="Q78" s="156">
        <f t="shared" si="652"/>
        <v>0</v>
      </c>
      <c r="R78" s="156">
        <f t="shared" si="652"/>
        <v>0</v>
      </c>
      <c r="S78" s="156">
        <f t="shared" si="652"/>
        <v>0</v>
      </c>
      <c r="T78" s="156">
        <f t="shared" si="652"/>
        <v>0</v>
      </c>
      <c r="U78" s="156">
        <f t="shared" si="652"/>
        <v>0</v>
      </c>
      <c r="V78" s="156">
        <f t="shared" si="652"/>
        <v>0</v>
      </c>
      <c r="W78" s="156">
        <f t="shared" si="652"/>
        <v>0</v>
      </c>
      <c r="X78" s="156">
        <f t="shared" si="652"/>
        <v>0</v>
      </c>
      <c r="Y78" s="156">
        <f t="shared" si="652"/>
        <v>0</v>
      </c>
      <c r="Z78" s="156">
        <f t="shared" si="652"/>
        <v>0</v>
      </c>
      <c r="AA78" s="156">
        <f t="shared" si="652"/>
        <v>0</v>
      </c>
      <c r="AB78" s="156">
        <f t="shared" si="652"/>
        <v>0</v>
      </c>
      <c r="AC78" s="156">
        <f t="shared" si="652"/>
        <v>0</v>
      </c>
      <c r="AD78" s="156">
        <f t="shared" si="652"/>
        <v>0</v>
      </c>
      <c r="AE78" s="156">
        <f t="shared" si="652"/>
        <v>0</v>
      </c>
      <c r="AF78" s="156">
        <f t="shared" si="652"/>
        <v>0</v>
      </c>
      <c r="AG78" s="156">
        <f t="shared" si="652"/>
        <v>0</v>
      </c>
      <c r="AH78" s="156">
        <f t="shared" si="652"/>
        <v>0</v>
      </c>
      <c r="AI78" s="156">
        <f t="shared" si="652"/>
        <v>0</v>
      </c>
      <c r="AJ78" s="156">
        <f t="shared" si="652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">
        <v>98</v>
      </c>
      <c r="F79" s="96" t="str">
        <f>$F$6</f>
        <v>FM-Menge (kg)</v>
      </c>
      <c r="G79" s="154"/>
      <c r="H79" s="179" t="str">
        <f t="shared" ref="H79:V79" si="653">IFERROR(G79*H$164/G$164,"-")</f>
        <v>-</v>
      </c>
      <c r="I79" s="179" t="str">
        <f t="shared" si="653"/>
        <v>-</v>
      </c>
      <c r="J79" s="179" t="str">
        <f t="shared" si="653"/>
        <v>-</v>
      </c>
      <c r="K79" s="179" t="str">
        <f t="shared" si="653"/>
        <v>-</v>
      </c>
      <c r="L79" s="179" t="str">
        <f t="shared" si="653"/>
        <v>-</v>
      </c>
      <c r="M79" s="179" t="str">
        <f t="shared" si="653"/>
        <v>-</v>
      </c>
      <c r="N79" s="179" t="str">
        <f t="shared" si="653"/>
        <v>-</v>
      </c>
      <c r="O79" s="179" t="str">
        <f t="shared" si="653"/>
        <v>-</v>
      </c>
      <c r="P79" s="179" t="str">
        <f t="shared" si="653"/>
        <v>-</v>
      </c>
      <c r="Q79" s="179" t="str">
        <f t="shared" si="653"/>
        <v>-</v>
      </c>
      <c r="R79" s="179" t="str">
        <f t="shared" si="653"/>
        <v>-</v>
      </c>
      <c r="S79" s="179" t="str">
        <f t="shared" si="653"/>
        <v>-</v>
      </c>
      <c r="T79" s="179" t="str">
        <f t="shared" si="653"/>
        <v>-</v>
      </c>
      <c r="U79" s="179" t="str">
        <f t="shared" si="653"/>
        <v>-</v>
      </c>
      <c r="V79" s="179" t="str">
        <f t="shared" si="653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654">IFERROR(AC79*AD$164/AC$164,"-")</f>
        <v>-</v>
      </c>
      <c r="AE79" s="179" t="str">
        <f t="shared" si="654"/>
        <v>-</v>
      </c>
      <c r="AF79" s="179" t="str">
        <f t="shared" si="654"/>
        <v>-</v>
      </c>
      <c r="AG79" s="179" t="str">
        <f t="shared" si="654"/>
        <v>-</v>
      </c>
      <c r="AH79" s="179" t="str">
        <f t="shared" si="654"/>
        <v>-</v>
      </c>
      <c r="AI79" s="179" t="str">
        <f t="shared" si="654"/>
        <v>-</v>
      </c>
      <c r="AJ79" s="179" t="str">
        <f t="shared" si="654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v>88</v>
      </c>
      <c r="H80" s="164">
        <f>G80</f>
        <v>88</v>
      </c>
      <c r="I80" s="164">
        <f t="shared" ref="I80:AJ80" si="655">H80</f>
        <v>88</v>
      </c>
      <c r="J80" s="164">
        <f t="shared" si="655"/>
        <v>88</v>
      </c>
      <c r="K80" s="164">
        <f t="shared" si="655"/>
        <v>88</v>
      </c>
      <c r="L80" s="164">
        <f t="shared" si="655"/>
        <v>88</v>
      </c>
      <c r="M80" s="164">
        <f t="shared" si="655"/>
        <v>88</v>
      </c>
      <c r="N80" s="164">
        <f t="shared" si="655"/>
        <v>88</v>
      </c>
      <c r="O80" s="164">
        <f t="shared" si="655"/>
        <v>88</v>
      </c>
      <c r="P80" s="164">
        <f t="shared" si="655"/>
        <v>88</v>
      </c>
      <c r="Q80" s="164">
        <f t="shared" si="655"/>
        <v>88</v>
      </c>
      <c r="R80" s="164">
        <f t="shared" ref="R80:R81" si="656">Q80</f>
        <v>88</v>
      </c>
      <c r="S80" s="164">
        <f t="shared" ref="S80:S81" si="657">R80</f>
        <v>88</v>
      </c>
      <c r="T80" s="164">
        <f t="shared" ref="T80:T81" si="658">S80</f>
        <v>88</v>
      </c>
      <c r="U80" s="164">
        <f t="shared" ref="U80:U81" si="659">T80</f>
        <v>88</v>
      </c>
      <c r="V80" s="164">
        <f t="shared" ref="V80:V81" si="660">U80</f>
        <v>88</v>
      </c>
      <c r="W80" s="164">
        <f>J80</f>
        <v>88</v>
      </c>
      <c r="X80" s="164">
        <f t="shared" ref="X80:X81" si="661">W80</f>
        <v>88</v>
      </c>
      <c r="Y80" s="164">
        <f t="shared" ref="Y80:Y81" si="662">X80</f>
        <v>88</v>
      </c>
      <c r="Z80" s="164">
        <f t="shared" ref="Z80:Z81" si="663">Y80</f>
        <v>88</v>
      </c>
      <c r="AA80" s="164">
        <f t="shared" ref="AA80:AA81" si="664">Z80</f>
        <v>88</v>
      </c>
      <c r="AB80" s="164">
        <f t="shared" ref="AB80:AB81" si="665">AA80</f>
        <v>88</v>
      </c>
      <c r="AC80" s="164">
        <f>P80</f>
        <v>88</v>
      </c>
      <c r="AD80" s="164">
        <f t="shared" si="655"/>
        <v>88</v>
      </c>
      <c r="AE80" s="164">
        <f t="shared" si="655"/>
        <v>88</v>
      </c>
      <c r="AF80" s="164">
        <f t="shared" si="655"/>
        <v>88</v>
      </c>
      <c r="AG80" s="164">
        <f t="shared" si="655"/>
        <v>88</v>
      </c>
      <c r="AH80" s="164">
        <f t="shared" si="655"/>
        <v>88</v>
      </c>
      <c r="AI80" s="164">
        <f t="shared" si="655"/>
        <v>88</v>
      </c>
      <c r="AJ80" s="164">
        <f t="shared" si="655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/>
      <c r="H81" s="166">
        <f t="shared" ref="H81:AJ81" si="666">G81</f>
        <v>0</v>
      </c>
      <c r="I81" s="166">
        <f t="shared" si="666"/>
        <v>0</v>
      </c>
      <c r="J81" s="166">
        <f t="shared" si="666"/>
        <v>0</v>
      </c>
      <c r="K81" s="166">
        <f t="shared" si="666"/>
        <v>0</v>
      </c>
      <c r="L81" s="166">
        <f t="shared" si="666"/>
        <v>0</v>
      </c>
      <c r="M81" s="166">
        <f t="shared" si="666"/>
        <v>0</v>
      </c>
      <c r="N81" s="166">
        <f t="shared" si="666"/>
        <v>0</v>
      </c>
      <c r="O81" s="166">
        <f t="shared" si="666"/>
        <v>0</v>
      </c>
      <c r="P81" s="166">
        <f t="shared" si="666"/>
        <v>0</v>
      </c>
      <c r="Q81" s="166">
        <f t="shared" si="666"/>
        <v>0</v>
      </c>
      <c r="R81" s="166">
        <f t="shared" si="656"/>
        <v>0</v>
      </c>
      <c r="S81" s="166">
        <f t="shared" si="657"/>
        <v>0</v>
      </c>
      <c r="T81" s="166">
        <f t="shared" si="658"/>
        <v>0</v>
      </c>
      <c r="U81" s="166">
        <f t="shared" si="659"/>
        <v>0</v>
      </c>
      <c r="V81" s="166">
        <f t="shared" si="660"/>
        <v>0</v>
      </c>
      <c r="W81" s="166">
        <f>J81</f>
        <v>0</v>
      </c>
      <c r="X81" s="166">
        <f t="shared" si="661"/>
        <v>0</v>
      </c>
      <c r="Y81" s="166">
        <f t="shared" si="662"/>
        <v>0</v>
      </c>
      <c r="Z81" s="166">
        <f t="shared" si="663"/>
        <v>0</v>
      </c>
      <c r="AA81" s="166">
        <f t="shared" si="664"/>
        <v>0</v>
      </c>
      <c r="AB81" s="166">
        <f t="shared" si="665"/>
        <v>0</v>
      </c>
      <c r="AC81" s="166">
        <f>P81</f>
        <v>0</v>
      </c>
      <c r="AD81" s="166">
        <f t="shared" si="666"/>
        <v>0</v>
      </c>
      <c r="AE81" s="166">
        <f t="shared" si="666"/>
        <v>0</v>
      </c>
      <c r="AF81" s="166">
        <f t="shared" si="666"/>
        <v>0</v>
      </c>
      <c r="AG81" s="166">
        <f t="shared" si="666"/>
        <v>0</v>
      </c>
      <c r="AH81" s="166">
        <f t="shared" si="666"/>
        <v>0</v>
      </c>
      <c r="AI81" s="166">
        <f t="shared" si="666"/>
        <v>0</v>
      </c>
      <c r="AJ81" s="166">
        <f t="shared" si="666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" si="667">IFERROR(H81*100/H80,0)</f>
        <v>0</v>
      </c>
      <c r="I82" s="291">
        <f t="shared" ref="I82" si="668">IFERROR(I81*100/I80,0)</f>
        <v>0</v>
      </c>
      <c r="J82" s="291">
        <f t="shared" ref="J82" si="669">IFERROR(J81*100/J80,0)</f>
        <v>0</v>
      </c>
      <c r="K82" s="291">
        <f t="shared" ref="K82" si="670">IFERROR(K81*100/K80,0)</f>
        <v>0</v>
      </c>
      <c r="L82" s="291">
        <f t="shared" ref="L82" si="671">IFERROR(L81*100/L80,0)</f>
        <v>0</v>
      </c>
      <c r="M82" s="291">
        <f t="shared" ref="M82" si="672">IFERROR(M81*100/M80,0)</f>
        <v>0</v>
      </c>
      <c r="N82" s="291">
        <f t="shared" ref="N82" si="673">IFERROR(N81*100/N80,0)</f>
        <v>0</v>
      </c>
      <c r="O82" s="291">
        <f t="shared" ref="O82" si="674">IFERROR(O81*100/O80,0)</f>
        <v>0</v>
      </c>
      <c r="P82" s="291">
        <f t="shared" ref="P82" si="675">IFERROR(P81*100/P80,0)</f>
        <v>0</v>
      </c>
      <c r="Q82" s="291">
        <f t="shared" ref="Q82" si="676">IFERROR(Q81*100/Q80,0)</f>
        <v>0</v>
      </c>
      <c r="R82" s="291">
        <f t="shared" ref="R82" si="677">IFERROR(R81*100/R80,0)</f>
        <v>0</v>
      </c>
      <c r="S82" s="291">
        <f t="shared" ref="S82" si="678">IFERROR(S81*100/S80,0)</f>
        <v>0</v>
      </c>
      <c r="T82" s="291">
        <f t="shared" ref="T82" si="679">IFERROR(T81*100/T80,0)</f>
        <v>0</v>
      </c>
      <c r="U82" s="291">
        <f t="shared" ref="U82" si="680">IFERROR(U81*100/U80,0)</f>
        <v>0</v>
      </c>
      <c r="V82" s="291">
        <f t="shared" ref="V82" si="681">IFERROR(V81*100/V80,0)</f>
        <v>0</v>
      </c>
      <c r="W82" s="291">
        <f t="shared" ref="W82" si="682">IFERROR(W81*100/W80,0)</f>
        <v>0</v>
      </c>
      <c r="X82" s="291">
        <f t="shared" ref="X82" si="683">IFERROR(X81*100/X80,0)</f>
        <v>0</v>
      </c>
      <c r="Y82" s="291">
        <f t="shared" ref="Y82" si="684">IFERROR(Y81*100/Y80,0)</f>
        <v>0</v>
      </c>
      <c r="Z82" s="291">
        <f t="shared" ref="Z82" si="685">IFERROR(Z81*100/Z80,0)</f>
        <v>0</v>
      </c>
      <c r="AA82" s="291">
        <f t="shared" ref="AA82" si="686">IFERROR(AA81*100/AA80,0)</f>
        <v>0</v>
      </c>
      <c r="AB82" s="291">
        <f t="shared" ref="AB82" si="687">IFERROR(AB81*100/AB80,0)</f>
        <v>0</v>
      </c>
      <c r="AC82" s="291">
        <f t="shared" ref="AC82" si="688">IFERROR(AC81*100/AC80,0)</f>
        <v>0</v>
      </c>
      <c r="AD82" s="291">
        <f t="shared" ref="AD82" si="689">IFERROR(AD81*100/AD80,0)</f>
        <v>0</v>
      </c>
      <c r="AE82" s="291">
        <f t="shared" ref="AE82" si="690">IFERROR(AE81*100/AE80,0)</f>
        <v>0</v>
      </c>
      <c r="AF82" s="291">
        <f t="shared" ref="AF82" si="691">IFERROR(AF81*100/AF80,0)</f>
        <v>0</v>
      </c>
      <c r="AG82" s="291">
        <f t="shared" ref="AG82" si="692">IFERROR(AG81*100/AG80,0)</f>
        <v>0</v>
      </c>
      <c r="AH82" s="291">
        <f t="shared" ref="AH82" si="693">IFERROR(AH81*100/AH80,0)</f>
        <v>0</v>
      </c>
      <c r="AI82" s="291">
        <f t="shared" ref="AI82" si="694">IFERROR(AI81*100/AI80,0)</f>
        <v>0</v>
      </c>
      <c r="AJ82" s="291">
        <f t="shared" ref="AJ82" si="695">IFERROR(AJ81*100/AJ80,0)</f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5"/>
      <c r="F83" s="96" t="s">
        <v>163</v>
      </c>
      <c r="G83" s="309">
        <f>G$10</f>
        <v>2</v>
      </c>
      <c r="H83" s="309">
        <f>G83</f>
        <v>2</v>
      </c>
      <c r="I83" s="309">
        <f t="shared" ref="I83:AJ83" si="696">H83</f>
        <v>2</v>
      </c>
      <c r="J83" s="309">
        <f t="shared" si="696"/>
        <v>2</v>
      </c>
      <c r="K83" s="309">
        <f t="shared" si="696"/>
        <v>2</v>
      </c>
      <c r="L83" s="309">
        <f t="shared" si="696"/>
        <v>2</v>
      </c>
      <c r="M83" s="309">
        <f t="shared" si="696"/>
        <v>2</v>
      </c>
      <c r="N83" s="309">
        <f t="shared" si="696"/>
        <v>2</v>
      </c>
      <c r="O83" s="309">
        <f t="shared" si="696"/>
        <v>2</v>
      </c>
      <c r="P83" s="309">
        <f t="shared" si="696"/>
        <v>2</v>
      </c>
      <c r="Q83" s="309">
        <f t="shared" si="696"/>
        <v>2</v>
      </c>
      <c r="R83" s="309">
        <f t="shared" si="696"/>
        <v>2</v>
      </c>
      <c r="S83" s="309">
        <f t="shared" si="696"/>
        <v>2</v>
      </c>
      <c r="T83" s="309">
        <f t="shared" si="696"/>
        <v>2</v>
      </c>
      <c r="U83" s="309">
        <f t="shared" si="696"/>
        <v>2</v>
      </c>
      <c r="V83" s="309">
        <f t="shared" si="696"/>
        <v>2</v>
      </c>
      <c r="W83" s="309">
        <f t="shared" si="696"/>
        <v>2</v>
      </c>
      <c r="X83" s="309">
        <f t="shared" si="696"/>
        <v>2</v>
      </c>
      <c r="Y83" s="309">
        <f t="shared" si="696"/>
        <v>2</v>
      </c>
      <c r="Z83" s="309">
        <f t="shared" si="696"/>
        <v>2</v>
      </c>
      <c r="AA83" s="309">
        <f t="shared" si="696"/>
        <v>2</v>
      </c>
      <c r="AB83" s="309">
        <f t="shared" si="696"/>
        <v>2</v>
      </c>
      <c r="AC83" s="309">
        <f t="shared" si="696"/>
        <v>2</v>
      </c>
      <c r="AD83" s="309">
        <f t="shared" si="696"/>
        <v>2</v>
      </c>
      <c r="AE83" s="309">
        <f t="shared" si="696"/>
        <v>2</v>
      </c>
      <c r="AF83" s="309">
        <f t="shared" si="696"/>
        <v>2</v>
      </c>
      <c r="AG83" s="309">
        <f t="shared" si="696"/>
        <v>2</v>
      </c>
      <c r="AH83" s="309">
        <f t="shared" si="696"/>
        <v>2</v>
      </c>
      <c r="AI83" s="309">
        <f t="shared" si="696"/>
        <v>2</v>
      </c>
      <c r="AJ83" s="309">
        <f t="shared" si="696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" si="697">IFERROR(I79*I80/100*(100-I83)/100,0)</f>
        <v>0</v>
      </c>
      <c r="J84" s="156">
        <f t="shared" ref="J84" si="698">IFERROR(J79*J80/100*(100-J83)/100,0)</f>
        <v>0</v>
      </c>
      <c r="K84" s="156">
        <f t="shared" ref="K84" si="699">IFERROR(K79*K80/100*(100-K83)/100,0)</f>
        <v>0</v>
      </c>
      <c r="L84" s="156">
        <f t="shared" ref="L84" si="700">IFERROR(L79*L80/100*(100-L83)/100,0)</f>
        <v>0</v>
      </c>
      <c r="M84" s="156">
        <f t="shared" ref="M84" si="701">IFERROR(M79*M80/100*(100-M83)/100,0)</f>
        <v>0</v>
      </c>
      <c r="N84" s="156">
        <f t="shared" ref="N84" si="702">IFERROR(N79*N80/100*(100-N83)/100,0)</f>
        <v>0</v>
      </c>
      <c r="O84" s="156">
        <f t="shared" ref="O84" si="703">IFERROR(O79*O80/100*(100-O83)/100,0)</f>
        <v>0</v>
      </c>
      <c r="P84" s="156">
        <f t="shared" ref="P84" si="704">IFERROR(P79*P80/100*(100-P83)/100,0)</f>
        <v>0</v>
      </c>
      <c r="Q84" s="156">
        <f t="shared" ref="Q84" si="705">IFERROR(Q79*Q80/100*(100-Q83)/100,0)</f>
        <v>0</v>
      </c>
      <c r="R84" s="156">
        <f t="shared" ref="R84" si="706">IFERROR(R79*R80/100*(100-R83)/100,0)</f>
        <v>0</v>
      </c>
      <c r="S84" s="156">
        <f t="shared" ref="S84" si="707">IFERROR(S79*S80/100*(100-S83)/100,0)</f>
        <v>0</v>
      </c>
      <c r="T84" s="156">
        <f t="shared" ref="T84" si="708">IFERROR(T79*T80/100*(100-T83)/100,0)</f>
        <v>0</v>
      </c>
      <c r="U84" s="156">
        <f t="shared" ref="U84" si="709">IFERROR(U79*U80/100*(100-U83)/100,0)</f>
        <v>0</v>
      </c>
      <c r="V84" s="156">
        <f t="shared" ref="V84" si="710">IFERROR(V79*V80/100*(100-V83)/100,0)</f>
        <v>0</v>
      </c>
      <c r="W84" s="156">
        <f t="shared" ref="W84" si="711">IFERROR(W79*W80/100*(100-W83)/100,0)</f>
        <v>0</v>
      </c>
      <c r="X84" s="156">
        <f t="shared" ref="X84" si="712">IFERROR(X79*X80/100*(100-X83)/100,0)</f>
        <v>0</v>
      </c>
      <c r="Y84" s="156">
        <f t="shared" ref="Y84" si="713">IFERROR(Y79*Y80/100*(100-Y83)/100,0)</f>
        <v>0</v>
      </c>
      <c r="Z84" s="156">
        <f t="shared" ref="Z84" si="714">IFERROR(Z79*Z80/100*(100-Z83)/100,0)</f>
        <v>0</v>
      </c>
      <c r="AA84" s="156">
        <f t="shared" ref="AA84" si="715">IFERROR(AA79*AA80/100*(100-AA83)/100,0)</f>
        <v>0</v>
      </c>
      <c r="AB84" s="156">
        <f t="shared" ref="AB84" si="716">IFERROR(AB79*AB80/100*(100-AB83)/100,0)</f>
        <v>0</v>
      </c>
      <c r="AC84" s="156">
        <f t="shared" ref="AC84" si="717">IFERROR(AC79*AC80/100*(100-AC83)/100,0)</f>
        <v>0</v>
      </c>
      <c r="AD84" s="156">
        <f t="shared" ref="AD84" si="718">IFERROR(AD79*AD80/100*(100-AD83)/100,0)</f>
        <v>0</v>
      </c>
      <c r="AE84" s="156">
        <f t="shared" ref="AE84" si="719">IFERROR(AE79*AE80/100*(100-AE83)/100,0)</f>
        <v>0</v>
      </c>
      <c r="AF84" s="156">
        <f t="shared" ref="AF84" si="720">IFERROR(AF79*AF80/100*(100-AF83)/100,0)</f>
        <v>0</v>
      </c>
      <c r="AG84" s="156">
        <f t="shared" ref="AG84" si="721">IFERROR(AG79*AG80/100*(100-AG83)/100,0)</f>
        <v>0</v>
      </c>
      <c r="AH84" s="156">
        <f t="shared" ref="AH84" si="722">IFERROR(AH79*AH80/100*(100-AH83)/100,0)</f>
        <v>0</v>
      </c>
      <c r="AI84" s="156">
        <f t="shared" ref="AI84" si="723">IFERROR(AI79*AI80/100*(100-AI83)/100,0)</f>
        <v>0</v>
      </c>
      <c r="AJ84" s="156">
        <f t="shared" ref="AJ84" si="724">IFERROR(AJ79*AJ80/100*(100-AJ83)/100,0)</f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" si="725">IFERROR(I82/100*I84,0)</f>
        <v>0</v>
      </c>
      <c r="J85" s="163">
        <f t="shared" ref="J85" si="726">IFERROR(J82/100*J84,0)</f>
        <v>0</v>
      </c>
      <c r="K85" s="163">
        <f t="shared" ref="K85" si="727">IFERROR(K82/100*K84,0)</f>
        <v>0</v>
      </c>
      <c r="L85" s="163">
        <f t="shared" ref="L85" si="728">IFERROR(L82/100*L84,0)</f>
        <v>0</v>
      </c>
      <c r="M85" s="163">
        <f t="shared" ref="M85" si="729">IFERROR(M82/100*M84,0)</f>
        <v>0</v>
      </c>
      <c r="N85" s="163">
        <f t="shared" ref="N85" si="730">IFERROR(N82/100*N84,0)</f>
        <v>0</v>
      </c>
      <c r="O85" s="163">
        <f t="shared" ref="O85" si="731">IFERROR(O82/100*O84,0)</f>
        <v>0</v>
      </c>
      <c r="P85" s="163">
        <f t="shared" ref="P85" si="732">IFERROR(P82/100*P84,0)</f>
        <v>0</v>
      </c>
      <c r="Q85" s="163">
        <f t="shared" ref="Q85" si="733">IFERROR(Q82/100*Q84,0)</f>
        <v>0</v>
      </c>
      <c r="R85" s="163">
        <f t="shared" ref="R85" si="734">IFERROR(R82/100*R84,0)</f>
        <v>0</v>
      </c>
      <c r="S85" s="163">
        <f t="shared" ref="S85" si="735">IFERROR(S82/100*S84,0)</f>
        <v>0</v>
      </c>
      <c r="T85" s="163">
        <f t="shared" ref="T85" si="736">IFERROR(T82/100*T84,0)</f>
        <v>0</v>
      </c>
      <c r="U85" s="163">
        <f t="shared" ref="U85" si="737">IFERROR(U82/100*U84,0)</f>
        <v>0</v>
      </c>
      <c r="V85" s="163">
        <f t="shared" ref="V85" si="738">IFERROR(V82/100*V84,0)</f>
        <v>0</v>
      </c>
      <c r="W85" s="163">
        <f t="shared" ref="W85" si="739">IFERROR(W82/100*W84,0)</f>
        <v>0</v>
      </c>
      <c r="X85" s="163">
        <f t="shared" ref="X85" si="740">IFERROR(X82/100*X84,0)</f>
        <v>0</v>
      </c>
      <c r="Y85" s="163">
        <f t="shared" ref="Y85" si="741">IFERROR(Y82/100*Y84,0)</f>
        <v>0</v>
      </c>
      <c r="Z85" s="163">
        <f t="shared" ref="Z85" si="742">IFERROR(Z82/100*Z84,0)</f>
        <v>0</v>
      </c>
      <c r="AA85" s="163">
        <f t="shared" ref="AA85" si="743">IFERROR(AA82/100*AA84,0)</f>
        <v>0</v>
      </c>
      <c r="AB85" s="163">
        <f t="shared" ref="AB85" si="744">IFERROR(AB82/100*AB84,0)</f>
        <v>0</v>
      </c>
      <c r="AC85" s="163">
        <f t="shared" ref="AC85" si="745">IFERROR(AC82/100*AC84,0)</f>
        <v>0</v>
      </c>
      <c r="AD85" s="163">
        <f t="shared" ref="AD85" si="746">IFERROR(AD82/100*AD84,0)</f>
        <v>0</v>
      </c>
      <c r="AE85" s="163">
        <f t="shared" ref="AE85" si="747">IFERROR(AE82/100*AE84,0)</f>
        <v>0</v>
      </c>
      <c r="AF85" s="163">
        <f t="shared" ref="AF85" si="748">IFERROR(AF82/100*AF84,0)</f>
        <v>0</v>
      </c>
      <c r="AG85" s="163">
        <f t="shared" ref="AG85" si="749">IFERROR(AG82/100*AG84,0)</f>
        <v>0</v>
      </c>
      <c r="AH85" s="163">
        <f t="shared" ref="AH85" si="750">IFERROR(AH82/100*AH84,0)</f>
        <v>0</v>
      </c>
      <c r="AI85" s="163">
        <f t="shared" ref="AI85" si="751">IFERROR(AI82/100*AI84,0)</f>
        <v>0</v>
      </c>
      <c r="AJ85" s="163">
        <f t="shared" ref="AJ85" si="752">IFERROR(AJ82/100*AJ84,0)</f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753">IFERROR(H79*H80/88,0)</f>
        <v>0</v>
      </c>
      <c r="I86" s="156">
        <f t="shared" si="753"/>
        <v>0</v>
      </c>
      <c r="J86" s="156">
        <f t="shared" si="753"/>
        <v>0</v>
      </c>
      <c r="K86" s="156">
        <f t="shared" si="753"/>
        <v>0</v>
      </c>
      <c r="L86" s="156">
        <f t="shared" si="753"/>
        <v>0</v>
      </c>
      <c r="M86" s="156">
        <f t="shared" si="753"/>
        <v>0</v>
      </c>
      <c r="N86" s="156">
        <f t="shared" si="753"/>
        <v>0</v>
      </c>
      <c r="O86" s="156">
        <f t="shared" si="753"/>
        <v>0</v>
      </c>
      <c r="P86" s="156">
        <f t="shared" si="753"/>
        <v>0</v>
      </c>
      <c r="Q86" s="156">
        <f t="shared" si="753"/>
        <v>0</v>
      </c>
      <c r="R86" s="156">
        <f t="shared" si="753"/>
        <v>0</v>
      </c>
      <c r="S86" s="156">
        <f t="shared" si="753"/>
        <v>0</v>
      </c>
      <c r="T86" s="156">
        <f t="shared" si="753"/>
        <v>0</v>
      </c>
      <c r="U86" s="156">
        <f t="shared" si="753"/>
        <v>0</v>
      </c>
      <c r="V86" s="156">
        <f t="shared" si="753"/>
        <v>0</v>
      </c>
      <c r="W86" s="156">
        <f t="shared" si="753"/>
        <v>0</v>
      </c>
      <c r="X86" s="156">
        <f t="shared" si="753"/>
        <v>0</v>
      </c>
      <c r="Y86" s="156">
        <f t="shared" si="753"/>
        <v>0</v>
      </c>
      <c r="Z86" s="156">
        <f t="shared" si="753"/>
        <v>0</v>
      </c>
      <c r="AA86" s="156">
        <f t="shared" si="753"/>
        <v>0</v>
      </c>
      <c r="AB86" s="156">
        <f t="shared" si="753"/>
        <v>0</v>
      </c>
      <c r="AC86" s="156">
        <f t="shared" si="753"/>
        <v>0</v>
      </c>
      <c r="AD86" s="156">
        <f t="shared" si="753"/>
        <v>0</v>
      </c>
      <c r="AE86" s="156">
        <f t="shared" si="753"/>
        <v>0</v>
      </c>
      <c r="AF86" s="156">
        <f t="shared" si="753"/>
        <v>0</v>
      </c>
      <c r="AG86" s="156">
        <f t="shared" si="753"/>
        <v>0</v>
      </c>
      <c r="AH86" s="156">
        <f t="shared" si="753"/>
        <v>0</v>
      </c>
      <c r="AI86" s="156">
        <f t="shared" si="753"/>
        <v>0</v>
      </c>
      <c r="AJ86" s="156">
        <f t="shared" si="753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">
        <v>98</v>
      </c>
      <c r="F87" s="96" t="str">
        <f>$F$6</f>
        <v>FM-Menge (kg)</v>
      </c>
      <c r="G87" s="154"/>
      <c r="H87" s="179" t="str">
        <f t="shared" ref="H87:V87" si="754">IFERROR(G87*H$164/G$164,"-")</f>
        <v>-</v>
      </c>
      <c r="I87" s="179" t="str">
        <f t="shared" si="754"/>
        <v>-</v>
      </c>
      <c r="J87" s="179" t="str">
        <f t="shared" si="754"/>
        <v>-</v>
      </c>
      <c r="K87" s="179" t="str">
        <f t="shared" si="754"/>
        <v>-</v>
      </c>
      <c r="L87" s="179" t="str">
        <f t="shared" si="754"/>
        <v>-</v>
      </c>
      <c r="M87" s="179" t="str">
        <f t="shared" si="754"/>
        <v>-</v>
      </c>
      <c r="N87" s="179" t="str">
        <f t="shared" si="754"/>
        <v>-</v>
      </c>
      <c r="O87" s="179" t="str">
        <f t="shared" si="754"/>
        <v>-</v>
      </c>
      <c r="P87" s="179" t="str">
        <f t="shared" si="754"/>
        <v>-</v>
      </c>
      <c r="Q87" s="179" t="str">
        <f t="shared" si="754"/>
        <v>-</v>
      </c>
      <c r="R87" s="179" t="str">
        <f t="shared" si="754"/>
        <v>-</v>
      </c>
      <c r="S87" s="179" t="str">
        <f t="shared" si="754"/>
        <v>-</v>
      </c>
      <c r="T87" s="179" t="str">
        <f t="shared" si="754"/>
        <v>-</v>
      </c>
      <c r="U87" s="179" t="str">
        <f t="shared" si="754"/>
        <v>-</v>
      </c>
      <c r="V87" s="179" t="str">
        <f t="shared" si="754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755">IFERROR(AC87*AD$164/AC$164,"-")</f>
        <v>-</v>
      </c>
      <c r="AE87" s="179" t="str">
        <f t="shared" si="755"/>
        <v>-</v>
      </c>
      <c r="AF87" s="179" t="str">
        <f t="shared" si="755"/>
        <v>-</v>
      </c>
      <c r="AG87" s="179" t="str">
        <f t="shared" si="755"/>
        <v>-</v>
      </c>
      <c r="AH87" s="179" t="str">
        <f t="shared" si="755"/>
        <v>-</v>
      </c>
      <c r="AI87" s="179" t="str">
        <f t="shared" si="755"/>
        <v>-</v>
      </c>
      <c r="AJ87" s="179" t="str">
        <f t="shared" si="755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v>88</v>
      </c>
      <c r="H88" s="164">
        <f>G88</f>
        <v>88</v>
      </c>
      <c r="I88" s="164">
        <f t="shared" ref="I88:AJ88" si="756">H88</f>
        <v>88</v>
      </c>
      <c r="J88" s="164">
        <f t="shared" si="756"/>
        <v>88</v>
      </c>
      <c r="K88" s="164">
        <f t="shared" si="756"/>
        <v>88</v>
      </c>
      <c r="L88" s="164">
        <f t="shared" si="756"/>
        <v>88</v>
      </c>
      <c r="M88" s="164">
        <f t="shared" si="756"/>
        <v>88</v>
      </c>
      <c r="N88" s="164">
        <f t="shared" si="756"/>
        <v>88</v>
      </c>
      <c r="O88" s="164">
        <f t="shared" si="756"/>
        <v>88</v>
      </c>
      <c r="P88" s="164">
        <f t="shared" si="756"/>
        <v>88</v>
      </c>
      <c r="Q88" s="164">
        <f t="shared" si="756"/>
        <v>88</v>
      </c>
      <c r="R88" s="164">
        <f t="shared" ref="R88:R89" si="757">Q88</f>
        <v>88</v>
      </c>
      <c r="S88" s="164">
        <f t="shared" ref="S88:S89" si="758">R88</f>
        <v>88</v>
      </c>
      <c r="T88" s="164">
        <f t="shared" ref="T88:T89" si="759">S88</f>
        <v>88</v>
      </c>
      <c r="U88" s="164">
        <f t="shared" ref="U88:U89" si="760">T88</f>
        <v>88</v>
      </c>
      <c r="V88" s="164">
        <f t="shared" ref="V88:V89" si="761">U88</f>
        <v>88</v>
      </c>
      <c r="W88" s="164">
        <f>J88</f>
        <v>88</v>
      </c>
      <c r="X88" s="164">
        <f t="shared" ref="X88:X89" si="762">W88</f>
        <v>88</v>
      </c>
      <c r="Y88" s="164">
        <f t="shared" ref="Y88:Y89" si="763">X88</f>
        <v>88</v>
      </c>
      <c r="Z88" s="164">
        <f t="shared" ref="Z88:Z89" si="764">Y88</f>
        <v>88</v>
      </c>
      <c r="AA88" s="164">
        <f t="shared" ref="AA88:AA89" si="765">Z88</f>
        <v>88</v>
      </c>
      <c r="AB88" s="164">
        <f t="shared" ref="AB88:AB89" si="766">AA88</f>
        <v>88</v>
      </c>
      <c r="AC88" s="164">
        <f>P88</f>
        <v>88</v>
      </c>
      <c r="AD88" s="164">
        <f t="shared" si="756"/>
        <v>88</v>
      </c>
      <c r="AE88" s="164">
        <f t="shared" si="756"/>
        <v>88</v>
      </c>
      <c r="AF88" s="164">
        <f t="shared" si="756"/>
        <v>88</v>
      </c>
      <c r="AG88" s="164">
        <f t="shared" si="756"/>
        <v>88</v>
      </c>
      <c r="AH88" s="164">
        <f t="shared" si="756"/>
        <v>88</v>
      </c>
      <c r="AI88" s="164">
        <f t="shared" si="756"/>
        <v>88</v>
      </c>
      <c r="AJ88" s="164">
        <f t="shared" si="756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/>
      <c r="H89" s="166">
        <f t="shared" ref="H89:AJ89" si="767">G89</f>
        <v>0</v>
      </c>
      <c r="I89" s="166">
        <f t="shared" si="767"/>
        <v>0</v>
      </c>
      <c r="J89" s="166">
        <f t="shared" si="767"/>
        <v>0</v>
      </c>
      <c r="K89" s="166">
        <f t="shared" si="767"/>
        <v>0</v>
      </c>
      <c r="L89" s="166">
        <f t="shared" si="767"/>
        <v>0</v>
      </c>
      <c r="M89" s="166">
        <f t="shared" si="767"/>
        <v>0</v>
      </c>
      <c r="N89" s="166">
        <f t="shared" si="767"/>
        <v>0</v>
      </c>
      <c r="O89" s="166">
        <f t="shared" si="767"/>
        <v>0</v>
      </c>
      <c r="P89" s="166">
        <f t="shared" si="767"/>
        <v>0</v>
      </c>
      <c r="Q89" s="166">
        <f t="shared" si="767"/>
        <v>0</v>
      </c>
      <c r="R89" s="166">
        <f t="shared" si="757"/>
        <v>0</v>
      </c>
      <c r="S89" s="166">
        <f t="shared" si="758"/>
        <v>0</v>
      </c>
      <c r="T89" s="166">
        <f t="shared" si="759"/>
        <v>0</v>
      </c>
      <c r="U89" s="166">
        <f t="shared" si="760"/>
        <v>0</v>
      </c>
      <c r="V89" s="166">
        <f t="shared" si="761"/>
        <v>0</v>
      </c>
      <c r="W89" s="166">
        <f>J89</f>
        <v>0</v>
      </c>
      <c r="X89" s="166">
        <f t="shared" si="762"/>
        <v>0</v>
      </c>
      <c r="Y89" s="166">
        <f t="shared" si="763"/>
        <v>0</v>
      </c>
      <c r="Z89" s="166">
        <f t="shared" si="764"/>
        <v>0</v>
      </c>
      <c r="AA89" s="166">
        <f t="shared" si="765"/>
        <v>0</v>
      </c>
      <c r="AB89" s="166">
        <f t="shared" si="766"/>
        <v>0</v>
      </c>
      <c r="AC89" s="166">
        <f>P89</f>
        <v>0</v>
      </c>
      <c r="AD89" s="166">
        <f t="shared" si="767"/>
        <v>0</v>
      </c>
      <c r="AE89" s="166">
        <f t="shared" si="767"/>
        <v>0</v>
      </c>
      <c r="AF89" s="166">
        <f t="shared" si="767"/>
        <v>0</v>
      </c>
      <c r="AG89" s="166">
        <f t="shared" si="767"/>
        <v>0</v>
      </c>
      <c r="AH89" s="166">
        <f t="shared" si="767"/>
        <v>0</v>
      </c>
      <c r="AI89" s="166">
        <f t="shared" si="767"/>
        <v>0</v>
      </c>
      <c r="AJ89" s="166">
        <f t="shared" si="767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" si="768">IFERROR(H89*100/H88,0)</f>
        <v>0</v>
      </c>
      <c r="I90" s="291">
        <f t="shared" ref="I90" si="769">IFERROR(I89*100/I88,0)</f>
        <v>0</v>
      </c>
      <c r="J90" s="291">
        <f t="shared" ref="J90" si="770">IFERROR(J89*100/J88,0)</f>
        <v>0</v>
      </c>
      <c r="K90" s="291">
        <f t="shared" ref="K90" si="771">IFERROR(K89*100/K88,0)</f>
        <v>0</v>
      </c>
      <c r="L90" s="291">
        <f t="shared" ref="L90" si="772">IFERROR(L89*100/L88,0)</f>
        <v>0</v>
      </c>
      <c r="M90" s="291">
        <f t="shared" ref="M90" si="773">IFERROR(M89*100/M88,0)</f>
        <v>0</v>
      </c>
      <c r="N90" s="291">
        <f t="shared" ref="N90" si="774">IFERROR(N89*100/N88,0)</f>
        <v>0</v>
      </c>
      <c r="O90" s="291">
        <f t="shared" ref="O90" si="775">IFERROR(O89*100/O88,0)</f>
        <v>0</v>
      </c>
      <c r="P90" s="291">
        <f t="shared" ref="P90" si="776">IFERROR(P89*100/P88,0)</f>
        <v>0</v>
      </c>
      <c r="Q90" s="291">
        <f t="shared" ref="Q90" si="777">IFERROR(Q89*100/Q88,0)</f>
        <v>0</v>
      </c>
      <c r="R90" s="291">
        <f t="shared" ref="R90" si="778">IFERROR(R89*100/R88,0)</f>
        <v>0</v>
      </c>
      <c r="S90" s="291">
        <f t="shared" ref="S90" si="779">IFERROR(S89*100/S88,0)</f>
        <v>0</v>
      </c>
      <c r="T90" s="291">
        <f t="shared" ref="T90" si="780">IFERROR(T89*100/T88,0)</f>
        <v>0</v>
      </c>
      <c r="U90" s="291">
        <f t="shared" ref="U90" si="781">IFERROR(U89*100/U88,0)</f>
        <v>0</v>
      </c>
      <c r="V90" s="291">
        <f t="shared" ref="V90" si="782">IFERROR(V89*100/V88,0)</f>
        <v>0</v>
      </c>
      <c r="W90" s="291">
        <f t="shared" ref="W90" si="783">IFERROR(W89*100/W88,0)</f>
        <v>0</v>
      </c>
      <c r="X90" s="291">
        <f t="shared" ref="X90" si="784">IFERROR(X89*100/X88,0)</f>
        <v>0</v>
      </c>
      <c r="Y90" s="291">
        <f t="shared" ref="Y90" si="785">IFERROR(Y89*100/Y88,0)</f>
        <v>0</v>
      </c>
      <c r="Z90" s="291">
        <f t="shared" ref="Z90" si="786">IFERROR(Z89*100/Z88,0)</f>
        <v>0</v>
      </c>
      <c r="AA90" s="291">
        <f t="shared" ref="AA90" si="787">IFERROR(AA89*100/AA88,0)</f>
        <v>0</v>
      </c>
      <c r="AB90" s="291">
        <f t="shared" ref="AB90" si="788">IFERROR(AB89*100/AB88,0)</f>
        <v>0</v>
      </c>
      <c r="AC90" s="291">
        <f t="shared" ref="AC90" si="789">IFERROR(AC89*100/AC88,0)</f>
        <v>0</v>
      </c>
      <c r="AD90" s="291">
        <f t="shared" ref="AD90" si="790">IFERROR(AD89*100/AD88,0)</f>
        <v>0</v>
      </c>
      <c r="AE90" s="291">
        <f t="shared" ref="AE90" si="791">IFERROR(AE89*100/AE88,0)</f>
        <v>0</v>
      </c>
      <c r="AF90" s="291">
        <f t="shared" ref="AF90" si="792">IFERROR(AF89*100/AF88,0)</f>
        <v>0</v>
      </c>
      <c r="AG90" s="291">
        <f t="shared" ref="AG90" si="793">IFERROR(AG89*100/AG88,0)</f>
        <v>0</v>
      </c>
      <c r="AH90" s="291">
        <f t="shared" ref="AH90" si="794">IFERROR(AH89*100/AH88,0)</f>
        <v>0</v>
      </c>
      <c r="AI90" s="291">
        <f t="shared" ref="AI90" si="795">IFERROR(AI89*100/AI88,0)</f>
        <v>0</v>
      </c>
      <c r="AJ90" s="291">
        <f t="shared" ref="AJ90" si="796">IFERROR(AJ89*100/AJ88,0)</f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5"/>
      <c r="F91" s="96" t="s">
        <v>163</v>
      </c>
      <c r="G91" s="309">
        <f>G$10</f>
        <v>2</v>
      </c>
      <c r="H91" s="309">
        <f>G91</f>
        <v>2</v>
      </c>
      <c r="I91" s="309">
        <f t="shared" ref="I91:AJ91" si="797">H91</f>
        <v>2</v>
      </c>
      <c r="J91" s="309">
        <f t="shared" si="797"/>
        <v>2</v>
      </c>
      <c r="K91" s="309">
        <f t="shared" si="797"/>
        <v>2</v>
      </c>
      <c r="L91" s="309">
        <f t="shared" si="797"/>
        <v>2</v>
      </c>
      <c r="M91" s="309">
        <f t="shared" si="797"/>
        <v>2</v>
      </c>
      <c r="N91" s="309">
        <f t="shared" si="797"/>
        <v>2</v>
      </c>
      <c r="O91" s="309">
        <f t="shared" si="797"/>
        <v>2</v>
      </c>
      <c r="P91" s="309">
        <f t="shared" si="797"/>
        <v>2</v>
      </c>
      <c r="Q91" s="309">
        <f t="shared" si="797"/>
        <v>2</v>
      </c>
      <c r="R91" s="309">
        <f t="shared" si="797"/>
        <v>2</v>
      </c>
      <c r="S91" s="309">
        <f t="shared" si="797"/>
        <v>2</v>
      </c>
      <c r="T91" s="309">
        <f t="shared" si="797"/>
        <v>2</v>
      </c>
      <c r="U91" s="309">
        <f t="shared" si="797"/>
        <v>2</v>
      </c>
      <c r="V91" s="309">
        <f t="shared" si="797"/>
        <v>2</v>
      </c>
      <c r="W91" s="309">
        <f t="shared" si="797"/>
        <v>2</v>
      </c>
      <c r="X91" s="309">
        <f t="shared" si="797"/>
        <v>2</v>
      </c>
      <c r="Y91" s="309">
        <f t="shared" si="797"/>
        <v>2</v>
      </c>
      <c r="Z91" s="309">
        <f t="shared" si="797"/>
        <v>2</v>
      </c>
      <c r="AA91" s="309">
        <f t="shared" si="797"/>
        <v>2</v>
      </c>
      <c r="AB91" s="309">
        <f t="shared" si="797"/>
        <v>2</v>
      </c>
      <c r="AC91" s="309">
        <f t="shared" si="797"/>
        <v>2</v>
      </c>
      <c r="AD91" s="309">
        <f t="shared" si="797"/>
        <v>2</v>
      </c>
      <c r="AE91" s="309">
        <f t="shared" si="797"/>
        <v>2</v>
      </c>
      <c r="AF91" s="309">
        <f t="shared" si="797"/>
        <v>2</v>
      </c>
      <c r="AG91" s="309">
        <f t="shared" si="797"/>
        <v>2</v>
      </c>
      <c r="AH91" s="309">
        <f t="shared" si="797"/>
        <v>2</v>
      </c>
      <c r="AI91" s="309">
        <f t="shared" si="797"/>
        <v>2</v>
      </c>
      <c r="AJ91" s="309">
        <f t="shared" si="797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" si="798">IFERROR(I87*I88/100*(100-I91)/100,0)</f>
        <v>0</v>
      </c>
      <c r="J92" s="156">
        <f t="shared" ref="J92" si="799">IFERROR(J87*J88/100*(100-J91)/100,0)</f>
        <v>0</v>
      </c>
      <c r="K92" s="156">
        <f t="shared" ref="K92" si="800">IFERROR(K87*K88/100*(100-K91)/100,0)</f>
        <v>0</v>
      </c>
      <c r="L92" s="156">
        <f t="shared" ref="L92" si="801">IFERROR(L87*L88/100*(100-L91)/100,0)</f>
        <v>0</v>
      </c>
      <c r="M92" s="156">
        <f t="shared" ref="M92" si="802">IFERROR(M87*M88/100*(100-M91)/100,0)</f>
        <v>0</v>
      </c>
      <c r="N92" s="156">
        <f t="shared" ref="N92" si="803">IFERROR(N87*N88/100*(100-N91)/100,0)</f>
        <v>0</v>
      </c>
      <c r="O92" s="156">
        <f t="shared" ref="O92" si="804">IFERROR(O87*O88/100*(100-O91)/100,0)</f>
        <v>0</v>
      </c>
      <c r="P92" s="156">
        <f t="shared" ref="P92" si="805">IFERROR(P87*P88/100*(100-P91)/100,0)</f>
        <v>0</v>
      </c>
      <c r="Q92" s="156">
        <f t="shared" ref="Q92" si="806">IFERROR(Q87*Q88/100*(100-Q91)/100,0)</f>
        <v>0</v>
      </c>
      <c r="R92" s="156">
        <f t="shared" ref="R92" si="807">IFERROR(R87*R88/100*(100-R91)/100,0)</f>
        <v>0</v>
      </c>
      <c r="S92" s="156">
        <f t="shared" ref="S92" si="808">IFERROR(S87*S88/100*(100-S91)/100,0)</f>
        <v>0</v>
      </c>
      <c r="T92" s="156">
        <f t="shared" ref="T92" si="809">IFERROR(T87*T88/100*(100-T91)/100,0)</f>
        <v>0</v>
      </c>
      <c r="U92" s="156">
        <f t="shared" ref="U92" si="810">IFERROR(U87*U88/100*(100-U91)/100,0)</f>
        <v>0</v>
      </c>
      <c r="V92" s="156">
        <f t="shared" ref="V92" si="811">IFERROR(V87*V88/100*(100-V91)/100,0)</f>
        <v>0</v>
      </c>
      <c r="W92" s="156">
        <f t="shared" ref="W92" si="812">IFERROR(W87*W88/100*(100-W91)/100,0)</f>
        <v>0</v>
      </c>
      <c r="X92" s="156">
        <f t="shared" ref="X92" si="813">IFERROR(X87*X88/100*(100-X91)/100,0)</f>
        <v>0</v>
      </c>
      <c r="Y92" s="156">
        <f t="shared" ref="Y92" si="814">IFERROR(Y87*Y88/100*(100-Y91)/100,0)</f>
        <v>0</v>
      </c>
      <c r="Z92" s="156">
        <f t="shared" ref="Z92" si="815">IFERROR(Z87*Z88/100*(100-Z91)/100,0)</f>
        <v>0</v>
      </c>
      <c r="AA92" s="156">
        <f t="shared" ref="AA92" si="816">IFERROR(AA87*AA88/100*(100-AA91)/100,0)</f>
        <v>0</v>
      </c>
      <c r="AB92" s="156">
        <f t="shared" ref="AB92" si="817">IFERROR(AB87*AB88/100*(100-AB91)/100,0)</f>
        <v>0</v>
      </c>
      <c r="AC92" s="156">
        <f t="shared" ref="AC92" si="818">IFERROR(AC87*AC88/100*(100-AC91)/100,0)</f>
        <v>0</v>
      </c>
      <c r="AD92" s="156">
        <f t="shared" ref="AD92" si="819">IFERROR(AD87*AD88/100*(100-AD91)/100,0)</f>
        <v>0</v>
      </c>
      <c r="AE92" s="156">
        <f t="shared" ref="AE92" si="820">IFERROR(AE87*AE88/100*(100-AE91)/100,0)</f>
        <v>0</v>
      </c>
      <c r="AF92" s="156">
        <f t="shared" ref="AF92" si="821">IFERROR(AF87*AF88/100*(100-AF91)/100,0)</f>
        <v>0</v>
      </c>
      <c r="AG92" s="156">
        <f t="shared" ref="AG92" si="822">IFERROR(AG87*AG88/100*(100-AG91)/100,0)</f>
        <v>0</v>
      </c>
      <c r="AH92" s="156">
        <f t="shared" ref="AH92" si="823">IFERROR(AH87*AH88/100*(100-AH91)/100,0)</f>
        <v>0</v>
      </c>
      <c r="AI92" s="156">
        <f t="shared" ref="AI92" si="824">IFERROR(AI87*AI88/100*(100-AI91)/100,0)</f>
        <v>0</v>
      </c>
      <c r="AJ92" s="156">
        <f t="shared" ref="AJ92" si="825">IFERROR(AJ87*AJ88/100*(100-AJ91)/100,0)</f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" si="826">IFERROR(I90/100*I92,0)</f>
        <v>0</v>
      </c>
      <c r="J93" s="163">
        <f t="shared" ref="J93" si="827">IFERROR(J90/100*J92,0)</f>
        <v>0</v>
      </c>
      <c r="K93" s="163">
        <f t="shared" ref="K93" si="828">IFERROR(K90/100*K92,0)</f>
        <v>0</v>
      </c>
      <c r="L93" s="163">
        <f t="shared" ref="L93" si="829">IFERROR(L90/100*L92,0)</f>
        <v>0</v>
      </c>
      <c r="M93" s="163">
        <f t="shared" ref="M93" si="830">IFERROR(M90/100*M92,0)</f>
        <v>0</v>
      </c>
      <c r="N93" s="163">
        <f t="shared" ref="N93" si="831">IFERROR(N90/100*N92,0)</f>
        <v>0</v>
      </c>
      <c r="O93" s="163">
        <f t="shared" ref="O93" si="832">IFERROR(O90/100*O92,0)</f>
        <v>0</v>
      </c>
      <c r="P93" s="163">
        <f t="shared" ref="P93" si="833">IFERROR(P90/100*P92,0)</f>
        <v>0</v>
      </c>
      <c r="Q93" s="163">
        <f t="shared" ref="Q93" si="834">IFERROR(Q90/100*Q92,0)</f>
        <v>0</v>
      </c>
      <c r="R93" s="163">
        <f t="shared" ref="R93" si="835">IFERROR(R90/100*R92,0)</f>
        <v>0</v>
      </c>
      <c r="S93" s="163">
        <f t="shared" ref="S93" si="836">IFERROR(S90/100*S92,0)</f>
        <v>0</v>
      </c>
      <c r="T93" s="163">
        <f t="shared" ref="T93" si="837">IFERROR(T90/100*T92,0)</f>
        <v>0</v>
      </c>
      <c r="U93" s="163">
        <f t="shared" ref="U93" si="838">IFERROR(U90/100*U92,0)</f>
        <v>0</v>
      </c>
      <c r="V93" s="163">
        <f t="shared" ref="V93" si="839">IFERROR(V90/100*V92,0)</f>
        <v>0</v>
      </c>
      <c r="W93" s="163">
        <f t="shared" ref="W93" si="840">IFERROR(W90/100*W92,0)</f>
        <v>0</v>
      </c>
      <c r="X93" s="163">
        <f t="shared" ref="X93" si="841">IFERROR(X90/100*X92,0)</f>
        <v>0</v>
      </c>
      <c r="Y93" s="163">
        <f t="shared" ref="Y93" si="842">IFERROR(Y90/100*Y92,0)</f>
        <v>0</v>
      </c>
      <c r="Z93" s="163">
        <f t="shared" ref="Z93" si="843">IFERROR(Z90/100*Z92,0)</f>
        <v>0</v>
      </c>
      <c r="AA93" s="163">
        <f t="shared" ref="AA93" si="844">IFERROR(AA90/100*AA92,0)</f>
        <v>0</v>
      </c>
      <c r="AB93" s="163">
        <f t="shared" ref="AB93" si="845">IFERROR(AB90/100*AB92,0)</f>
        <v>0</v>
      </c>
      <c r="AC93" s="163">
        <f t="shared" ref="AC93" si="846">IFERROR(AC90/100*AC92,0)</f>
        <v>0</v>
      </c>
      <c r="AD93" s="163">
        <f t="shared" ref="AD93" si="847">IFERROR(AD90/100*AD92,0)</f>
        <v>0</v>
      </c>
      <c r="AE93" s="163">
        <f t="shared" ref="AE93" si="848">IFERROR(AE90/100*AE92,0)</f>
        <v>0</v>
      </c>
      <c r="AF93" s="163">
        <f t="shared" ref="AF93" si="849">IFERROR(AF90/100*AF92,0)</f>
        <v>0</v>
      </c>
      <c r="AG93" s="163">
        <f t="shared" ref="AG93" si="850">IFERROR(AG90/100*AG92,0)</f>
        <v>0</v>
      </c>
      <c r="AH93" s="163">
        <f t="shared" ref="AH93" si="851">IFERROR(AH90/100*AH92,0)</f>
        <v>0</v>
      </c>
      <c r="AI93" s="163">
        <f t="shared" ref="AI93" si="852">IFERROR(AI90/100*AI92,0)</f>
        <v>0</v>
      </c>
      <c r="AJ93" s="163">
        <f t="shared" ref="AJ93" si="853">IFERROR(AJ90/100*AJ92,0)</f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854">IFERROR(H87*H88/88,0)</f>
        <v>0</v>
      </c>
      <c r="I94" s="156">
        <f t="shared" si="854"/>
        <v>0</v>
      </c>
      <c r="J94" s="156">
        <f t="shared" si="854"/>
        <v>0</v>
      </c>
      <c r="K94" s="156">
        <f t="shared" si="854"/>
        <v>0</v>
      </c>
      <c r="L94" s="156">
        <f t="shared" si="854"/>
        <v>0</v>
      </c>
      <c r="M94" s="156">
        <f t="shared" si="854"/>
        <v>0</v>
      </c>
      <c r="N94" s="156">
        <f t="shared" si="854"/>
        <v>0</v>
      </c>
      <c r="O94" s="156">
        <f t="shared" si="854"/>
        <v>0</v>
      </c>
      <c r="P94" s="156">
        <f t="shared" si="854"/>
        <v>0</v>
      </c>
      <c r="Q94" s="156">
        <f t="shared" si="854"/>
        <v>0</v>
      </c>
      <c r="R94" s="156">
        <f t="shared" si="854"/>
        <v>0</v>
      </c>
      <c r="S94" s="156">
        <f t="shared" si="854"/>
        <v>0</v>
      </c>
      <c r="T94" s="156">
        <f t="shared" si="854"/>
        <v>0</v>
      </c>
      <c r="U94" s="156">
        <f t="shared" si="854"/>
        <v>0</v>
      </c>
      <c r="V94" s="156">
        <f t="shared" si="854"/>
        <v>0</v>
      </c>
      <c r="W94" s="156">
        <f t="shared" si="854"/>
        <v>0</v>
      </c>
      <c r="X94" s="156">
        <f t="shared" si="854"/>
        <v>0</v>
      </c>
      <c r="Y94" s="156">
        <f t="shared" si="854"/>
        <v>0</v>
      </c>
      <c r="Z94" s="156">
        <f t="shared" si="854"/>
        <v>0</v>
      </c>
      <c r="AA94" s="156">
        <f t="shared" si="854"/>
        <v>0</v>
      </c>
      <c r="AB94" s="156">
        <f t="shared" si="854"/>
        <v>0</v>
      </c>
      <c r="AC94" s="156">
        <f t="shared" si="854"/>
        <v>0</v>
      </c>
      <c r="AD94" s="156">
        <f t="shared" si="854"/>
        <v>0</v>
      </c>
      <c r="AE94" s="156">
        <f t="shared" si="854"/>
        <v>0</v>
      </c>
      <c r="AF94" s="156">
        <f t="shared" si="854"/>
        <v>0</v>
      </c>
      <c r="AG94" s="156">
        <f t="shared" si="854"/>
        <v>0</v>
      </c>
      <c r="AH94" s="156">
        <f t="shared" si="854"/>
        <v>0</v>
      </c>
      <c r="AI94" s="156">
        <f t="shared" si="854"/>
        <v>0</v>
      </c>
      <c r="AJ94" s="156">
        <f t="shared" si="854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">
        <v>127</v>
      </c>
      <c r="F95" s="96" t="str">
        <f>$F$6</f>
        <v>FM-Menge (kg)</v>
      </c>
      <c r="G95" s="154"/>
      <c r="H95" s="179" t="str">
        <f t="shared" ref="H95:V95" si="855">IFERROR(G95*H$164/G$164,"-")</f>
        <v>-</v>
      </c>
      <c r="I95" s="179" t="str">
        <f t="shared" si="855"/>
        <v>-</v>
      </c>
      <c r="J95" s="179" t="str">
        <f t="shared" si="855"/>
        <v>-</v>
      </c>
      <c r="K95" s="179" t="str">
        <f t="shared" si="855"/>
        <v>-</v>
      </c>
      <c r="L95" s="179" t="str">
        <f t="shared" si="855"/>
        <v>-</v>
      </c>
      <c r="M95" s="179" t="str">
        <f t="shared" si="855"/>
        <v>-</v>
      </c>
      <c r="N95" s="179" t="str">
        <f t="shared" si="855"/>
        <v>-</v>
      </c>
      <c r="O95" s="179" t="str">
        <f t="shared" si="855"/>
        <v>-</v>
      </c>
      <c r="P95" s="179" t="str">
        <f t="shared" si="855"/>
        <v>-</v>
      </c>
      <c r="Q95" s="179" t="str">
        <f t="shared" si="855"/>
        <v>-</v>
      </c>
      <c r="R95" s="179" t="str">
        <f t="shared" si="855"/>
        <v>-</v>
      </c>
      <c r="S95" s="179" t="str">
        <f t="shared" si="855"/>
        <v>-</v>
      </c>
      <c r="T95" s="179" t="str">
        <f t="shared" si="855"/>
        <v>-</v>
      </c>
      <c r="U95" s="179" t="str">
        <f t="shared" si="855"/>
        <v>-</v>
      </c>
      <c r="V95" s="179" t="str">
        <f t="shared" si="855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856">IFERROR(AC95*AD$164/AC$164,"-")</f>
        <v>-</v>
      </c>
      <c r="AE95" s="179" t="str">
        <f t="shared" si="856"/>
        <v>-</v>
      </c>
      <c r="AF95" s="179" t="str">
        <f t="shared" si="856"/>
        <v>-</v>
      </c>
      <c r="AG95" s="179" t="str">
        <f t="shared" si="856"/>
        <v>-</v>
      </c>
      <c r="AH95" s="179" t="str">
        <f t="shared" si="856"/>
        <v>-</v>
      </c>
      <c r="AI95" s="179" t="str">
        <f t="shared" si="856"/>
        <v>-</v>
      </c>
      <c r="AJ95" s="179" t="str">
        <f t="shared" si="856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v>88</v>
      </c>
      <c r="H96" s="164">
        <f>G96</f>
        <v>88</v>
      </c>
      <c r="I96" s="164">
        <f t="shared" ref="I96:AJ96" si="857">H96</f>
        <v>88</v>
      </c>
      <c r="J96" s="164">
        <f t="shared" si="857"/>
        <v>88</v>
      </c>
      <c r="K96" s="164">
        <f t="shared" si="857"/>
        <v>88</v>
      </c>
      <c r="L96" s="164">
        <f t="shared" si="857"/>
        <v>88</v>
      </c>
      <c r="M96" s="164">
        <f t="shared" si="857"/>
        <v>88</v>
      </c>
      <c r="N96" s="164">
        <f t="shared" si="857"/>
        <v>88</v>
      </c>
      <c r="O96" s="164">
        <f t="shared" si="857"/>
        <v>88</v>
      </c>
      <c r="P96" s="164">
        <f t="shared" si="857"/>
        <v>88</v>
      </c>
      <c r="Q96" s="164">
        <f t="shared" si="857"/>
        <v>88</v>
      </c>
      <c r="R96" s="164">
        <f t="shared" ref="R96:R97" si="858">Q96</f>
        <v>88</v>
      </c>
      <c r="S96" s="164">
        <f t="shared" ref="S96:S97" si="859">R96</f>
        <v>88</v>
      </c>
      <c r="T96" s="164">
        <f t="shared" ref="T96:T97" si="860">S96</f>
        <v>88</v>
      </c>
      <c r="U96" s="164">
        <f t="shared" ref="U96:U97" si="861">T96</f>
        <v>88</v>
      </c>
      <c r="V96" s="164">
        <f t="shared" ref="V96:V97" si="862">U96</f>
        <v>88</v>
      </c>
      <c r="W96" s="164">
        <f>J96</f>
        <v>88</v>
      </c>
      <c r="X96" s="164">
        <f t="shared" ref="X96:X97" si="863">W96</f>
        <v>88</v>
      </c>
      <c r="Y96" s="164">
        <f t="shared" ref="Y96:Y97" si="864">X96</f>
        <v>88</v>
      </c>
      <c r="Z96" s="164">
        <f t="shared" ref="Z96:Z97" si="865">Y96</f>
        <v>88</v>
      </c>
      <c r="AA96" s="164">
        <f t="shared" ref="AA96:AA97" si="866">Z96</f>
        <v>88</v>
      </c>
      <c r="AB96" s="164">
        <f t="shared" ref="AB96:AB97" si="867">AA96</f>
        <v>88</v>
      </c>
      <c r="AC96" s="164">
        <f>P96</f>
        <v>88</v>
      </c>
      <c r="AD96" s="164">
        <f t="shared" si="857"/>
        <v>88</v>
      </c>
      <c r="AE96" s="164">
        <f t="shared" si="857"/>
        <v>88</v>
      </c>
      <c r="AF96" s="164">
        <f t="shared" si="857"/>
        <v>88</v>
      </c>
      <c r="AG96" s="164">
        <f t="shared" si="857"/>
        <v>88</v>
      </c>
      <c r="AH96" s="164">
        <f t="shared" si="857"/>
        <v>88</v>
      </c>
      <c r="AI96" s="164">
        <f t="shared" si="857"/>
        <v>88</v>
      </c>
      <c r="AJ96" s="164">
        <f t="shared" si="857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v>100</v>
      </c>
      <c r="H97" s="166">
        <f t="shared" ref="H97:AJ97" si="868">G97</f>
        <v>100</v>
      </c>
      <c r="I97" s="166">
        <f t="shared" si="868"/>
        <v>100</v>
      </c>
      <c r="J97" s="166">
        <f t="shared" si="868"/>
        <v>100</v>
      </c>
      <c r="K97" s="166">
        <f t="shared" si="868"/>
        <v>100</v>
      </c>
      <c r="L97" s="166">
        <f t="shared" si="868"/>
        <v>100</v>
      </c>
      <c r="M97" s="166">
        <f t="shared" si="868"/>
        <v>100</v>
      </c>
      <c r="N97" s="166">
        <f t="shared" si="868"/>
        <v>100</v>
      </c>
      <c r="O97" s="166">
        <f t="shared" si="868"/>
        <v>100</v>
      </c>
      <c r="P97" s="166">
        <f t="shared" si="868"/>
        <v>100</v>
      </c>
      <c r="Q97" s="166">
        <f t="shared" si="868"/>
        <v>100</v>
      </c>
      <c r="R97" s="166">
        <f t="shared" si="858"/>
        <v>100</v>
      </c>
      <c r="S97" s="166">
        <f t="shared" si="859"/>
        <v>100</v>
      </c>
      <c r="T97" s="166">
        <f t="shared" si="860"/>
        <v>100</v>
      </c>
      <c r="U97" s="166">
        <f t="shared" si="861"/>
        <v>100</v>
      </c>
      <c r="V97" s="166">
        <f t="shared" si="862"/>
        <v>100</v>
      </c>
      <c r="W97" s="166">
        <f>J97</f>
        <v>100</v>
      </c>
      <c r="X97" s="166">
        <f t="shared" si="863"/>
        <v>100</v>
      </c>
      <c r="Y97" s="166">
        <f t="shared" si="864"/>
        <v>100</v>
      </c>
      <c r="Z97" s="166">
        <f t="shared" si="865"/>
        <v>100</v>
      </c>
      <c r="AA97" s="166">
        <f t="shared" si="866"/>
        <v>100</v>
      </c>
      <c r="AB97" s="166">
        <f t="shared" si="867"/>
        <v>100</v>
      </c>
      <c r="AC97" s="166">
        <f>P97</f>
        <v>100</v>
      </c>
      <c r="AD97" s="166">
        <f t="shared" si="868"/>
        <v>100</v>
      </c>
      <c r="AE97" s="166">
        <f t="shared" si="868"/>
        <v>100</v>
      </c>
      <c r="AF97" s="166">
        <f t="shared" si="868"/>
        <v>100</v>
      </c>
      <c r="AG97" s="166">
        <f t="shared" si="868"/>
        <v>100</v>
      </c>
      <c r="AH97" s="166">
        <f t="shared" si="868"/>
        <v>100</v>
      </c>
      <c r="AI97" s="166">
        <f t="shared" si="868"/>
        <v>100</v>
      </c>
      <c r="AJ97" s="166">
        <f t="shared" si="868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" si="869">IFERROR(H97*100/H96,0)</f>
        <v>113.63636363636364</v>
      </c>
      <c r="I98" s="291">
        <f t="shared" ref="I98" si="870">IFERROR(I97*100/I96,0)</f>
        <v>113.63636363636364</v>
      </c>
      <c r="J98" s="291">
        <f t="shared" ref="J98" si="871">IFERROR(J97*100/J96,0)</f>
        <v>113.63636363636364</v>
      </c>
      <c r="K98" s="291">
        <f t="shared" ref="K98" si="872">IFERROR(K97*100/K96,0)</f>
        <v>113.63636363636364</v>
      </c>
      <c r="L98" s="291">
        <f t="shared" ref="L98" si="873">IFERROR(L97*100/L96,0)</f>
        <v>113.63636363636364</v>
      </c>
      <c r="M98" s="291">
        <f t="shared" ref="M98" si="874">IFERROR(M97*100/M96,0)</f>
        <v>113.63636363636364</v>
      </c>
      <c r="N98" s="291">
        <f t="shared" ref="N98" si="875">IFERROR(N97*100/N96,0)</f>
        <v>113.63636363636364</v>
      </c>
      <c r="O98" s="291">
        <f t="shared" ref="O98" si="876">IFERROR(O97*100/O96,0)</f>
        <v>113.63636363636364</v>
      </c>
      <c r="P98" s="291">
        <f t="shared" ref="P98" si="877">IFERROR(P97*100/P96,0)</f>
        <v>113.63636363636364</v>
      </c>
      <c r="Q98" s="291">
        <f t="shared" ref="Q98" si="878">IFERROR(Q97*100/Q96,0)</f>
        <v>113.63636363636364</v>
      </c>
      <c r="R98" s="291">
        <f t="shared" ref="R98" si="879">IFERROR(R97*100/R96,0)</f>
        <v>113.63636363636364</v>
      </c>
      <c r="S98" s="291">
        <f t="shared" ref="S98" si="880">IFERROR(S97*100/S96,0)</f>
        <v>113.63636363636364</v>
      </c>
      <c r="T98" s="291">
        <f t="shared" ref="T98" si="881">IFERROR(T97*100/T96,0)</f>
        <v>113.63636363636364</v>
      </c>
      <c r="U98" s="291">
        <f t="shared" ref="U98" si="882">IFERROR(U97*100/U96,0)</f>
        <v>113.63636363636364</v>
      </c>
      <c r="V98" s="291">
        <f t="shared" ref="V98" si="883">IFERROR(V97*100/V96,0)</f>
        <v>113.63636363636364</v>
      </c>
      <c r="W98" s="291">
        <f t="shared" ref="W98" si="884">IFERROR(W97*100/W96,0)</f>
        <v>113.63636363636364</v>
      </c>
      <c r="X98" s="291">
        <f t="shared" ref="X98" si="885">IFERROR(X97*100/X96,0)</f>
        <v>113.63636363636364</v>
      </c>
      <c r="Y98" s="291">
        <f t="shared" ref="Y98" si="886">IFERROR(Y97*100/Y96,0)</f>
        <v>113.63636363636364</v>
      </c>
      <c r="Z98" s="291">
        <f t="shared" ref="Z98" si="887">IFERROR(Z97*100/Z96,0)</f>
        <v>113.63636363636364</v>
      </c>
      <c r="AA98" s="291">
        <f t="shared" ref="AA98" si="888">IFERROR(AA97*100/AA96,0)</f>
        <v>113.63636363636364</v>
      </c>
      <c r="AB98" s="291">
        <f t="shared" ref="AB98" si="889">IFERROR(AB97*100/AB96,0)</f>
        <v>113.63636363636364</v>
      </c>
      <c r="AC98" s="291">
        <f t="shared" ref="AC98" si="890">IFERROR(AC97*100/AC96,0)</f>
        <v>113.63636363636364</v>
      </c>
      <c r="AD98" s="291">
        <f t="shared" ref="AD98" si="891">IFERROR(AD97*100/AD96,0)</f>
        <v>113.63636363636364</v>
      </c>
      <c r="AE98" s="291">
        <f t="shared" ref="AE98" si="892">IFERROR(AE97*100/AE96,0)</f>
        <v>113.63636363636364</v>
      </c>
      <c r="AF98" s="291">
        <f t="shared" ref="AF98" si="893">IFERROR(AF97*100/AF96,0)</f>
        <v>113.63636363636364</v>
      </c>
      <c r="AG98" s="291">
        <f t="shared" ref="AG98" si="894">IFERROR(AG97*100/AG96,0)</f>
        <v>113.63636363636364</v>
      </c>
      <c r="AH98" s="291">
        <f t="shared" ref="AH98" si="895">IFERROR(AH97*100/AH96,0)</f>
        <v>113.63636363636364</v>
      </c>
      <c r="AI98" s="291">
        <f t="shared" ref="AI98" si="896">IFERROR(AI97*100/AI96,0)</f>
        <v>113.63636363636364</v>
      </c>
      <c r="AJ98" s="291">
        <f t="shared" ref="AJ98" si="897">IFERROR(AJ97*100/AJ96,0)</f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5"/>
      <c r="F99" s="96" t="s">
        <v>163</v>
      </c>
      <c r="G99" s="309">
        <f>G$10</f>
        <v>2</v>
      </c>
      <c r="H99" s="309">
        <f>G99</f>
        <v>2</v>
      </c>
      <c r="I99" s="309">
        <f t="shared" ref="I99:AJ99" si="898">H99</f>
        <v>2</v>
      </c>
      <c r="J99" s="309">
        <f t="shared" si="898"/>
        <v>2</v>
      </c>
      <c r="K99" s="309">
        <f t="shared" si="898"/>
        <v>2</v>
      </c>
      <c r="L99" s="309">
        <f t="shared" si="898"/>
        <v>2</v>
      </c>
      <c r="M99" s="309">
        <f t="shared" si="898"/>
        <v>2</v>
      </c>
      <c r="N99" s="309">
        <f t="shared" si="898"/>
        <v>2</v>
      </c>
      <c r="O99" s="309">
        <f t="shared" si="898"/>
        <v>2</v>
      </c>
      <c r="P99" s="309">
        <f t="shared" si="898"/>
        <v>2</v>
      </c>
      <c r="Q99" s="309">
        <f t="shared" si="898"/>
        <v>2</v>
      </c>
      <c r="R99" s="309">
        <f t="shared" si="898"/>
        <v>2</v>
      </c>
      <c r="S99" s="309">
        <f t="shared" si="898"/>
        <v>2</v>
      </c>
      <c r="T99" s="309">
        <f t="shared" si="898"/>
        <v>2</v>
      </c>
      <c r="U99" s="309">
        <f t="shared" si="898"/>
        <v>2</v>
      </c>
      <c r="V99" s="309">
        <f t="shared" si="898"/>
        <v>2</v>
      </c>
      <c r="W99" s="309">
        <f t="shared" si="898"/>
        <v>2</v>
      </c>
      <c r="X99" s="309">
        <f t="shared" si="898"/>
        <v>2</v>
      </c>
      <c r="Y99" s="309">
        <f t="shared" si="898"/>
        <v>2</v>
      </c>
      <c r="Z99" s="309">
        <f t="shared" si="898"/>
        <v>2</v>
      </c>
      <c r="AA99" s="309">
        <f t="shared" si="898"/>
        <v>2</v>
      </c>
      <c r="AB99" s="309">
        <f t="shared" si="898"/>
        <v>2</v>
      </c>
      <c r="AC99" s="309">
        <f t="shared" si="898"/>
        <v>2</v>
      </c>
      <c r="AD99" s="309">
        <f t="shared" si="898"/>
        <v>2</v>
      </c>
      <c r="AE99" s="309">
        <f t="shared" si="898"/>
        <v>2</v>
      </c>
      <c r="AF99" s="309">
        <f t="shared" si="898"/>
        <v>2</v>
      </c>
      <c r="AG99" s="309">
        <f t="shared" si="898"/>
        <v>2</v>
      </c>
      <c r="AH99" s="309">
        <f t="shared" si="898"/>
        <v>2</v>
      </c>
      <c r="AI99" s="309">
        <f t="shared" si="898"/>
        <v>2</v>
      </c>
      <c r="AJ99" s="309">
        <f t="shared" si="898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" si="899">IFERROR(I95*I96/100*(100-I99)/100,0)</f>
        <v>0</v>
      </c>
      <c r="J100" s="156">
        <f t="shared" ref="J100" si="900">IFERROR(J95*J96/100*(100-J99)/100,0)</f>
        <v>0</v>
      </c>
      <c r="K100" s="156">
        <f t="shared" ref="K100" si="901">IFERROR(K95*K96/100*(100-K99)/100,0)</f>
        <v>0</v>
      </c>
      <c r="L100" s="156">
        <f t="shared" ref="L100" si="902">IFERROR(L95*L96/100*(100-L99)/100,0)</f>
        <v>0</v>
      </c>
      <c r="M100" s="156">
        <f t="shared" ref="M100" si="903">IFERROR(M95*M96/100*(100-M99)/100,0)</f>
        <v>0</v>
      </c>
      <c r="N100" s="156">
        <f t="shared" ref="N100" si="904">IFERROR(N95*N96/100*(100-N99)/100,0)</f>
        <v>0</v>
      </c>
      <c r="O100" s="156">
        <f t="shared" ref="O100" si="905">IFERROR(O95*O96/100*(100-O99)/100,0)</f>
        <v>0</v>
      </c>
      <c r="P100" s="156">
        <f t="shared" ref="P100" si="906">IFERROR(P95*P96/100*(100-P99)/100,0)</f>
        <v>0</v>
      </c>
      <c r="Q100" s="156">
        <f t="shared" ref="Q100" si="907">IFERROR(Q95*Q96/100*(100-Q99)/100,0)</f>
        <v>0</v>
      </c>
      <c r="R100" s="156">
        <f t="shared" ref="R100" si="908">IFERROR(R95*R96/100*(100-R99)/100,0)</f>
        <v>0</v>
      </c>
      <c r="S100" s="156">
        <f t="shared" ref="S100" si="909">IFERROR(S95*S96/100*(100-S99)/100,0)</f>
        <v>0</v>
      </c>
      <c r="T100" s="156">
        <f t="shared" ref="T100" si="910">IFERROR(T95*T96/100*(100-T99)/100,0)</f>
        <v>0</v>
      </c>
      <c r="U100" s="156">
        <f t="shared" ref="U100" si="911">IFERROR(U95*U96/100*(100-U99)/100,0)</f>
        <v>0</v>
      </c>
      <c r="V100" s="156">
        <f t="shared" ref="V100" si="912">IFERROR(V95*V96/100*(100-V99)/100,0)</f>
        <v>0</v>
      </c>
      <c r="W100" s="156">
        <f t="shared" ref="W100" si="913">IFERROR(W95*W96/100*(100-W99)/100,0)</f>
        <v>0</v>
      </c>
      <c r="X100" s="156">
        <f t="shared" ref="X100" si="914">IFERROR(X95*X96/100*(100-X99)/100,0)</f>
        <v>0</v>
      </c>
      <c r="Y100" s="156">
        <f t="shared" ref="Y100" si="915">IFERROR(Y95*Y96/100*(100-Y99)/100,0)</f>
        <v>0</v>
      </c>
      <c r="Z100" s="156">
        <f t="shared" ref="Z100" si="916">IFERROR(Z95*Z96/100*(100-Z99)/100,0)</f>
        <v>0</v>
      </c>
      <c r="AA100" s="156">
        <f t="shared" ref="AA100" si="917">IFERROR(AA95*AA96/100*(100-AA99)/100,0)</f>
        <v>0</v>
      </c>
      <c r="AB100" s="156">
        <f t="shared" ref="AB100" si="918">IFERROR(AB95*AB96/100*(100-AB99)/100,0)</f>
        <v>0</v>
      </c>
      <c r="AC100" s="156">
        <f t="shared" ref="AC100" si="919">IFERROR(AC95*AC96/100*(100-AC99)/100,0)</f>
        <v>0</v>
      </c>
      <c r="AD100" s="156">
        <f t="shared" ref="AD100" si="920">IFERROR(AD95*AD96/100*(100-AD99)/100,0)</f>
        <v>0</v>
      </c>
      <c r="AE100" s="156">
        <f t="shared" ref="AE100" si="921">IFERROR(AE95*AE96/100*(100-AE99)/100,0)</f>
        <v>0</v>
      </c>
      <c r="AF100" s="156">
        <f t="shared" ref="AF100" si="922">IFERROR(AF95*AF96/100*(100-AF99)/100,0)</f>
        <v>0</v>
      </c>
      <c r="AG100" s="156">
        <f t="shared" ref="AG100" si="923">IFERROR(AG95*AG96/100*(100-AG99)/100,0)</f>
        <v>0</v>
      </c>
      <c r="AH100" s="156">
        <f t="shared" ref="AH100" si="924">IFERROR(AH95*AH96/100*(100-AH99)/100,0)</f>
        <v>0</v>
      </c>
      <c r="AI100" s="156">
        <f t="shared" ref="AI100" si="925">IFERROR(AI95*AI96/100*(100-AI99)/100,0)</f>
        <v>0</v>
      </c>
      <c r="AJ100" s="156">
        <f t="shared" ref="AJ100" si="926">IFERROR(AJ95*AJ96/100*(100-AJ99)/100,0)</f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" si="927">IFERROR(I98/100*I100,0)</f>
        <v>0</v>
      </c>
      <c r="J101" s="163">
        <f t="shared" ref="J101" si="928">IFERROR(J98/100*J100,0)</f>
        <v>0</v>
      </c>
      <c r="K101" s="163">
        <f t="shared" ref="K101" si="929">IFERROR(K98/100*K100,0)</f>
        <v>0</v>
      </c>
      <c r="L101" s="163">
        <f t="shared" ref="L101" si="930">IFERROR(L98/100*L100,0)</f>
        <v>0</v>
      </c>
      <c r="M101" s="163">
        <f t="shared" ref="M101" si="931">IFERROR(M98/100*M100,0)</f>
        <v>0</v>
      </c>
      <c r="N101" s="163">
        <f t="shared" ref="N101" si="932">IFERROR(N98/100*N100,0)</f>
        <v>0</v>
      </c>
      <c r="O101" s="163">
        <f t="shared" ref="O101" si="933">IFERROR(O98/100*O100,0)</f>
        <v>0</v>
      </c>
      <c r="P101" s="163">
        <f t="shared" ref="P101" si="934">IFERROR(P98/100*P100,0)</f>
        <v>0</v>
      </c>
      <c r="Q101" s="163">
        <f t="shared" ref="Q101" si="935">IFERROR(Q98/100*Q100,0)</f>
        <v>0</v>
      </c>
      <c r="R101" s="163">
        <f t="shared" ref="R101" si="936">IFERROR(R98/100*R100,0)</f>
        <v>0</v>
      </c>
      <c r="S101" s="163">
        <f t="shared" ref="S101" si="937">IFERROR(S98/100*S100,0)</f>
        <v>0</v>
      </c>
      <c r="T101" s="163">
        <f t="shared" ref="T101" si="938">IFERROR(T98/100*T100,0)</f>
        <v>0</v>
      </c>
      <c r="U101" s="163">
        <f t="shared" ref="U101" si="939">IFERROR(U98/100*U100,0)</f>
        <v>0</v>
      </c>
      <c r="V101" s="163">
        <f t="shared" ref="V101" si="940">IFERROR(V98/100*V100,0)</f>
        <v>0</v>
      </c>
      <c r="W101" s="163">
        <f t="shared" ref="W101" si="941">IFERROR(W98/100*W100,0)</f>
        <v>0</v>
      </c>
      <c r="X101" s="163">
        <f t="shared" ref="X101" si="942">IFERROR(X98/100*X100,0)</f>
        <v>0</v>
      </c>
      <c r="Y101" s="163">
        <f t="shared" ref="Y101" si="943">IFERROR(Y98/100*Y100,0)</f>
        <v>0</v>
      </c>
      <c r="Z101" s="163">
        <f t="shared" ref="Z101" si="944">IFERROR(Z98/100*Z100,0)</f>
        <v>0</v>
      </c>
      <c r="AA101" s="163">
        <f t="shared" ref="AA101" si="945">IFERROR(AA98/100*AA100,0)</f>
        <v>0</v>
      </c>
      <c r="AB101" s="163">
        <f t="shared" ref="AB101" si="946">IFERROR(AB98/100*AB100,0)</f>
        <v>0</v>
      </c>
      <c r="AC101" s="163">
        <f t="shared" ref="AC101" si="947">IFERROR(AC98/100*AC100,0)</f>
        <v>0</v>
      </c>
      <c r="AD101" s="163">
        <f t="shared" ref="AD101" si="948">IFERROR(AD98/100*AD100,0)</f>
        <v>0</v>
      </c>
      <c r="AE101" s="163">
        <f t="shared" ref="AE101" si="949">IFERROR(AE98/100*AE100,0)</f>
        <v>0</v>
      </c>
      <c r="AF101" s="163">
        <f t="shared" ref="AF101" si="950">IFERROR(AF98/100*AF100,0)</f>
        <v>0</v>
      </c>
      <c r="AG101" s="163">
        <f t="shared" ref="AG101" si="951">IFERROR(AG98/100*AG100,0)</f>
        <v>0</v>
      </c>
      <c r="AH101" s="163">
        <f t="shared" ref="AH101" si="952">IFERROR(AH98/100*AH100,0)</f>
        <v>0</v>
      </c>
      <c r="AI101" s="163">
        <f t="shared" ref="AI101" si="953">IFERROR(AI98/100*AI100,0)</f>
        <v>0</v>
      </c>
      <c r="AJ101" s="163">
        <f t="shared" ref="AJ101" si="954">IFERROR(AJ98/100*AJ100,0)</f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955">IFERROR(H95*H96/88,0)</f>
        <v>0</v>
      </c>
      <c r="I102" s="156">
        <f t="shared" si="955"/>
        <v>0</v>
      </c>
      <c r="J102" s="156">
        <f t="shared" si="955"/>
        <v>0</v>
      </c>
      <c r="K102" s="156">
        <f t="shared" si="955"/>
        <v>0</v>
      </c>
      <c r="L102" s="156">
        <f t="shared" si="955"/>
        <v>0</v>
      </c>
      <c r="M102" s="156">
        <f t="shared" si="955"/>
        <v>0</v>
      </c>
      <c r="N102" s="156">
        <f t="shared" si="955"/>
        <v>0</v>
      </c>
      <c r="O102" s="156">
        <f t="shared" si="955"/>
        <v>0</v>
      </c>
      <c r="P102" s="156">
        <f t="shared" si="955"/>
        <v>0</v>
      </c>
      <c r="Q102" s="156">
        <f t="shared" si="955"/>
        <v>0</v>
      </c>
      <c r="R102" s="156">
        <f t="shared" si="955"/>
        <v>0</v>
      </c>
      <c r="S102" s="156">
        <f t="shared" si="955"/>
        <v>0</v>
      </c>
      <c r="T102" s="156">
        <f t="shared" si="955"/>
        <v>0</v>
      </c>
      <c r="U102" s="156">
        <f t="shared" si="955"/>
        <v>0</v>
      </c>
      <c r="V102" s="156">
        <f t="shared" si="955"/>
        <v>0</v>
      </c>
      <c r="W102" s="156">
        <f t="shared" si="955"/>
        <v>0</v>
      </c>
      <c r="X102" s="156">
        <f t="shared" si="955"/>
        <v>0</v>
      </c>
      <c r="Y102" s="156">
        <f t="shared" si="955"/>
        <v>0</v>
      </c>
      <c r="Z102" s="156">
        <f t="shared" si="955"/>
        <v>0</v>
      </c>
      <c r="AA102" s="156">
        <f t="shared" si="955"/>
        <v>0</v>
      </c>
      <c r="AB102" s="156">
        <f t="shared" si="955"/>
        <v>0</v>
      </c>
      <c r="AC102" s="156">
        <f t="shared" si="955"/>
        <v>0</v>
      </c>
      <c r="AD102" s="156">
        <f t="shared" si="955"/>
        <v>0</v>
      </c>
      <c r="AE102" s="156">
        <f t="shared" si="955"/>
        <v>0</v>
      </c>
      <c r="AF102" s="156">
        <f t="shared" si="955"/>
        <v>0</v>
      </c>
      <c r="AG102" s="156">
        <f t="shared" si="955"/>
        <v>0</v>
      </c>
      <c r="AH102" s="156">
        <f t="shared" si="955"/>
        <v>0</v>
      </c>
      <c r="AI102" s="156">
        <f t="shared" si="955"/>
        <v>0</v>
      </c>
      <c r="AJ102" s="156">
        <f t="shared" si="955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">
        <v>98</v>
      </c>
      <c r="F103" s="96" t="str">
        <f>$F$6</f>
        <v>FM-Menge (kg)</v>
      </c>
      <c r="G103" s="154"/>
      <c r="H103" s="179" t="str">
        <f t="shared" ref="H103:V103" si="956">IFERROR(G103*H$164/G$164,"-")</f>
        <v>-</v>
      </c>
      <c r="I103" s="179" t="str">
        <f t="shared" si="956"/>
        <v>-</v>
      </c>
      <c r="J103" s="179" t="str">
        <f t="shared" si="956"/>
        <v>-</v>
      </c>
      <c r="K103" s="179" t="str">
        <f t="shared" si="956"/>
        <v>-</v>
      </c>
      <c r="L103" s="179" t="str">
        <f t="shared" si="956"/>
        <v>-</v>
      </c>
      <c r="M103" s="179" t="str">
        <f t="shared" si="956"/>
        <v>-</v>
      </c>
      <c r="N103" s="179" t="str">
        <f t="shared" si="956"/>
        <v>-</v>
      </c>
      <c r="O103" s="179" t="str">
        <f t="shared" si="956"/>
        <v>-</v>
      </c>
      <c r="P103" s="179" t="str">
        <f t="shared" si="956"/>
        <v>-</v>
      </c>
      <c r="Q103" s="179" t="str">
        <f t="shared" si="956"/>
        <v>-</v>
      </c>
      <c r="R103" s="179" t="str">
        <f t="shared" si="956"/>
        <v>-</v>
      </c>
      <c r="S103" s="179" t="str">
        <f t="shared" si="956"/>
        <v>-</v>
      </c>
      <c r="T103" s="179" t="str">
        <f t="shared" si="956"/>
        <v>-</v>
      </c>
      <c r="U103" s="179" t="str">
        <f t="shared" si="956"/>
        <v>-</v>
      </c>
      <c r="V103" s="179" t="str">
        <f t="shared" si="956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957">IFERROR(AC103*AD$164/AC$164,"-")</f>
        <v>-</v>
      </c>
      <c r="AE103" s="179" t="str">
        <f t="shared" si="957"/>
        <v>-</v>
      </c>
      <c r="AF103" s="179" t="str">
        <f t="shared" si="957"/>
        <v>-</v>
      </c>
      <c r="AG103" s="179" t="str">
        <f t="shared" si="957"/>
        <v>-</v>
      </c>
      <c r="AH103" s="179" t="str">
        <f t="shared" si="957"/>
        <v>-</v>
      </c>
      <c r="AI103" s="179" t="str">
        <f t="shared" si="957"/>
        <v>-</v>
      </c>
      <c r="AJ103" s="179" t="str">
        <f t="shared" si="957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115">
        <v>90</v>
      </c>
      <c r="H104" s="164">
        <f>G104</f>
        <v>90</v>
      </c>
      <c r="I104" s="164">
        <f t="shared" ref="I104:AJ104" si="958">H104</f>
        <v>90</v>
      </c>
      <c r="J104" s="164">
        <f t="shared" si="958"/>
        <v>90</v>
      </c>
      <c r="K104" s="164">
        <f t="shared" si="958"/>
        <v>90</v>
      </c>
      <c r="L104" s="164">
        <f t="shared" si="958"/>
        <v>90</v>
      </c>
      <c r="M104" s="164">
        <f t="shared" si="958"/>
        <v>90</v>
      </c>
      <c r="N104" s="164">
        <f t="shared" si="958"/>
        <v>90</v>
      </c>
      <c r="O104" s="164">
        <f t="shared" si="958"/>
        <v>90</v>
      </c>
      <c r="P104" s="164">
        <f t="shared" si="958"/>
        <v>90</v>
      </c>
      <c r="Q104" s="164">
        <f t="shared" si="958"/>
        <v>90</v>
      </c>
      <c r="R104" s="164">
        <f t="shared" ref="R104:R105" si="959">Q104</f>
        <v>90</v>
      </c>
      <c r="S104" s="164">
        <f t="shared" ref="S104:S105" si="960">R104</f>
        <v>90</v>
      </c>
      <c r="T104" s="164">
        <f t="shared" ref="T104:T105" si="961">S104</f>
        <v>90</v>
      </c>
      <c r="U104" s="164">
        <f t="shared" ref="U104:U105" si="962">T104</f>
        <v>90</v>
      </c>
      <c r="V104" s="164">
        <f t="shared" ref="V104:V105" si="963">U104</f>
        <v>90</v>
      </c>
      <c r="W104" s="164">
        <f>J104</f>
        <v>90</v>
      </c>
      <c r="X104" s="164">
        <f t="shared" ref="X104:X105" si="964">W104</f>
        <v>90</v>
      </c>
      <c r="Y104" s="164">
        <f t="shared" ref="Y104:Y105" si="965">X104</f>
        <v>90</v>
      </c>
      <c r="Z104" s="164">
        <f t="shared" ref="Z104:Z105" si="966">Y104</f>
        <v>90</v>
      </c>
      <c r="AA104" s="164">
        <f t="shared" ref="AA104:AA105" si="967">Z104</f>
        <v>90</v>
      </c>
      <c r="AB104" s="164">
        <f t="shared" ref="AB104:AB105" si="968">AA104</f>
        <v>90</v>
      </c>
      <c r="AC104" s="164">
        <f>P104</f>
        <v>90</v>
      </c>
      <c r="AD104" s="164">
        <f t="shared" si="958"/>
        <v>90</v>
      </c>
      <c r="AE104" s="164">
        <f t="shared" si="958"/>
        <v>90</v>
      </c>
      <c r="AF104" s="164">
        <f t="shared" si="958"/>
        <v>90</v>
      </c>
      <c r="AG104" s="164">
        <f t="shared" si="958"/>
        <v>90</v>
      </c>
      <c r="AH104" s="164">
        <f t="shared" si="958"/>
        <v>90</v>
      </c>
      <c r="AI104" s="164">
        <f t="shared" si="958"/>
        <v>90</v>
      </c>
      <c r="AJ104" s="164">
        <f t="shared" si="958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v>19</v>
      </c>
      <c r="H105" s="166">
        <f t="shared" ref="H105:AJ105" si="969">G105</f>
        <v>19</v>
      </c>
      <c r="I105" s="166">
        <f t="shared" si="969"/>
        <v>19</v>
      </c>
      <c r="J105" s="166">
        <f t="shared" si="969"/>
        <v>19</v>
      </c>
      <c r="K105" s="166">
        <f t="shared" si="969"/>
        <v>19</v>
      </c>
      <c r="L105" s="166">
        <f t="shared" si="969"/>
        <v>19</v>
      </c>
      <c r="M105" s="166">
        <f t="shared" si="969"/>
        <v>19</v>
      </c>
      <c r="N105" s="166">
        <f t="shared" si="969"/>
        <v>19</v>
      </c>
      <c r="O105" s="166">
        <f t="shared" si="969"/>
        <v>19</v>
      </c>
      <c r="P105" s="166">
        <f t="shared" si="969"/>
        <v>19</v>
      </c>
      <c r="Q105" s="166">
        <f t="shared" si="969"/>
        <v>19</v>
      </c>
      <c r="R105" s="166">
        <f t="shared" si="959"/>
        <v>19</v>
      </c>
      <c r="S105" s="166">
        <f t="shared" si="960"/>
        <v>19</v>
      </c>
      <c r="T105" s="166">
        <f t="shared" si="961"/>
        <v>19</v>
      </c>
      <c r="U105" s="166">
        <f t="shared" si="962"/>
        <v>19</v>
      </c>
      <c r="V105" s="166">
        <f t="shared" si="963"/>
        <v>19</v>
      </c>
      <c r="W105" s="166">
        <f>J105</f>
        <v>19</v>
      </c>
      <c r="X105" s="166">
        <f t="shared" si="964"/>
        <v>19</v>
      </c>
      <c r="Y105" s="166">
        <f t="shared" si="965"/>
        <v>19</v>
      </c>
      <c r="Z105" s="166">
        <f t="shared" si="966"/>
        <v>19</v>
      </c>
      <c r="AA105" s="166">
        <f t="shared" si="967"/>
        <v>19</v>
      </c>
      <c r="AB105" s="166">
        <f t="shared" si="968"/>
        <v>19</v>
      </c>
      <c r="AC105" s="166">
        <f>P105</f>
        <v>19</v>
      </c>
      <c r="AD105" s="166">
        <f t="shared" si="969"/>
        <v>19</v>
      </c>
      <c r="AE105" s="166">
        <f t="shared" si="969"/>
        <v>19</v>
      </c>
      <c r="AF105" s="166">
        <f t="shared" si="969"/>
        <v>19</v>
      </c>
      <c r="AG105" s="166">
        <f t="shared" si="969"/>
        <v>19</v>
      </c>
      <c r="AH105" s="166">
        <f t="shared" si="969"/>
        <v>19</v>
      </c>
      <c r="AI105" s="166">
        <f t="shared" si="969"/>
        <v>19</v>
      </c>
      <c r="AJ105" s="166">
        <f t="shared" si="969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" si="970">IFERROR(H105*100/H104,0)</f>
        <v>21.111111111111111</v>
      </c>
      <c r="I106" s="291">
        <f t="shared" ref="I106" si="971">IFERROR(I105*100/I104,0)</f>
        <v>21.111111111111111</v>
      </c>
      <c r="J106" s="291">
        <f t="shared" ref="J106" si="972">IFERROR(J105*100/J104,0)</f>
        <v>21.111111111111111</v>
      </c>
      <c r="K106" s="291">
        <f t="shared" ref="K106" si="973">IFERROR(K105*100/K104,0)</f>
        <v>21.111111111111111</v>
      </c>
      <c r="L106" s="291">
        <f t="shared" ref="L106" si="974">IFERROR(L105*100/L104,0)</f>
        <v>21.111111111111111</v>
      </c>
      <c r="M106" s="291">
        <f t="shared" ref="M106" si="975">IFERROR(M105*100/M104,0)</f>
        <v>21.111111111111111</v>
      </c>
      <c r="N106" s="291">
        <f t="shared" ref="N106" si="976">IFERROR(N105*100/N104,0)</f>
        <v>21.111111111111111</v>
      </c>
      <c r="O106" s="291">
        <f t="shared" ref="O106" si="977">IFERROR(O105*100/O104,0)</f>
        <v>21.111111111111111</v>
      </c>
      <c r="P106" s="291">
        <f t="shared" ref="P106" si="978">IFERROR(P105*100/P104,0)</f>
        <v>21.111111111111111</v>
      </c>
      <c r="Q106" s="291">
        <f t="shared" ref="Q106" si="979">IFERROR(Q105*100/Q104,0)</f>
        <v>21.111111111111111</v>
      </c>
      <c r="R106" s="291">
        <f t="shared" ref="R106" si="980">IFERROR(R105*100/R104,0)</f>
        <v>21.111111111111111</v>
      </c>
      <c r="S106" s="291">
        <f t="shared" ref="S106" si="981">IFERROR(S105*100/S104,0)</f>
        <v>21.111111111111111</v>
      </c>
      <c r="T106" s="291">
        <f t="shared" ref="T106" si="982">IFERROR(T105*100/T104,0)</f>
        <v>21.111111111111111</v>
      </c>
      <c r="U106" s="291">
        <f t="shared" ref="U106" si="983">IFERROR(U105*100/U104,0)</f>
        <v>21.111111111111111</v>
      </c>
      <c r="V106" s="291">
        <f t="shared" ref="V106" si="984">IFERROR(V105*100/V104,0)</f>
        <v>21.111111111111111</v>
      </c>
      <c r="W106" s="291">
        <f t="shared" ref="W106" si="985">IFERROR(W105*100/W104,0)</f>
        <v>21.111111111111111</v>
      </c>
      <c r="X106" s="291">
        <f t="shared" ref="X106" si="986">IFERROR(X105*100/X104,0)</f>
        <v>21.111111111111111</v>
      </c>
      <c r="Y106" s="291">
        <f t="shared" ref="Y106" si="987">IFERROR(Y105*100/Y104,0)</f>
        <v>21.111111111111111</v>
      </c>
      <c r="Z106" s="291">
        <f t="shared" ref="Z106" si="988">IFERROR(Z105*100/Z104,0)</f>
        <v>21.111111111111111</v>
      </c>
      <c r="AA106" s="291">
        <f t="shared" ref="AA106" si="989">IFERROR(AA105*100/AA104,0)</f>
        <v>21.111111111111111</v>
      </c>
      <c r="AB106" s="291">
        <f t="shared" ref="AB106" si="990">IFERROR(AB105*100/AB104,0)</f>
        <v>21.111111111111111</v>
      </c>
      <c r="AC106" s="291">
        <f t="shared" ref="AC106" si="991">IFERROR(AC105*100/AC104,0)</f>
        <v>21.111111111111111</v>
      </c>
      <c r="AD106" s="291">
        <f t="shared" ref="AD106" si="992">IFERROR(AD105*100/AD104,0)</f>
        <v>21.111111111111111</v>
      </c>
      <c r="AE106" s="291">
        <f t="shared" ref="AE106" si="993">IFERROR(AE105*100/AE104,0)</f>
        <v>21.111111111111111</v>
      </c>
      <c r="AF106" s="291">
        <f t="shared" ref="AF106" si="994">IFERROR(AF105*100/AF104,0)</f>
        <v>21.111111111111111</v>
      </c>
      <c r="AG106" s="291">
        <f t="shared" ref="AG106" si="995">IFERROR(AG105*100/AG104,0)</f>
        <v>21.111111111111111</v>
      </c>
      <c r="AH106" s="291">
        <f t="shared" ref="AH106" si="996">IFERROR(AH105*100/AH104,0)</f>
        <v>21.111111111111111</v>
      </c>
      <c r="AI106" s="291">
        <f t="shared" ref="AI106" si="997">IFERROR(AI105*100/AI104,0)</f>
        <v>21.111111111111111</v>
      </c>
      <c r="AJ106" s="291">
        <f t="shared" ref="AJ106" si="998">IFERROR(AJ105*100/AJ104,0)</f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5"/>
      <c r="F107" s="96" t="s">
        <v>163</v>
      </c>
      <c r="G107" s="309">
        <f>G$10</f>
        <v>2</v>
      </c>
      <c r="H107" s="309">
        <f>G107</f>
        <v>2</v>
      </c>
      <c r="I107" s="309">
        <f t="shared" ref="I107:AJ107" si="999">H107</f>
        <v>2</v>
      </c>
      <c r="J107" s="309">
        <f t="shared" si="999"/>
        <v>2</v>
      </c>
      <c r="K107" s="309">
        <f t="shared" si="999"/>
        <v>2</v>
      </c>
      <c r="L107" s="309">
        <f t="shared" si="999"/>
        <v>2</v>
      </c>
      <c r="M107" s="309">
        <f t="shared" si="999"/>
        <v>2</v>
      </c>
      <c r="N107" s="309">
        <f t="shared" si="999"/>
        <v>2</v>
      </c>
      <c r="O107" s="309">
        <f t="shared" si="999"/>
        <v>2</v>
      </c>
      <c r="P107" s="309">
        <f t="shared" si="999"/>
        <v>2</v>
      </c>
      <c r="Q107" s="309">
        <f t="shared" si="999"/>
        <v>2</v>
      </c>
      <c r="R107" s="309">
        <f t="shared" si="999"/>
        <v>2</v>
      </c>
      <c r="S107" s="309">
        <f t="shared" si="999"/>
        <v>2</v>
      </c>
      <c r="T107" s="309">
        <f t="shared" si="999"/>
        <v>2</v>
      </c>
      <c r="U107" s="309">
        <f t="shared" si="999"/>
        <v>2</v>
      </c>
      <c r="V107" s="309">
        <f t="shared" si="999"/>
        <v>2</v>
      </c>
      <c r="W107" s="309">
        <f t="shared" si="999"/>
        <v>2</v>
      </c>
      <c r="X107" s="309">
        <f t="shared" si="999"/>
        <v>2</v>
      </c>
      <c r="Y107" s="309">
        <f t="shared" si="999"/>
        <v>2</v>
      </c>
      <c r="Z107" s="309">
        <f t="shared" si="999"/>
        <v>2</v>
      </c>
      <c r="AA107" s="309">
        <f t="shared" si="999"/>
        <v>2</v>
      </c>
      <c r="AB107" s="309">
        <f t="shared" si="999"/>
        <v>2</v>
      </c>
      <c r="AC107" s="309">
        <f t="shared" si="999"/>
        <v>2</v>
      </c>
      <c r="AD107" s="309">
        <f t="shared" si="999"/>
        <v>2</v>
      </c>
      <c r="AE107" s="309">
        <f t="shared" si="999"/>
        <v>2</v>
      </c>
      <c r="AF107" s="309">
        <f t="shared" si="999"/>
        <v>2</v>
      </c>
      <c r="AG107" s="309">
        <f t="shared" si="999"/>
        <v>2</v>
      </c>
      <c r="AH107" s="309">
        <f t="shared" si="999"/>
        <v>2</v>
      </c>
      <c r="AI107" s="309">
        <f t="shared" si="999"/>
        <v>2</v>
      </c>
      <c r="AJ107" s="309">
        <f t="shared" si="999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" si="1000">IFERROR(I103*I104/100*(100-I107)/100,0)</f>
        <v>0</v>
      </c>
      <c r="J108" s="156">
        <f t="shared" ref="J108" si="1001">IFERROR(J103*J104/100*(100-J107)/100,0)</f>
        <v>0</v>
      </c>
      <c r="K108" s="156">
        <f t="shared" ref="K108" si="1002">IFERROR(K103*K104/100*(100-K107)/100,0)</f>
        <v>0</v>
      </c>
      <c r="L108" s="156">
        <f t="shared" ref="L108" si="1003">IFERROR(L103*L104/100*(100-L107)/100,0)</f>
        <v>0</v>
      </c>
      <c r="M108" s="156">
        <f t="shared" ref="M108" si="1004">IFERROR(M103*M104/100*(100-M107)/100,0)</f>
        <v>0</v>
      </c>
      <c r="N108" s="156">
        <f t="shared" ref="N108" si="1005">IFERROR(N103*N104/100*(100-N107)/100,0)</f>
        <v>0</v>
      </c>
      <c r="O108" s="156">
        <f t="shared" ref="O108" si="1006">IFERROR(O103*O104/100*(100-O107)/100,0)</f>
        <v>0</v>
      </c>
      <c r="P108" s="156">
        <f t="shared" ref="P108" si="1007">IFERROR(P103*P104/100*(100-P107)/100,0)</f>
        <v>0</v>
      </c>
      <c r="Q108" s="156">
        <f t="shared" ref="Q108" si="1008">IFERROR(Q103*Q104/100*(100-Q107)/100,0)</f>
        <v>0</v>
      </c>
      <c r="R108" s="156">
        <f t="shared" ref="R108" si="1009">IFERROR(R103*R104/100*(100-R107)/100,0)</f>
        <v>0</v>
      </c>
      <c r="S108" s="156">
        <f t="shared" ref="S108" si="1010">IFERROR(S103*S104/100*(100-S107)/100,0)</f>
        <v>0</v>
      </c>
      <c r="T108" s="156">
        <f t="shared" ref="T108" si="1011">IFERROR(T103*T104/100*(100-T107)/100,0)</f>
        <v>0</v>
      </c>
      <c r="U108" s="156">
        <f t="shared" ref="U108" si="1012">IFERROR(U103*U104/100*(100-U107)/100,0)</f>
        <v>0</v>
      </c>
      <c r="V108" s="156">
        <f t="shared" ref="V108" si="1013">IFERROR(V103*V104/100*(100-V107)/100,0)</f>
        <v>0</v>
      </c>
      <c r="W108" s="156">
        <f t="shared" ref="W108" si="1014">IFERROR(W103*W104/100*(100-W107)/100,0)</f>
        <v>0</v>
      </c>
      <c r="X108" s="156">
        <f t="shared" ref="X108" si="1015">IFERROR(X103*X104/100*(100-X107)/100,0)</f>
        <v>0</v>
      </c>
      <c r="Y108" s="156">
        <f t="shared" ref="Y108" si="1016">IFERROR(Y103*Y104/100*(100-Y107)/100,0)</f>
        <v>0</v>
      </c>
      <c r="Z108" s="156">
        <f t="shared" ref="Z108" si="1017">IFERROR(Z103*Z104/100*(100-Z107)/100,0)</f>
        <v>0</v>
      </c>
      <c r="AA108" s="156">
        <f t="shared" ref="AA108" si="1018">IFERROR(AA103*AA104/100*(100-AA107)/100,0)</f>
        <v>0</v>
      </c>
      <c r="AB108" s="156">
        <f t="shared" ref="AB108" si="1019">IFERROR(AB103*AB104/100*(100-AB107)/100,0)</f>
        <v>0</v>
      </c>
      <c r="AC108" s="156">
        <f t="shared" ref="AC108" si="1020">IFERROR(AC103*AC104/100*(100-AC107)/100,0)</f>
        <v>0</v>
      </c>
      <c r="AD108" s="156">
        <f t="shared" ref="AD108" si="1021">IFERROR(AD103*AD104/100*(100-AD107)/100,0)</f>
        <v>0</v>
      </c>
      <c r="AE108" s="156">
        <f t="shared" ref="AE108" si="1022">IFERROR(AE103*AE104/100*(100-AE107)/100,0)</f>
        <v>0</v>
      </c>
      <c r="AF108" s="156">
        <f t="shared" ref="AF108" si="1023">IFERROR(AF103*AF104/100*(100-AF107)/100,0)</f>
        <v>0</v>
      </c>
      <c r="AG108" s="156">
        <f t="shared" ref="AG108" si="1024">IFERROR(AG103*AG104/100*(100-AG107)/100,0)</f>
        <v>0</v>
      </c>
      <c r="AH108" s="156">
        <f t="shared" ref="AH108" si="1025">IFERROR(AH103*AH104/100*(100-AH107)/100,0)</f>
        <v>0</v>
      </c>
      <c r="AI108" s="156">
        <f t="shared" ref="AI108" si="1026">IFERROR(AI103*AI104/100*(100-AI107)/100,0)</f>
        <v>0</v>
      </c>
      <c r="AJ108" s="156">
        <f t="shared" ref="AJ108" si="1027">IFERROR(AJ103*AJ104/100*(100-AJ107)/100,0)</f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" si="1028">IFERROR(I106/100*I108,0)</f>
        <v>0</v>
      </c>
      <c r="J109" s="163">
        <f t="shared" ref="J109" si="1029">IFERROR(J106/100*J108,0)</f>
        <v>0</v>
      </c>
      <c r="K109" s="163">
        <f t="shared" ref="K109" si="1030">IFERROR(K106/100*K108,0)</f>
        <v>0</v>
      </c>
      <c r="L109" s="163">
        <f t="shared" ref="L109" si="1031">IFERROR(L106/100*L108,0)</f>
        <v>0</v>
      </c>
      <c r="M109" s="163">
        <f t="shared" ref="M109" si="1032">IFERROR(M106/100*M108,0)</f>
        <v>0</v>
      </c>
      <c r="N109" s="163">
        <f t="shared" ref="N109" si="1033">IFERROR(N106/100*N108,0)</f>
        <v>0</v>
      </c>
      <c r="O109" s="163">
        <f t="shared" ref="O109" si="1034">IFERROR(O106/100*O108,0)</f>
        <v>0</v>
      </c>
      <c r="P109" s="163">
        <f t="shared" ref="P109" si="1035">IFERROR(P106/100*P108,0)</f>
        <v>0</v>
      </c>
      <c r="Q109" s="163">
        <f t="shared" ref="Q109" si="1036">IFERROR(Q106/100*Q108,0)</f>
        <v>0</v>
      </c>
      <c r="R109" s="163">
        <f t="shared" ref="R109" si="1037">IFERROR(R106/100*R108,0)</f>
        <v>0</v>
      </c>
      <c r="S109" s="163">
        <f t="shared" ref="S109" si="1038">IFERROR(S106/100*S108,0)</f>
        <v>0</v>
      </c>
      <c r="T109" s="163">
        <f t="shared" ref="T109" si="1039">IFERROR(T106/100*T108,0)</f>
        <v>0</v>
      </c>
      <c r="U109" s="163">
        <f t="shared" ref="U109" si="1040">IFERROR(U106/100*U108,0)</f>
        <v>0</v>
      </c>
      <c r="V109" s="163">
        <f t="shared" ref="V109" si="1041">IFERROR(V106/100*V108,0)</f>
        <v>0</v>
      </c>
      <c r="W109" s="163">
        <f t="shared" ref="W109" si="1042">IFERROR(W106/100*W108,0)</f>
        <v>0</v>
      </c>
      <c r="X109" s="163">
        <f t="shared" ref="X109" si="1043">IFERROR(X106/100*X108,0)</f>
        <v>0</v>
      </c>
      <c r="Y109" s="163">
        <f t="shared" ref="Y109" si="1044">IFERROR(Y106/100*Y108,0)</f>
        <v>0</v>
      </c>
      <c r="Z109" s="163">
        <f t="shared" ref="Z109" si="1045">IFERROR(Z106/100*Z108,0)</f>
        <v>0</v>
      </c>
      <c r="AA109" s="163">
        <f t="shared" ref="AA109" si="1046">IFERROR(AA106/100*AA108,0)</f>
        <v>0</v>
      </c>
      <c r="AB109" s="163">
        <f t="shared" ref="AB109" si="1047">IFERROR(AB106/100*AB108,0)</f>
        <v>0</v>
      </c>
      <c r="AC109" s="163">
        <f t="shared" ref="AC109" si="1048">IFERROR(AC106/100*AC108,0)</f>
        <v>0</v>
      </c>
      <c r="AD109" s="163">
        <f t="shared" ref="AD109" si="1049">IFERROR(AD106/100*AD108,0)</f>
        <v>0</v>
      </c>
      <c r="AE109" s="163">
        <f t="shared" ref="AE109" si="1050">IFERROR(AE106/100*AE108,0)</f>
        <v>0</v>
      </c>
      <c r="AF109" s="163">
        <f t="shared" ref="AF109" si="1051">IFERROR(AF106/100*AF108,0)</f>
        <v>0</v>
      </c>
      <c r="AG109" s="163">
        <f t="shared" ref="AG109" si="1052">IFERROR(AG106/100*AG108,0)</f>
        <v>0</v>
      </c>
      <c r="AH109" s="163">
        <f t="shared" ref="AH109" si="1053">IFERROR(AH106/100*AH108,0)</f>
        <v>0</v>
      </c>
      <c r="AI109" s="163">
        <f t="shared" ref="AI109" si="1054">IFERROR(AI106/100*AI108,0)</f>
        <v>0</v>
      </c>
      <c r="AJ109" s="163">
        <f t="shared" ref="AJ109" si="1055">IFERROR(AJ106/100*AJ108,0)</f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056">IFERROR(H103*H104/88,0)</f>
        <v>0</v>
      </c>
      <c r="I110" s="156">
        <f t="shared" si="1056"/>
        <v>0</v>
      </c>
      <c r="J110" s="156">
        <f t="shared" si="1056"/>
        <v>0</v>
      </c>
      <c r="K110" s="156">
        <f t="shared" si="1056"/>
        <v>0</v>
      </c>
      <c r="L110" s="156">
        <f t="shared" si="1056"/>
        <v>0</v>
      </c>
      <c r="M110" s="156">
        <f t="shared" si="1056"/>
        <v>0</v>
      </c>
      <c r="N110" s="156">
        <f t="shared" si="1056"/>
        <v>0</v>
      </c>
      <c r="O110" s="156">
        <f t="shared" si="1056"/>
        <v>0</v>
      </c>
      <c r="P110" s="156">
        <f t="shared" si="1056"/>
        <v>0</v>
      </c>
      <c r="Q110" s="156">
        <f t="shared" si="1056"/>
        <v>0</v>
      </c>
      <c r="R110" s="156">
        <f t="shared" si="1056"/>
        <v>0</v>
      </c>
      <c r="S110" s="156">
        <f t="shared" si="1056"/>
        <v>0</v>
      </c>
      <c r="T110" s="156">
        <f t="shared" si="1056"/>
        <v>0</v>
      </c>
      <c r="U110" s="156">
        <f t="shared" si="1056"/>
        <v>0</v>
      </c>
      <c r="V110" s="156">
        <f t="shared" si="1056"/>
        <v>0</v>
      </c>
      <c r="W110" s="156">
        <f t="shared" si="1056"/>
        <v>0</v>
      </c>
      <c r="X110" s="156">
        <f t="shared" si="1056"/>
        <v>0</v>
      </c>
      <c r="Y110" s="156">
        <f t="shared" si="1056"/>
        <v>0</v>
      </c>
      <c r="Z110" s="156">
        <f t="shared" si="1056"/>
        <v>0</v>
      </c>
      <c r="AA110" s="156">
        <f t="shared" si="1056"/>
        <v>0</v>
      </c>
      <c r="AB110" s="156">
        <f t="shared" si="1056"/>
        <v>0</v>
      </c>
      <c r="AC110" s="156">
        <f t="shared" si="1056"/>
        <v>0</v>
      </c>
      <c r="AD110" s="156">
        <f t="shared" si="1056"/>
        <v>0</v>
      </c>
      <c r="AE110" s="156">
        <f t="shared" si="1056"/>
        <v>0</v>
      </c>
      <c r="AF110" s="156">
        <f t="shared" si="1056"/>
        <v>0</v>
      </c>
      <c r="AG110" s="156">
        <f t="shared" si="1056"/>
        <v>0</v>
      </c>
      <c r="AH110" s="156">
        <f t="shared" si="1056"/>
        <v>0</v>
      </c>
      <c r="AI110" s="156">
        <f t="shared" si="1056"/>
        <v>0</v>
      </c>
      <c r="AJ110" s="156">
        <f t="shared" si="1056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">
        <v>98</v>
      </c>
      <c r="F111" s="96" t="str">
        <f>$F$6</f>
        <v>FM-Menge (kg)</v>
      </c>
      <c r="G111" s="154"/>
      <c r="H111" s="179" t="str">
        <f t="shared" ref="H111:V111" si="1057">IFERROR(G111*H$164/G$164,"-")</f>
        <v>-</v>
      </c>
      <c r="I111" s="179" t="str">
        <f t="shared" si="1057"/>
        <v>-</v>
      </c>
      <c r="J111" s="179" t="str">
        <f t="shared" si="1057"/>
        <v>-</v>
      </c>
      <c r="K111" s="179" t="str">
        <f t="shared" si="1057"/>
        <v>-</v>
      </c>
      <c r="L111" s="179" t="str">
        <f t="shared" si="1057"/>
        <v>-</v>
      </c>
      <c r="M111" s="179" t="str">
        <f t="shared" si="1057"/>
        <v>-</v>
      </c>
      <c r="N111" s="179" t="str">
        <f t="shared" si="1057"/>
        <v>-</v>
      </c>
      <c r="O111" s="179" t="str">
        <f t="shared" si="1057"/>
        <v>-</v>
      </c>
      <c r="P111" s="179" t="str">
        <f t="shared" si="1057"/>
        <v>-</v>
      </c>
      <c r="Q111" s="179" t="str">
        <f t="shared" si="1057"/>
        <v>-</v>
      </c>
      <c r="R111" s="179" t="str">
        <f t="shared" si="1057"/>
        <v>-</v>
      </c>
      <c r="S111" s="179" t="str">
        <f t="shared" si="1057"/>
        <v>-</v>
      </c>
      <c r="T111" s="179" t="str">
        <f t="shared" si="1057"/>
        <v>-</v>
      </c>
      <c r="U111" s="179" t="str">
        <f t="shared" si="1057"/>
        <v>-</v>
      </c>
      <c r="V111" s="179" t="str">
        <f t="shared" si="1057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058">IFERROR(AC111*AD$164/AC$164,"-")</f>
        <v>-</v>
      </c>
      <c r="AE111" s="179" t="str">
        <f t="shared" si="1058"/>
        <v>-</v>
      </c>
      <c r="AF111" s="179" t="str">
        <f t="shared" si="1058"/>
        <v>-</v>
      </c>
      <c r="AG111" s="179" t="str">
        <f t="shared" si="1058"/>
        <v>-</v>
      </c>
      <c r="AH111" s="179" t="str">
        <f t="shared" si="1058"/>
        <v>-</v>
      </c>
      <c r="AI111" s="179" t="str">
        <f t="shared" si="1058"/>
        <v>-</v>
      </c>
      <c r="AJ111" s="179" t="str">
        <f t="shared" si="1058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115">
        <v>91</v>
      </c>
      <c r="H112" s="164">
        <f>G112</f>
        <v>91</v>
      </c>
      <c r="I112" s="164">
        <f t="shared" ref="I112:AJ112" si="1059">H112</f>
        <v>91</v>
      </c>
      <c r="J112" s="164">
        <f t="shared" si="1059"/>
        <v>91</v>
      </c>
      <c r="K112" s="164">
        <f t="shared" si="1059"/>
        <v>91</v>
      </c>
      <c r="L112" s="164">
        <f t="shared" si="1059"/>
        <v>91</v>
      </c>
      <c r="M112" s="164">
        <f t="shared" si="1059"/>
        <v>91</v>
      </c>
      <c r="N112" s="164">
        <f t="shared" si="1059"/>
        <v>91</v>
      </c>
      <c r="O112" s="164">
        <f t="shared" si="1059"/>
        <v>91</v>
      </c>
      <c r="P112" s="164">
        <f t="shared" si="1059"/>
        <v>91</v>
      </c>
      <c r="Q112" s="164">
        <f t="shared" si="1059"/>
        <v>91</v>
      </c>
      <c r="R112" s="164">
        <f t="shared" ref="R112:R113" si="1060">Q112</f>
        <v>91</v>
      </c>
      <c r="S112" s="164">
        <f t="shared" ref="S112:S113" si="1061">R112</f>
        <v>91</v>
      </c>
      <c r="T112" s="164">
        <f t="shared" ref="T112:T113" si="1062">S112</f>
        <v>91</v>
      </c>
      <c r="U112" s="164">
        <f t="shared" ref="U112:U113" si="1063">T112</f>
        <v>91</v>
      </c>
      <c r="V112" s="164">
        <f t="shared" ref="V112:V113" si="1064">U112</f>
        <v>91</v>
      </c>
      <c r="W112" s="164">
        <f>J112</f>
        <v>91</v>
      </c>
      <c r="X112" s="164">
        <f t="shared" ref="X112:X113" si="1065">W112</f>
        <v>91</v>
      </c>
      <c r="Y112" s="164">
        <f t="shared" ref="Y112:Y113" si="1066">X112</f>
        <v>91</v>
      </c>
      <c r="Z112" s="164">
        <f t="shared" ref="Z112:Z113" si="1067">Y112</f>
        <v>91</v>
      </c>
      <c r="AA112" s="164">
        <f t="shared" ref="AA112:AA113" si="1068">Z112</f>
        <v>91</v>
      </c>
      <c r="AB112" s="164">
        <f t="shared" ref="AB112:AB113" si="1069">AA112</f>
        <v>91</v>
      </c>
      <c r="AC112" s="164">
        <f>P112</f>
        <v>91</v>
      </c>
      <c r="AD112" s="164">
        <f t="shared" si="1059"/>
        <v>91</v>
      </c>
      <c r="AE112" s="164">
        <f t="shared" si="1059"/>
        <v>91</v>
      </c>
      <c r="AF112" s="164">
        <f t="shared" si="1059"/>
        <v>91</v>
      </c>
      <c r="AG112" s="164">
        <f t="shared" si="1059"/>
        <v>91</v>
      </c>
      <c r="AH112" s="164">
        <f t="shared" si="1059"/>
        <v>91</v>
      </c>
      <c r="AI112" s="164">
        <f t="shared" si="1059"/>
        <v>91</v>
      </c>
      <c r="AJ112" s="164">
        <f t="shared" si="1059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v>17.5</v>
      </c>
      <c r="H113" s="166">
        <f t="shared" ref="H113:AJ113" si="1070">G113</f>
        <v>17.5</v>
      </c>
      <c r="I113" s="166">
        <f t="shared" si="1070"/>
        <v>17.5</v>
      </c>
      <c r="J113" s="166">
        <f t="shared" si="1070"/>
        <v>17.5</v>
      </c>
      <c r="K113" s="166">
        <f t="shared" si="1070"/>
        <v>17.5</v>
      </c>
      <c r="L113" s="166">
        <f t="shared" si="1070"/>
        <v>17.5</v>
      </c>
      <c r="M113" s="166">
        <f t="shared" si="1070"/>
        <v>17.5</v>
      </c>
      <c r="N113" s="166">
        <f t="shared" si="1070"/>
        <v>17.5</v>
      </c>
      <c r="O113" s="166">
        <f t="shared" si="1070"/>
        <v>17.5</v>
      </c>
      <c r="P113" s="166">
        <f t="shared" si="1070"/>
        <v>17.5</v>
      </c>
      <c r="Q113" s="166">
        <f t="shared" si="1070"/>
        <v>17.5</v>
      </c>
      <c r="R113" s="166">
        <f t="shared" si="1060"/>
        <v>17.5</v>
      </c>
      <c r="S113" s="166">
        <f t="shared" si="1061"/>
        <v>17.5</v>
      </c>
      <c r="T113" s="166">
        <f t="shared" si="1062"/>
        <v>17.5</v>
      </c>
      <c r="U113" s="166">
        <f t="shared" si="1063"/>
        <v>17.5</v>
      </c>
      <c r="V113" s="166">
        <f t="shared" si="1064"/>
        <v>17.5</v>
      </c>
      <c r="W113" s="166">
        <f>J113</f>
        <v>17.5</v>
      </c>
      <c r="X113" s="166">
        <f t="shared" si="1065"/>
        <v>17.5</v>
      </c>
      <c r="Y113" s="166">
        <f t="shared" si="1066"/>
        <v>17.5</v>
      </c>
      <c r="Z113" s="166">
        <f t="shared" si="1067"/>
        <v>17.5</v>
      </c>
      <c r="AA113" s="166">
        <f t="shared" si="1068"/>
        <v>17.5</v>
      </c>
      <c r="AB113" s="166">
        <f t="shared" si="1069"/>
        <v>17.5</v>
      </c>
      <c r="AC113" s="166">
        <f>P113</f>
        <v>17.5</v>
      </c>
      <c r="AD113" s="166">
        <f t="shared" si="1070"/>
        <v>17.5</v>
      </c>
      <c r="AE113" s="166">
        <f t="shared" si="1070"/>
        <v>17.5</v>
      </c>
      <c r="AF113" s="166">
        <f t="shared" si="1070"/>
        <v>17.5</v>
      </c>
      <c r="AG113" s="166">
        <f t="shared" si="1070"/>
        <v>17.5</v>
      </c>
      <c r="AH113" s="166">
        <f t="shared" si="1070"/>
        <v>17.5</v>
      </c>
      <c r="AI113" s="166">
        <f t="shared" si="1070"/>
        <v>17.5</v>
      </c>
      <c r="AJ113" s="166">
        <f t="shared" si="1070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" si="1071">IFERROR(H113*100/H112,0)</f>
        <v>19.23076923076923</v>
      </c>
      <c r="I114" s="291">
        <f t="shared" ref="I114" si="1072">IFERROR(I113*100/I112,0)</f>
        <v>19.23076923076923</v>
      </c>
      <c r="J114" s="291">
        <f t="shared" ref="J114" si="1073">IFERROR(J113*100/J112,0)</f>
        <v>19.23076923076923</v>
      </c>
      <c r="K114" s="291">
        <f t="shared" ref="K114" si="1074">IFERROR(K113*100/K112,0)</f>
        <v>19.23076923076923</v>
      </c>
      <c r="L114" s="291">
        <f t="shared" ref="L114" si="1075">IFERROR(L113*100/L112,0)</f>
        <v>19.23076923076923</v>
      </c>
      <c r="M114" s="291">
        <f t="shared" ref="M114" si="1076">IFERROR(M113*100/M112,0)</f>
        <v>19.23076923076923</v>
      </c>
      <c r="N114" s="291">
        <f t="shared" ref="N114" si="1077">IFERROR(N113*100/N112,0)</f>
        <v>19.23076923076923</v>
      </c>
      <c r="O114" s="291">
        <f t="shared" ref="O114" si="1078">IFERROR(O113*100/O112,0)</f>
        <v>19.23076923076923</v>
      </c>
      <c r="P114" s="291">
        <f t="shared" ref="P114" si="1079">IFERROR(P113*100/P112,0)</f>
        <v>19.23076923076923</v>
      </c>
      <c r="Q114" s="291">
        <f t="shared" ref="Q114" si="1080">IFERROR(Q113*100/Q112,0)</f>
        <v>19.23076923076923</v>
      </c>
      <c r="R114" s="291">
        <f t="shared" ref="R114" si="1081">IFERROR(R113*100/R112,0)</f>
        <v>19.23076923076923</v>
      </c>
      <c r="S114" s="291">
        <f t="shared" ref="S114" si="1082">IFERROR(S113*100/S112,0)</f>
        <v>19.23076923076923</v>
      </c>
      <c r="T114" s="291">
        <f t="shared" ref="T114" si="1083">IFERROR(T113*100/T112,0)</f>
        <v>19.23076923076923</v>
      </c>
      <c r="U114" s="291">
        <f t="shared" ref="U114" si="1084">IFERROR(U113*100/U112,0)</f>
        <v>19.23076923076923</v>
      </c>
      <c r="V114" s="291">
        <f t="shared" ref="V114" si="1085">IFERROR(V113*100/V112,0)</f>
        <v>19.23076923076923</v>
      </c>
      <c r="W114" s="291">
        <f t="shared" ref="W114" si="1086">IFERROR(W113*100/W112,0)</f>
        <v>19.23076923076923</v>
      </c>
      <c r="X114" s="291">
        <f t="shared" ref="X114" si="1087">IFERROR(X113*100/X112,0)</f>
        <v>19.23076923076923</v>
      </c>
      <c r="Y114" s="291">
        <f t="shared" ref="Y114" si="1088">IFERROR(Y113*100/Y112,0)</f>
        <v>19.23076923076923</v>
      </c>
      <c r="Z114" s="291">
        <f t="shared" ref="Z114" si="1089">IFERROR(Z113*100/Z112,0)</f>
        <v>19.23076923076923</v>
      </c>
      <c r="AA114" s="291">
        <f t="shared" ref="AA114" si="1090">IFERROR(AA113*100/AA112,0)</f>
        <v>19.23076923076923</v>
      </c>
      <c r="AB114" s="291">
        <f t="shared" ref="AB114" si="1091">IFERROR(AB113*100/AB112,0)</f>
        <v>19.23076923076923</v>
      </c>
      <c r="AC114" s="291">
        <f t="shared" ref="AC114" si="1092">IFERROR(AC113*100/AC112,0)</f>
        <v>19.23076923076923</v>
      </c>
      <c r="AD114" s="291">
        <f t="shared" ref="AD114" si="1093">IFERROR(AD113*100/AD112,0)</f>
        <v>19.23076923076923</v>
      </c>
      <c r="AE114" s="291">
        <f t="shared" ref="AE114" si="1094">IFERROR(AE113*100/AE112,0)</f>
        <v>19.23076923076923</v>
      </c>
      <c r="AF114" s="291">
        <f t="shared" ref="AF114" si="1095">IFERROR(AF113*100/AF112,0)</f>
        <v>19.23076923076923</v>
      </c>
      <c r="AG114" s="291">
        <f t="shared" ref="AG114" si="1096">IFERROR(AG113*100/AG112,0)</f>
        <v>19.23076923076923</v>
      </c>
      <c r="AH114" s="291">
        <f t="shared" ref="AH114" si="1097">IFERROR(AH113*100/AH112,0)</f>
        <v>19.23076923076923</v>
      </c>
      <c r="AI114" s="291">
        <f t="shared" ref="AI114" si="1098">IFERROR(AI113*100/AI112,0)</f>
        <v>19.23076923076923</v>
      </c>
      <c r="AJ114" s="291">
        <f t="shared" ref="AJ114" si="1099">IFERROR(AJ113*100/AJ112,0)</f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5"/>
      <c r="F115" s="96" t="s">
        <v>163</v>
      </c>
      <c r="G115" s="309">
        <f>G$10</f>
        <v>2</v>
      </c>
      <c r="H115" s="309">
        <f>G115</f>
        <v>2</v>
      </c>
      <c r="I115" s="309">
        <f t="shared" ref="I115:AJ115" si="1100">H115</f>
        <v>2</v>
      </c>
      <c r="J115" s="309">
        <f t="shared" si="1100"/>
        <v>2</v>
      </c>
      <c r="K115" s="309">
        <f t="shared" si="1100"/>
        <v>2</v>
      </c>
      <c r="L115" s="309">
        <f t="shared" si="1100"/>
        <v>2</v>
      </c>
      <c r="M115" s="309">
        <f t="shared" si="1100"/>
        <v>2</v>
      </c>
      <c r="N115" s="309">
        <f t="shared" si="1100"/>
        <v>2</v>
      </c>
      <c r="O115" s="309">
        <f t="shared" si="1100"/>
        <v>2</v>
      </c>
      <c r="P115" s="309">
        <f t="shared" si="1100"/>
        <v>2</v>
      </c>
      <c r="Q115" s="309">
        <f t="shared" si="1100"/>
        <v>2</v>
      </c>
      <c r="R115" s="309">
        <f t="shared" si="1100"/>
        <v>2</v>
      </c>
      <c r="S115" s="309">
        <f t="shared" si="1100"/>
        <v>2</v>
      </c>
      <c r="T115" s="309">
        <f t="shared" si="1100"/>
        <v>2</v>
      </c>
      <c r="U115" s="309">
        <f t="shared" si="1100"/>
        <v>2</v>
      </c>
      <c r="V115" s="309">
        <f t="shared" si="1100"/>
        <v>2</v>
      </c>
      <c r="W115" s="309">
        <f t="shared" si="1100"/>
        <v>2</v>
      </c>
      <c r="X115" s="309">
        <f t="shared" si="1100"/>
        <v>2</v>
      </c>
      <c r="Y115" s="309">
        <f t="shared" si="1100"/>
        <v>2</v>
      </c>
      <c r="Z115" s="309">
        <f t="shared" si="1100"/>
        <v>2</v>
      </c>
      <c r="AA115" s="309">
        <f t="shared" si="1100"/>
        <v>2</v>
      </c>
      <c r="AB115" s="309">
        <f t="shared" si="1100"/>
        <v>2</v>
      </c>
      <c r="AC115" s="309">
        <f t="shared" si="1100"/>
        <v>2</v>
      </c>
      <c r="AD115" s="309">
        <f t="shared" si="1100"/>
        <v>2</v>
      </c>
      <c r="AE115" s="309">
        <f t="shared" si="1100"/>
        <v>2</v>
      </c>
      <c r="AF115" s="309">
        <f t="shared" si="1100"/>
        <v>2</v>
      </c>
      <c r="AG115" s="309">
        <f t="shared" si="1100"/>
        <v>2</v>
      </c>
      <c r="AH115" s="309">
        <f t="shared" si="1100"/>
        <v>2</v>
      </c>
      <c r="AI115" s="309">
        <f t="shared" si="1100"/>
        <v>2</v>
      </c>
      <c r="AJ115" s="309">
        <f t="shared" si="1100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" si="1101">IFERROR(I111*I112/100*(100-I115)/100,0)</f>
        <v>0</v>
      </c>
      <c r="J116" s="156">
        <f t="shared" ref="J116" si="1102">IFERROR(J111*J112/100*(100-J115)/100,0)</f>
        <v>0</v>
      </c>
      <c r="K116" s="156">
        <f t="shared" ref="K116" si="1103">IFERROR(K111*K112/100*(100-K115)/100,0)</f>
        <v>0</v>
      </c>
      <c r="L116" s="156">
        <f t="shared" ref="L116" si="1104">IFERROR(L111*L112/100*(100-L115)/100,0)</f>
        <v>0</v>
      </c>
      <c r="M116" s="156">
        <f t="shared" ref="M116" si="1105">IFERROR(M111*M112/100*(100-M115)/100,0)</f>
        <v>0</v>
      </c>
      <c r="N116" s="156">
        <f t="shared" ref="N116" si="1106">IFERROR(N111*N112/100*(100-N115)/100,0)</f>
        <v>0</v>
      </c>
      <c r="O116" s="156">
        <f t="shared" ref="O116" si="1107">IFERROR(O111*O112/100*(100-O115)/100,0)</f>
        <v>0</v>
      </c>
      <c r="P116" s="156">
        <f t="shared" ref="P116" si="1108">IFERROR(P111*P112/100*(100-P115)/100,0)</f>
        <v>0</v>
      </c>
      <c r="Q116" s="156">
        <f t="shared" ref="Q116" si="1109">IFERROR(Q111*Q112/100*(100-Q115)/100,0)</f>
        <v>0</v>
      </c>
      <c r="R116" s="156">
        <f t="shared" ref="R116" si="1110">IFERROR(R111*R112/100*(100-R115)/100,0)</f>
        <v>0</v>
      </c>
      <c r="S116" s="156">
        <f t="shared" ref="S116" si="1111">IFERROR(S111*S112/100*(100-S115)/100,0)</f>
        <v>0</v>
      </c>
      <c r="T116" s="156">
        <f t="shared" ref="T116" si="1112">IFERROR(T111*T112/100*(100-T115)/100,0)</f>
        <v>0</v>
      </c>
      <c r="U116" s="156">
        <f t="shared" ref="U116" si="1113">IFERROR(U111*U112/100*(100-U115)/100,0)</f>
        <v>0</v>
      </c>
      <c r="V116" s="156">
        <f t="shared" ref="V116" si="1114">IFERROR(V111*V112/100*(100-V115)/100,0)</f>
        <v>0</v>
      </c>
      <c r="W116" s="156">
        <f t="shared" ref="W116" si="1115">IFERROR(W111*W112/100*(100-W115)/100,0)</f>
        <v>0</v>
      </c>
      <c r="X116" s="156">
        <f t="shared" ref="X116" si="1116">IFERROR(X111*X112/100*(100-X115)/100,0)</f>
        <v>0</v>
      </c>
      <c r="Y116" s="156">
        <f t="shared" ref="Y116" si="1117">IFERROR(Y111*Y112/100*(100-Y115)/100,0)</f>
        <v>0</v>
      </c>
      <c r="Z116" s="156">
        <f t="shared" ref="Z116" si="1118">IFERROR(Z111*Z112/100*(100-Z115)/100,0)</f>
        <v>0</v>
      </c>
      <c r="AA116" s="156">
        <f t="shared" ref="AA116" si="1119">IFERROR(AA111*AA112/100*(100-AA115)/100,0)</f>
        <v>0</v>
      </c>
      <c r="AB116" s="156">
        <f t="shared" ref="AB116" si="1120">IFERROR(AB111*AB112/100*(100-AB115)/100,0)</f>
        <v>0</v>
      </c>
      <c r="AC116" s="156">
        <f t="shared" ref="AC116" si="1121">IFERROR(AC111*AC112/100*(100-AC115)/100,0)</f>
        <v>0</v>
      </c>
      <c r="AD116" s="156">
        <f t="shared" ref="AD116" si="1122">IFERROR(AD111*AD112/100*(100-AD115)/100,0)</f>
        <v>0</v>
      </c>
      <c r="AE116" s="156">
        <f t="shared" ref="AE116" si="1123">IFERROR(AE111*AE112/100*(100-AE115)/100,0)</f>
        <v>0</v>
      </c>
      <c r="AF116" s="156">
        <f t="shared" ref="AF116" si="1124">IFERROR(AF111*AF112/100*(100-AF115)/100,0)</f>
        <v>0</v>
      </c>
      <c r="AG116" s="156">
        <f t="shared" ref="AG116" si="1125">IFERROR(AG111*AG112/100*(100-AG115)/100,0)</f>
        <v>0</v>
      </c>
      <c r="AH116" s="156">
        <f t="shared" ref="AH116" si="1126">IFERROR(AH111*AH112/100*(100-AH115)/100,0)</f>
        <v>0</v>
      </c>
      <c r="AI116" s="156">
        <f t="shared" ref="AI116" si="1127">IFERROR(AI111*AI112/100*(100-AI115)/100,0)</f>
        <v>0</v>
      </c>
      <c r="AJ116" s="156">
        <f t="shared" ref="AJ116" si="1128">IFERROR(AJ111*AJ112/100*(100-AJ115)/100,0)</f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" si="1129">IFERROR(I114/100*I116,0)</f>
        <v>0</v>
      </c>
      <c r="J117" s="163">
        <f t="shared" ref="J117" si="1130">IFERROR(J114/100*J116,0)</f>
        <v>0</v>
      </c>
      <c r="K117" s="163">
        <f t="shared" ref="K117" si="1131">IFERROR(K114/100*K116,0)</f>
        <v>0</v>
      </c>
      <c r="L117" s="163">
        <f t="shared" ref="L117" si="1132">IFERROR(L114/100*L116,0)</f>
        <v>0</v>
      </c>
      <c r="M117" s="163">
        <f t="shared" ref="M117" si="1133">IFERROR(M114/100*M116,0)</f>
        <v>0</v>
      </c>
      <c r="N117" s="163">
        <f t="shared" ref="N117" si="1134">IFERROR(N114/100*N116,0)</f>
        <v>0</v>
      </c>
      <c r="O117" s="163">
        <f t="shared" ref="O117" si="1135">IFERROR(O114/100*O116,0)</f>
        <v>0</v>
      </c>
      <c r="P117" s="163">
        <f t="shared" ref="P117" si="1136">IFERROR(P114/100*P116,0)</f>
        <v>0</v>
      </c>
      <c r="Q117" s="163">
        <f t="shared" ref="Q117" si="1137">IFERROR(Q114/100*Q116,0)</f>
        <v>0</v>
      </c>
      <c r="R117" s="163">
        <f t="shared" ref="R117" si="1138">IFERROR(R114/100*R116,0)</f>
        <v>0</v>
      </c>
      <c r="S117" s="163">
        <f t="shared" ref="S117" si="1139">IFERROR(S114/100*S116,0)</f>
        <v>0</v>
      </c>
      <c r="T117" s="163">
        <f t="shared" ref="T117" si="1140">IFERROR(T114/100*T116,0)</f>
        <v>0</v>
      </c>
      <c r="U117" s="163">
        <f t="shared" ref="U117" si="1141">IFERROR(U114/100*U116,0)</f>
        <v>0</v>
      </c>
      <c r="V117" s="163">
        <f t="shared" ref="V117" si="1142">IFERROR(V114/100*V116,0)</f>
        <v>0</v>
      </c>
      <c r="W117" s="163">
        <f t="shared" ref="W117" si="1143">IFERROR(W114/100*W116,0)</f>
        <v>0</v>
      </c>
      <c r="X117" s="163">
        <f t="shared" ref="X117" si="1144">IFERROR(X114/100*X116,0)</f>
        <v>0</v>
      </c>
      <c r="Y117" s="163">
        <f t="shared" ref="Y117" si="1145">IFERROR(Y114/100*Y116,0)</f>
        <v>0</v>
      </c>
      <c r="Z117" s="163">
        <f t="shared" ref="Z117" si="1146">IFERROR(Z114/100*Z116,0)</f>
        <v>0</v>
      </c>
      <c r="AA117" s="163">
        <f t="shared" ref="AA117" si="1147">IFERROR(AA114/100*AA116,0)</f>
        <v>0</v>
      </c>
      <c r="AB117" s="163">
        <f t="shared" ref="AB117" si="1148">IFERROR(AB114/100*AB116,0)</f>
        <v>0</v>
      </c>
      <c r="AC117" s="163">
        <f t="shared" ref="AC117" si="1149">IFERROR(AC114/100*AC116,0)</f>
        <v>0</v>
      </c>
      <c r="AD117" s="163">
        <f t="shared" ref="AD117" si="1150">IFERROR(AD114/100*AD116,0)</f>
        <v>0</v>
      </c>
      <c r="AE117" s="163">
        <f t="shared" ref="AE117" si="1151">IFERROR(AE114/100*AE116,0)</f>
        <v>0</v>
      </c>
      <c r="AF117" s="163">
        <f t="shared" ref="AF117" si="1152">IFERROR(AF114/100*AF116,0)</f>
        <v>0</v>
      </c>
      <c r="AG117" s="163">
        <f t="shared" ref="AG117" si="1153">IFERROR(AG114/100*AG116,0)</f>
        <v>0</v>
      </c>
      <c r="AH117" s="163">
        <f t="shared" ref="AH117" si="1154">IFERROR(AH114/100*AH116,0)</f>
        <v>0</v>
      </c>
      <c r="AI117" s="163">
        <f t="shared" ref="AI117" si="1155">IFERROR(AI114/100*AI116,0)</f>
        <v>0</v>
      </c>
      <c r="AJ117" s="163">
        <f t="shared" ref="AJ117" si="1156">IFERROR(AJ114/100*AJ116,0)</f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157">IFERROR(H111*H112/88,0)</f>
        <v>0</v>
      </c>
      <c r="I118" s="156">
        <f t="shared" si="1157"/>
        <v>0</v>
      </c>
      <c r="J118" s="156">
        <f t="shared" si="1157"/>
        <v>0</v>
      </c>
      <c r="K118" s="156">
        <f t="shared" si="1157"/>
        <v>0</v>
      </c>
      <c r="L118" s="156">
        <f t="shared" si="1157"/>
        <v>0</v>
      </c>
      <c r="M118" s="156">
        <f t="shared" si="1157"/>
        <v>0</v>
      </c>
      <c r="N118" s="156">
        <f t="shared" si="1157"/>
        <v>0</v>
      </c>
      <c r="O118" s="156">
        <f t="shared" si="1157"/>
        <v>0</v>
      </c>
      <c r="P118" s="156">
        <f t="shared" si="1157"/>
        <v>0</v>
      </c>
      <c r="Q118" s="156">
        <f t="shared" si="1157"/>
        <v>0</v>
      </c>
      <c r="R118" s="156">
        <f t="shared" si="1157"/>
        <v>0</v>
      </c>
      <c r="S118" s="156">
        <f t="shared" si="1157"/>
        <v>0</v>
      </c>
      <c r="T118" s="156">
        <f t="shared" si="1157"/>
        <v>0</v>
      </c>
      <c r="U118" s="156">
        <f t="shared" si="1157"/>
        <v>0</v>
      </c>
      <c r="V118" s="156">
        <f t="shared" si="1157"/>
        <v>0</v>
      </c>
      <c r="W118" s="156">
        <f t="shared" si="1157"/>
        <v>0</v>
      </c>
      <c r="X118" s="156">
        <f t="shared" si="1157"/>
        <v>0</v>
      </c>
      <c r="Y118" s="156">
        <f t="shared" si="1157"/>
        <v>0</v>
      </c>
      <c r="Z118" s="156">
        <f t="shared" si="1157"/>
        <v>0</v>
      </c>
      <c r="AA118" s="156">
        <f t="shared" si="1157"/>
        <v>0</v>
      </c>
      <c r="AB118" s="156">
        <f t="shared" si="1157"/>
        <v>0</v>
      </c>
      <c r="AC118" s="156">
        <f t="shared" si="1157"/>
        <v>0</v>
      </c>
      <c r="AD118" s="156">
        <f t="shared" si="1157"/>
        <v>0</v>
      </c>
      <c r="AE118" s="156">
        <f t="shared" si="1157"/>
        <v>0</v>
      </c>
      <c r="AF118" s="156">
        <f t="shared" si="1157"/>
        <v>0</v>
      </c>
      <c r="AG118" s="156">
        <f t="shared" si="1157"/>
        <v>0</v>
      </c>
      <c r="AH118" s="156">
        <f t="shared" si="1157"/>
        <v>0</v>
      </c>
      <c r="AI118" s="156">
        <f t="shared" si="1157"/>
        <v>0</v>
      </c>
      <c r="AJ118" s="156">
        <f t="shared" si="1157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">
        <v>185</v>
      </c>
      <c r="F119" s="96" t="str">
        <f>$F$6</f>
        <v>FM-Menge (kg)</v>
      </c>
      <c r="G119" s="154"/>
      <c r="H119" s="179" t="str">
        <f t="shared" ref="H119:V119" si="1158">IFERROR(G119*H$164/G$164,"-")</f>
        <v>-</v>
      </c>
      <c r="I119" s="179" t="str">
        <f t="shared" si="1158"/>
        <v>-</v>
      </c>
      <c r="J119" s="179" t="str">
        <f t="shared" si="1158"/>
        <v>-</v>
      </c>
      <c r="K119" s="179" t="str">
        <f t="shared" si="1158"/>
        <v>-</v>
      </c>
      <c r="L119" s="179" t="str">
        <f t="shared" si="1158"/>
        <v>-</v>
      </c>
      <c r="M119" s="179" t="str">
        <f t="shared" si="1158"/>
        <v>-</v>
      </c>
      <c r="N119" s="179" t="str">
        <f t="shared" si="1158"/>
        <v>-</v>
      </c>
      <c r="O119" s="179" t="str">
        <f t="shared" si="1158"/>
        <v>-</v>
      </c>
      <c r="P119" s="179" t="str">
        <f t="shared" si="1158"/>
        <v>-</v>
      </c>
      <c r="Q119" s="179" t="str">
        <f t="shared" si="1158"/>
        <v>-</v>
      </c>
      <c r="R119" s="179" t="str">
        <f t="shared" si="1158"/>
        <v>-</v>
      </c>
      <c r="S119" s="179" t="str">
        <f t="shared" si="1158"/>
        <v>-</v>
      </c>
      <c r="T119" s="179" t="str">
        <f t="shared" si="1158"/>
        <v>-</v>
      </c>
      <c r="U119" s="179" t="str">
        <f t="shared" si="1158"/>
        <v>-</v>
      </c>
      <c r="V119" s="179" t="str">
        <f t="shared" si="1158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159">IFERROR(AC119*AD$164/AC$164,"-")</f>
        <v>-</v>
      </c>
      <c r="AE119" s="179" t="str">
        <f t="shared" si="1159"/>
        <v>-</v>
      </c>
      <c r="AF119" s="179" t="str">
        <f t="shared" si="1159"/>
        <v>-</v>
      </c>
      <c r="AG119" s="179" t="str">
        <f t="shared" si="1159"/>
        <v>-</v>
      </c>
      <c r="AH119" s="179" t="str">
        <f t="shared" si="1159"/>
        <v>-</v>
      </c>
      <c r="AI119" s="179" t="str">
        <f t="shared" si="1159"/>
        <v>-</v>
      </c>
      <c r="AJ119" s="179" t="str">
        <f t="shared" si="1159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115">
        <v>99</v>
      </c>
      <c r="H120" s="164">
        <f>G120</f>
        <v>99</v>
      </c>
      <c r="I120" s="164">
        <f t="shared" ref="I120:AJ120" si="1160">H120</f>
        <v>99</v>
      </c>
      <c r="J120" s="164">
        <f t="shared" si="1160"/>
        <v>99</v>
      </c>
      <c r="K120" s="164">
        <f t="shared" si="1160"/>
        <v>99</v>
      </c>
      <c r="L120" s="164">
        <f t="shared" si="1160"/>
        <v>99</v>
      </c>
      <c r="M120" s="164">
        <f t="shared" si="1160"/>
        <v>99</v>
      </c>
      <c r="N120" s="164">
        <f t="shared" si="1160"/>
        <v>99</v>
      </c>
      <c r="O120" s="164">
        <f t="shared" si="1160"/>
        <v>99</v>
      </c>
      <c r="P120" s="164">
        <f t="shared" si="1160"/>
        <v>99</v>
      </c>
      <c r="Q120" s="164">
        <f t="shared" si="1160"/>
        <v>99</v>
      </c>
      <c r="R120" s="164">
        <f t="shared" ref="R120:R121" si="1161">Q120</f>
        <v>99</v>
      </c>
      <c r="S120" s="164">
        <f t="shared" ref="S120:S121" si="1162">R120</f>
        <v>99</v>
      </c>
      <c r="T120" s="164">
        <f t="shared" ref="T120:T121" si="1163">S120</f>
        <v>99</v>
      </c>
      <c r="U120" s="164">
        <f t="shared" ref="U120:U121" si="1164">T120</f>
        <v>99</v>
      </c>
      <c r="V120" s="164">
        <f t="shared" ref="V120:V121" si="1165">U120</f>
        <v>99</v>
      </c>
      <c r="W120" s="164">
        <f>J120</f>
        <v>99</v>
      </c>
      <c r="X120" s="164">
        <f t="shared" ref="X120:X121" si="1166">W120</f>
        <v>99</v>
      </c>
      <c r="Y120" s="164">
        <f t="shared" ref="Y120:Y121" si="1167">X120</f>
        <v>99</v>
      </c>
      <c r="Z120" s="164">
        <f t="shared" ref="Z120:Z121" si="1168">Y120</f>
        <v>99</v>
      </c>
      <c r="AA120" s="164">
        <f t="shared" ref="AA120:AA121" si="1169">Z120</f>
        <v>99</v>
      </c>
      <c r="AB120" s="164">
        <f t="shared" ref="AB120:AB121" si="1170">AA120</f>
        <v>99</v>
      </c>
      <c r="AC120" s="164">
        <f>P120</f>
        <v>99</v>
      </c>
      <c r="AD120" s="164">
        <f t="shared" si="1160"/>
        <v>99</v>
      </c>
      <c r="AE120" s="164">
        <f t="shared" si="1160"/>
        <v>99</v>
      </c>
      <c r="AF120" s="164">
        <f t="shared" si="1160"/>
        <v>99</v>
      </c>
      <c r="AG120" s="164">
        <f t="shared" si="1160"/>
        <v>99</v>
      </c>
      <c r="AH120" s="164">
        <f t="shared" si="1160"/>
        <v>99</v>
      </c>
      <c r="AI120" s="164">
        <f t="shared" si="1160"/>
        <v>99</v>
      </c>
      <c r="AJ120" s="164">
        <f t="shared" si="1160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v>100</v>
      </c>
      <c r="H121" s="166">
        <f t="shared" ref="H121:AJ121" si="1171">G121</f>
        <v>100</v>
      </c>
      <c r="I121" s="166">
        <f t="shared" si="1171"/>
        <v>100</v>
      </c>
      <c r="J121" s="166">
        <f t="shared" si="1171"/>
        <v>100</v>
      </c>
      <c r="K121" s="166">
        <f t="shared" si="1171"/>
        <v>100</v>
      </c>
      <c r="L121" s="166">
        <f t="shared" si="1171"/>
        <v>100</v>
      </c>
      <c r="M121" s="166">
        <f t="shared" si="1171"/>
        <v>100</v>
      </c>
      <c r="N121" s="166">
        <f t="shared" si="1171"/>
        <v>100</v>
      </c>
      <c r="O121" s="166">
        <f t="shared" si="1171"/>
        <v>100</v>
      </c>
      <c r="P121" s="166">
        <f t="shared" si="1171"/>
        <v>100</v>
      </c>
      <c r="Q121" s="166">
        <f t="shared" si="1171"/>
        <v>100</v>
      </c>
      <c r="R121" s="166">
        <f t="shared" si="1161"/>
        <v>100</v>
      </c>
      <c r="S121" s="166">
        <f t="shared" si="1162"/>
        <v>100</v>
      </c>
      <c r="T121" s="166">
        <f t="shared" si="1163"/>
        <v>100</v>
      </c>
      <c r="U121" s="166">
        <f t="shared" si="1164"/>
        <v>100</v>
      </c>
      <c r="V121" s="166">
        <f t="shared" si="1165"/>
        <v>100</v>
      </c>
      <c r="W121" s="166">
        <f>J121</f>
        <v>100</v>
      </c>
      <c r="X121" s="166">
        <f t="shared" si="1166"/>
        <v>100</v>
      </c>
      <c r="Y121" s="166">
        <f t="shared" si="1167"/>
        <v>100</v>
      </c>
      <c r="Z121" s="166">
        <f t="shared" si="1168"/>
        <v>100</v>
      </c>
      <c r="AA121" s="166">
        <f t="shared" si="1169"/>
        <v>100</v>
      </c>
      <c r="AB121" s="166">
        <f t="shared" si="1170"/>
        <v>100</v>
      </c>
      <c r="AC121" s="166">
        <f>P121</f>
        <v>100</v>
      </c>
      <c r="AD121" s="166">
        <f t="shared" si="1171"/>
        <v>100</v>
      </c>
      <c r="AE121" s="166">
        <f t="shared" si="1171"/>
        <v>100</v>
      </c>
      <c r="AF121" s="166">
        <f t="shared" si="1171"/>
        <v>100</v>
      </c>
      <c r="AG121" s="166">
        <f t="shared" si="1171"/>
        <v>100</v>
      </c>
      <c r="AH121" s="166">
        <f t="shared" si="1171"/>
        <v>100</v>
      </c>
      <c r="AI121" s="166">
        <f t="shared" si="1171"/>
        <v>100</v>
      </c>
      <c r="AJ121" s="166">
        <f t="shared" si="1171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" si="1172">IFERROR(H121*100/H120,0)</f>
        <v>101.01010101010101</v>
      </c>
      <c r="I122" s="291">
        <f t="shared" ref="I122" si="1173">IFERROR(I121*100/I120,0)</f>
        <v>101.01010101010101</v>
      </c>
      <c r="J122" s="291">
        <f t="shared" ref="J122" si="1174">IFERROR(J121*100/J120,0)</f>
        <v>101.01010101010101</v>
      </c>
      <c r="K122" s="291">
        <f t="shared" ref="K122" si="1175">IFERROR(K121*100/K120,0)</f>
        <v>101.01010101010101</v>
      </c>
      <c r="L122" s="291">
        <f t="shared" ref="L122" si="1176">IFERROR(L121*100/L120,0)</f>
        <v>101.01010101010101</v>
      </c>
      <c r="M122" s="291">
        <f t="shared" ref="M122" si="1177">IFERROR(M121*100/M120,0)</f>
        <v>101.01010101010101</v>
      </c>
      <c r="N122" s="291">
        <f t="shared" ref="N122" si="1178">IFERROR(N121*100/N120,0)</f>
        <v>101.01010101010101</v>
      </c>
      <c r="O122" s="291">
        <f t="shared" ref="O122" si="1179">IFERROR(O121*100/O120,0)</f>
        <v>101.01010101010101</v>
      </c>
      <c r="P122" s="291">
        <f t="shared" ref="P122" si="1180">IFERROR(P121*100/P120,0)</f>
        <v>101.01010101010101</v>
      </c>
      <c r="Q122" s="291">
        <f t="shared" ref="Q122" si="1181">IFERROR(Q121*100/Q120,0)</f>
        <v>101.01010101010101</v>
      </c>
      <c r="R122" s="291">
        <f t="shared" ref="R122" si="1182">IFERROR(R121*100/R120,0)</f>
        <v>101.01010101010101</v>
      </c>
      <c r="S122" s="291">
        <f t="shared" ref="S122" si="1183">IFERROR(S121*100/S120,0)</f>
        <v>101.01010101010101</v>
      </c>
      <c r="T122" s="291">
        <f t="shared" ref="T122" si="1184">IFERROR(T121*100/T120,0)</f>
        <v>101.01010101010101</v>
      </c>
      <c r="U122" s="291">
        <f t="shared" ref="U122" si="1185">IFERROR(U121*100/U120,0)</f>
        <v>101.01010101010101</v>
      </c>
      <c r="V122" s="291">
        <f t="shared" ref="V122" si="1186">IFERROR(V121*100/V120,0)</f>
        <v>101.01010101010101</v>
      </c>
      <c r="W122" s="291">
        <f t="shared" ref="W122" si="1187">IFERROR(W121*100/W120,0)</f>
        <v>101.01010101010101</v>
      </c>
      <c r="X122" s="291">
        <f t="shared" ref="X122" si="1188">IFERROR(X121*100/X120,0)</f>
        <v>101.01010101010101</v>
      </c>
      <c r="Y122" s="291">
        <f t="shared" ref="Y122" si="1189">IFERROR(Y121*100/Y120,0)</f>
        <v>101.01010101010101</v>
      </c>
      <c r="Z122" s="291">
        <f t="shared" ref="Z122" si="1190">IFERROR(Z121*100/Z120,0)</f>
        <v>101.01010101010101</v>
      </c>
      <c r="AA122" s="291">
        <f t="shared" ref="AA122" si="1191">IFERROR(AA121*100/AA120,0)</f>
        <v>101.01010101010101</v>
      </c>
      <c r="AB122" s="291">
        <f t="shared" ref="AB122" si="1192">IFERROR(AB121*100/AB120,0)</f>
        <v>101.01010101010101</v>
      </c>
      <c r="AC122" s="291">
        <f t="shared" ref="AC122" si="1193">IFERROR(AC121*100/AC120,0)</f>
        <v>101.01010101010101</v>
      </c>
      <c r="AD122" s="291">
        <f t="shared" ref="AD122" si="1194">IFERROR(AD121*100/AD120,0)</f>
        <v>101.01010101010101</v>
      </c>
      <c r="AE122" s="291">
        <f t="shared" ref="AE122" si="1195">IFERROR(AE121*100/AE120,0)</f>
        <v>101.01010101010101</v>
      </c>
      <c r="AF122" s="291">
        <f t="shared" ref="AF122" si="1196">IFERROR(AF121*100/AF120,0)</f>
        <v>101.01010101010101</v>
      </c>
      <c r="AG122" s="291">
        <f t="shared" ref="AG122" si="1197">IFERROR(AG121*100/AG120,0)</f>
        <v>101.01010101010101</v>
      </c>
      <c r="AH122" s="291">
        <f t="shared" ref="AH122" si="1198">IFERROR(AH121*100/AH120,0)</f>
        <v>101.01010101010101</v>
      </c>
      <c r="AI122" s="291">
        <f t="shared" ref="AI122" si="1199">IFERROR(AI121*100/AI120,0)</f>
        <v>101.01010101010101</v>
      </c>
      <c r="AJ122" s="291">
        <f t="shared" ref="AJ122" si="1200">IFERROR(AJ121*100/AJ120,0)</f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5"/>
      <c r="F123" s="96" t="s">
        <v>163</v>
      </c>
      <c r="G123" s="309">
        <f>G$10</f>
        <v>2</v>
      </c>
      <c r="H123" s="309">
        <f>G123</f>
        <v>2</v>
      </c>
      <c r="I123" s="309">
        <f t="shared" ref="I123:AJ123" si="1201">H123</f>
        <v>2</v>
      </c>
      <c r="J123" s="309">
        <f t="shared" si="1201"/>
        <v>2</v>
      </c>
      <c r="K123" s="309">
        <f t="shared" si="1201"/>
        <v>2</v>
      </c>
      <c r="L123" s="309">
        <f t="shared" si="1201"/>
        <v>2</v>
      </c>
      <c r="M123" s="309">
        <f t="shared" si="1201"/>
        <v>2</v>
      </c>
      <c r="N123" s="309">
        <f t="shared" si="1201"/>
        <v>2</v>
      </c>
      <c r="O123" s="309">
        <f t="shared" si="1201"/>
        <v>2</v>
      </c>
      <c r="P123" s="309">
        <f t="shared" si="1201"/>
        <v>2</v>
      </c>
      <c r="Q123" s="309">
        <f t="shared" si="1201"/>
        <v>2</v>
      </c>
      <c r="R123" s="309">
        <f t="shared" si="1201"/>
        <v>2</v>
      </c>
      <c r="S123" s="309">
        <f t="shared" si="1201"/>
        <v>2</v>
      </c>
      <c r="T123" s="309">
        <f t="shared" si="1201"/>
        <v>2</v>
      </c>
      <c r="U123" s="309">
        <f t="shared" si="1201"/>
        <v>2</v>
      </c>
      <c r="V123" s="309">
        <f t="shared" si="1201"/>
        <v>2</v>
      </c>
      <c r="W123" s="309">
        <f t="shared" si="1201"/>
        <v>2</v>
      </c>
      <c r="X123" s="309">
        <f t="shared" si="1201"/>
        <v>2</v>
      </c>
      <c r="Y123" s="309">
        <f t="shared" si="1201"/>
        <v>2</v>
      </c>
      <c r="Z123" s="309">
        <f t="shared" si="1201"/>
        <v>2</v>
      </c>
      <c r="AA123" s="309">
        <f t="shared" si="1201"/>
        <v>2</v>
      </c>
      <c r="AB123" s="309">
        <f t="shared" si="1201"/>
        <v>2</v>
      </c>
      <c r="AC123" s="309">
        <f t="shared" si="1201"/>
        <v>2</v>
      </c>
      <c r="AD123" s="309">
        <f t="shared" si="1201"/>
        <v>2</v>
      </c>
      <c r="AE123" s="309">
        <f t="shared" si="1201"/>
        <v>2</v>
      </c>
      <c r="AF123" s="309">
        <f t="shared" si="1201"/>
        <v>2</v>
      </c>
      <c r="AG123" s="309">
        <f t="shared" si="1201"/>
        <v>2</v>
      </c>
      <c r="AH123" s="309">
        <f t="shared" si="1201"/>
        <v>2</v>
      </c>
      <c r="AI123" s="309">
        <f t="shared" si="1201"/>
        <v>2</v>
      </c>
      <c r="AJ123" s="309">
        <f t="shared" si="1201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" si="1202">IFERROR(I119*I120/100*(100-I123)/100,0)</f>
        <v>0</v>
      </c>
      <c r="J124" s="156">
        <f t="shared" ref="J124" si="1203">IFERROR(J119*J120/100*(100-J123)/100,0)</f>
        <v>0</v>
      </c>
      <c r="K124" s="156">
        <f t="shared" ref="K124" si="1204">IFERROR(K119*K120/100*(100-K123)/100,0)</f>
        <v>0</v>
      </c>
      <c r="L124" s="156">
        <f t="shared" ref="L124" si="1205">IFERROR(L119*L120/100*(100-L123)/100,0)</f>
        <v>0</v>
      </c>
      <c r="M124" s="156">
        <f t="shared" ref="M124" si="1206">IFERROR(M119*M120/100*(100-M123)/100,0)</f>
        <v>0</v>
      </c>
      <c r="N124" s="156">
        <f t="shared" ref="N124" si="1207">IFERROR(N119*N120/100*(100-N123)/100,0)</f>
        <v>0</v>
      </c>
      <c r="O124" s="156">
        <f t="shared" ref="O124" si="1208">IFERROR(O119*O120/100*(100-O123)/100,0)</f>
        <v>0</v>
      </c>
      <c r="P124" s="156">
        <f t="shared" ref="P124" si="1209">IFERROR(P119*P120/100*(100-P123)/100,0)</f>
        <v>0</v>
      </c>
      <c r="Q124" s="156">
        <f t="shared" ref="Q124" si="1210">IFERROR(Q119*Q120/100*(100-Q123)/100,0)</f>
        <v>0</v>
      </c>
      <c r="R124" s="156">
        <f t="shared" ref="R124" si="1211">IFERROR(R119*R120/100*(100-R123)/100,0)</f>
        <v>0</v>
      </c>
      <c r="S124" s="156">
        <f t="shared" ref="S124" si="1212">IFERROR(S119*S120/100*(100-S123)/100,0)</f>
        <v>0</v>
      </c>
      <c r="T124" s="156">
        <f t="shared" ref="T124" si="1213">IFERROR(T119*T120/100*(100-T123)/100,0)</f>
        <v>0</v>
      </c>
      <c r="U124" s="156">
        <f t="shared" ref="U124" si="1214">IFERROR(U119*U120/100*(100-U123)/100,0)</f>
        <v>0</v>
      </c>
      <c r="V124" s="156">
        <f t="shared" ref="V124" si="1215">IFERROR(V119*V120/100*(100-V123)/100,0)</f>
        <v>0</v>
      </c>
      <c r="W124" s="156">
        <f t="shared" ref="W124" si="1216">IFERROR(W119*W120/100*(100-W123)/100,0)</f>
        <v>0</v>
      </c>
      <c r="X124" s="156">
        <f t="shared" ref="X124" si="1217">IFERROR(X119*X120/100*(100-X123)/100,0)</f>
        <v>0</v>
      </c>
      <c r="Y124" s="156">
        <f t="shared" ref="Y124" si="1218">IFERROR(Y119*Y120/100*(100-Y123)/100,0)</f>
        <v>0</v>
      </c>
      <c r="Z124" s="156">
        <f t="shared" ref="Z124" si="1219">IFERROR(Z119*Z120/100*(100-Z123)/100,0)</f>
        <v>0</v>
      </c>
      <c r="AA124" s="156">
        <f t="shared" ref="AA124" si="1220">IFERROR(AA119*AA120/100*(100-AA123)/100,0)</f>
        <v>0</v>
      </c>
      <c r="AB124" s="156">
        <f t="shared" ref="AB124" si="1221">IFERROR(AB119*AB120/100*(100-AB123)/100,0)</f>
        <v>0</v>
      </c>
      <c r="AC124" s="156">
        <f t="shared" ref="AC124" si="1222">IFERROR(AC119*AC120/100*(100-AC123)/100,0)</f>
        <v>0</v>
      </c>
      <c r="AD124" s="156">
        <f t="shared" ref="AD124" si="1223">IFERROR(AD119*AD120/100*(100-AD123)/100,0)</f>
        <v>0</v>
      </c>
      <c r="AE124" s="156">
        <f t="shared" ref="AE124" si="1224">IFERROR(AE119*AE120/100*(100-AE123)/100,0)</f>
        <v>0</v>
      </c>
      <c r="AF124" s="156">
        <f t="shared" ref="AF124" si="1225">IFERROR(AF119*AF120/100*(100-AF123)/100,0)</f>
        <v>0</v>
      </c>
      <c r="AG124" s="156">
        <f t="shared" ref="AG124" si="1226">IFERROR(AG119*AG120/100*(100-AG123)/100,0)</f>
        <v>0</v>
      </c>
      <c r="AH124" s="156">
        <f t="shared" ref="AH124" si="1227">IFERROR(AH119*AH120/100*(100-AH123)/100,0)</f>
        <v>0</v>
      </c>
      <c r="AI124" s="156">
        <f t="shared" ref="AI124" si="1228">IFERROR(AI119*AI120/100*(100-AI123)/100,0)</f>
        <v>0</v>
      </c>
      <c r="AJ124" s="156">
        <f t="shared" ref="AJ124" si="1229">IFERROR(AJ119*AJ120/100*(100-AJ123)/100,0)</f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" si="1230">IFERROR(I122/100*I124,0)</f>
        <v>0</v>
      </c>
      <c r="J125" s="163">
        <f t="shared" ref="J125" si="1231">IFERROR(J122/100*J124,0)</f>
        <v>0</v>
      </c>
      <c r="K125" s="163">
        <f t="shared" ref="K125" si="1232">IFERROR(K122/100*K124,0)</f>
        <v>0</v>
      </c>
      <c r="L125" s="163">
        <f t="shared" ref="L125" si="1233">IFERROR(L122/100*L124,0)</f>
        <v>0</v>
      </c>
      <c r="M125" s="163">
        <f t="shared" ref="M125" si="1234">IFERROR(M122/100*M124,0)</f>
        <v>0</v>
      </c>
      <c r="N125" s="163">
        <f t="shared" ref="N125" si="1235">IFERROR(N122/100*N124,0)</f>
        <v>0</v>
      </c>
      <c r="O125" s="163">
        <f t="shared" ref="O125" si="1236">IFERROR(O122/100*O124,0)</f>
        <v>0</v>
      </c>
      <c r="P125" s="163">
        <f t="shared" ref="P125" si="1237">IFERROR(P122/100*P124,0)</f>
        <v>0</v>
      </c>
      <c r="Q125" s="163">
        <f t="shared" ref="Q125" si="1238">IFERROR(Q122/100*Q124,0)</f>
        <v>0</v>
      </c>
      <c r="R125" s="163">
        <f t="shared" ref="R125" si="1239">IFERROR(R122/100*R124,0)</f>
        <v>0</v>
      </c>
      <c r="S125" s="163">
        <f t="shared" ref="S125" si="1240">IFERROR(S122/100*S124,0)</f>
        <v>0</v>
      </c>
      <c r="T125" s="163">
        <f t="shared" ref="T125" si="1241">IFERROR(T122/100*T124,0)</f>
        <v>0</v>
      </c>
      <c r="U125" s="163">
        <f t="shared" ref="U125" si="1242">IFERROR(U122/100*U124,0)</f>
        <v>0</v>
      </c>
      <c r="V125" s="163">
        <f t="shared" ref="V125" si="1243">IFERROR(V122/100*V124,0)</f>
        <v>0</v>
      </c>
      <c r="W125" s="163">
        <f t="shared" ref="W125" si="1244">IFERROR(W122/100*W124,0)</f>
        <v>0</v>
      </c>
      <c r="X125" s="163">
        <f t="shared" ref="X125" si="1245">IFERROR(X122/100*X124,0)</f>
        <v>0</v>
      </c>
      <c r="Y125" s="163">
        <f t="shared" ref="Y125" si="1246">IFERROR(Y122/100*Y124,0)</f>
        <v>0</v>
      </c>
      <c r="Z125" s="163">
        <f t="shared" ref="Z125" si="1247">IFERROR(Z122/100*Z124,0)</f>
        <v>0</v>
      </c>
      <c r="AA125" s="163">
        <f t="shared" ref="AA125" si="1248">IFERROR(AA122/100*AA124,0)</f>
        <v>0</v>
      </c>
      <c r="AB125" s="163">
        <f t="shared" ref="AB125" si="1249">IFERROR(AB122/100*AB124,0)</f>
        <v>0</v>
      </c>
      <c r="AC125" s="163">
        <f t="shared" ref="AC125" si="1250">IFERROR(AC122/100*AC124,0)</f>
        <v>0</v>
      </c>
      <c r="AD125" s="163">
        <f t="shared" ref="AD125" si="1251">IFERROR(AD122/100*AD124,0)</f>
        <v>0</v>
      </c>
      <c r="AE125" s="163">
        <f t="shared" ref="AE125" si="1252">IFERROR(AE122/100*AE124,0)</f>
        <v>0</v>
      </c>
      <c r="AF125" s="163">
        <f t="shared" ref="AF125" si="1253">IFERROR(AF122/100*AF124,0)</f>
        <v>0</v>
      </c>
      <c r="AG125" s="163">
        <f t="shared" ref="AG125" si="1254">IFERROR(AG122/100*AG124,0)</f>
        <v>0</v>
      </c>
      <c r="AH125" s="163">
        <f t="shared" ref="AH125" si="1255">IFERROR(AH122/100*AH124,0)</f>
        <v>0</v>
      </c>
      <c r="AI125" s="163">
        <f t="shared" ref="AI125" si="1256">IFERROR(AI122/100*AI124,0)</f>
        <v>0</v>
      </c>
      <c r="AJ125" s="163">
        <f t="shared" ref="AJ125" si="1257">IFERROR(AJ122/100*AJ124,0)</f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258">IFERROR(H119*H120/88,0)</f>
        <v>0</v>
      </c>
      <c r="I126" s="156">
        <f t="shared" si="1258"/>
        <v>0</v>
      </c>
      <c r="J126" s="156">
        <f t="shared" si="1258"/>
        <v>0</v>
      </c>
      <c r="K126" s="156">
        <f t="shared" si="1258"/>
        <v>0</v>
      </c>
      <c r="L126" s="156">
        <f t="shared" si="1258"/>
        <v>0</v>
      </c>
      <c r="M126" s="156">
        <f t="shared" si="1258"/>
        <v>0</v>
      </c>
      <c r="N126" s="156">
        <f t="shared" si="1258"/>
        <v>0</v>
      </c>
      <c r="O126" s="156">
        <f t="shared" si="1258"/>
        <v>0</v>
      </c>
      <c r="P126" s="156">
        <f t="shared" si="1258"/>
        <v>0</v>
      </c>
      <c r="Q126" s="156">
        <f t="shared" si="1258"/>
        <v>0</v>
      </c>
      <c r="R126" s="156">
        <f t="shared" si="1258"/>
        <v>0</v>
      </c>
      <c r="S126" s="156">
        <f t="shared" si="1258"/>
        <v>0</v>
      </c>
      <c r="T126" s="156">
        <f t="shared" si="1258"/>
        <v>0</v>
      </c>
      <c r="U126" s="156">
        <f t="shared" si="1258"/>
        <v>0</v>
      </c>
      <c r="V126" s="156">
        <f t="shared" si="1258"/>
        <v>0</v>
      </c>
      <c r="W126" s="156">
        <f t="shared" si="1258"/>
        <v>0</v>
      </c>
      <c r="X126" s="156">
        <f t="shared" si="1258"/>
        <v>0</v>
      </c>
      <c r="Y126" s="156">
        <f t="shared" si="1258"/>
        <v>0</v>
      </c>
      <c r="Z126" s="156">
        <f t="shared" si="1258"/>
        <v>0</v>
      </c>
      <c r="AA126" s="156">
        <f t="shared" si="1258"/>
        <v>0</v>
      </c>
      <c r="AB126" s="156">
        <f t="shared" si="1258"/>
        <v>0</v>
      </c>
      <c r="AC126" s="156">
        <f t="shared" si="1258"/>
        <v>0</v>
      </c>
      <c r="AD126" s="156">
        <f t="shared" si="1258"/>
        <v>0</v>
      </c>
      <c r="AE126" s="156">
        <f t="shared" si="1258"/>
        <v>0</v>
      </c>
      <c r="AF126" s="156">
        <f t="shared" si="1258"/>
        <v>0</v>
      </c>
      <c r="AG126" s="156">
        <f t="shared" si="1258"/>
        <v>0</v>
      </c>
      <c r="AH126" s="156">
        <f t="shared" si="1258"/>
        <v>0</v>
      </c>
      <c r="AI126" s="156">
        <f t="shared" si="1258"/>
        <v>0</v>
      </c>
      <c r="AJ126" s="156">
        <f t="shared" si="1258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">
        <v>27</v>
      </c>
      <c r="F127" s="96" t="str">
        <f>$F$6</f>
        <v>FM-Menge (kg)</v>
      </c>
      <c r="G127" s="154">
        <v>38</v>
      </c>
      <c r="H127" s="179" t="str">
        <f t="shared" ref="H127:V127" si="1259">IFERROR(G127*H$164/G$164,"-")</f>
        <v>-</v>
      </c>
      <c r="I127" s="179" t="str">
        <f t="shared" si="1259"/>
        <v>-</v>
      </c>
      <c r="J127" s="179" t="str">
        <f t="shared" si="1259"/>
        <v>-</v>
      </c>
      <c r="K127" s="179" t="str">
        <f t="shared" si="1259"/>
        <v>-</v>
      </c>
      <c r="L127" s="179" t="str">
        <f t="shared" si="1259"/>
        <v>-</v>
      </c>
      <c r="M127" s="179" t="str">
        <f t="shared" si="1259"/>
        <v>-</v>
      </c>
      <c r="N127" s="179" t="str">
        <f t="shared" si="1259"/>
        <v>-</v>
      </c>
      <c r="O127" s="179" t="str">
        <f t="shared" si="1259"/>
        <v>-</v>
      </c>
      <c r="P127" s="179" t="str">
        <f t="shared" si="1259"/>
        <v>-</v>
      </c>
      <c r="Q127" s="179" t="str">
        <f t="shared" si="1259"/>
        <v>-</v>
      </c>
      <c r="R127" s="179" t="str">
        <f t="shared" si="1259"/>
        <v>-</v>
      </c>
      <c r="S127" s="179" t="str">
        <f t="shared" si="1259"/>
        <v>-</v>
      </c>
      <c r="T127" s="179" t="str">
        <f t="shared" si="1259"/>
        <v>-</v>
      </c>
      <c r="U127" s="179" t="str">
        <f t="shared" si="1259"/>
        <v>-</v>
      </c>
      <c r="V127" s="179" t="str">
        <f t="shared" si="1259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260">IFERROR(AC127*AD$164/AC$164,"-")</f>
        <v>-</v>
      </c>
      <c r="AE127" s="179" t="str">
        <f t="shared" si="1260"/>
        <v>-</v>
      </c>
      <c r="AF127" s="179" t="str">
        <f t="shared" si="1260"/>
        <v>-</v>
      </c>
      <c r="AG127" s="179" t="str">
        <f t="shared" si="1260"/>
        <v>-</v>
      </c>
      <c r="AH127" s="179" t="str">
        <f t="shared" si="1260"/>
        <v>-</v>
      </c>
      <c r="AI127" s="179" t="str">
        <f t="shared" si="1260"/>
        <v>-</v>
      </c>
      <c r="AJ127" s="179" t="str">
        <f t="shared" si="1260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115">
        <v>99</v>
      </c>
      <c r="H128" s="164">
        <f>G128</f>
        <v>99</v>
      </c>
      <c r="I128" s="164">
        <f t="shared" ref="I128:AJ128" si="1261">H128</f>
        <v>99</v>
      </c>
      <c r="J128" s="164">
        <f t="shared" si="1261"/>
        <v>99</v>
      </c>
      <c r="K128" s="164">
        <f t="shared" si="1261"/>
        <v>99</v>
      </c>
      <c r="L128" s="164">
        <f t="shared" si="1261"/>
        <v>99</v>
      </c>
      <c r="M128" s="164">
        <f t="shared" si="1261"/>
        <v>99</v>
      </c>
      <c r="N128" s="164">
        <f t="shared" si="1261"/>
        <v>99</v>
      </c>
      <c r="O128" s="164">
        <f t="shared" si="1261"/>
        <v>99</v>
      </c>
      <c r="P128" s="164">
        <f t="shared" si="1261"/>
        <v>99</v>
      </c>
      <c r="Q128" s="164">
        <f t="shared" si="1261"/>
        <v>99</v>
      </c>
      <c r="R128" s="164">
        <f t="shared" ref="R128:R129" si="1262">Q128</f>
        <v>99</v>
      </c>
      <c r="S128" s="164">
        <f t="shared" ref="S128:S129" si="1263">R128</f>
        <v>99</v>
      </c>
      <c r="T128" s="164">
        <f t="shared" ref="T128:T129" si="1264">S128</f>
        <v>99</v>
      </c>
      <c r="U128" s="164">
        <f t="shared" ref="U128:U129" si="1265">T128</f>
        <v>99</v>
      </c>
      <c r="V128" s="164">
        <f t="shared" ref="V128:V129" si="1266">U128</f>
        <v>99</v>
      </c>
      <c r="W128" s="164">
        <f>J128</f>
        <v>99</v>
      </c>
      <c r="X128" s="164">
        <f t="shared" ref="X128:X129" si="1267">W128</f>
        <v>99</v>
      </c>
      <c r="Y128" s="164">
        <f t="shared" ref="Y128:Y129" si="1268">X128</f>
        <v>99</v>
      </c>
      <c r="Z128" s="164">
        <f t="shared" ref="Z128:Z129" si="1269">Y128</f>
        <v>99</v>
      </c>
      <c r="AA128" s="164">
        <f t="shared" ref="AA128:AA129" si="1270">Z128</f>
        <v>99</v>
      </c>
      <c r="AB128" s="164">
        <f t="shared" ref="AB128:AB129" si="1271">AA128</f>
        <v>99</v>
      </c>
      <c r="AC128" s="164">
        <f>P128</f>
        <v>99</v>
      </c>
      <c r="AD128" s="164">
        <f t="shared" si="1261"/>
        <v>99</v>
      </c>
      <c r="AE128" s="164">
        <f t="shared" si="1261"/>
        <v>99</v>
      </c>
      <c r="AF128" s="164">
        <f t="shared" si="1261"/>
        <v>99</v>
      </c>
      <c r="AG128" s="164">
        <f t="shared" si="1261"/>
        <v>99</v>
      </c>
      <c r="AH128" s="164">
        <f t="shared" si="1261"/>
        <v>99</v>
      </c>
      <c r="AI128" s="164">
        <f t="shared" si="1261"/>
        <v>99</v>
      </c>
      <c r="AJ128" s="164">
        <f t="shared" si="1261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v>53</v>
      </c>
      <c r="H129" s="166">
        <v>62</v>
      </c>
      <c r="I129" s="166">
        <f t="shared" ref="I129:AJ129" si="1272">H129</f>
        <v>62</v>
      </c>
      <c r="J129" s="166">
        <f t="shared" si="1272"/>
        <v>62</v>
      </c>
      <c r="K129" s="166">
        <f t="shared" si="1272"/>
        <v>62</v>
      </c>
      <c r="L129" s="166">
        <f t="shared" si="1272"/>
        <v>62</v>
      </c>
      <c r="M129" s="166">
        <f t="shared" si="1272"/>
        <v>62</v>
      </c>
      <c r="N129" s="166">
        <f t="shared" si="1272"/>
        <v>62</v>
      </c>
      <c r="O129" s="166">
        <f t="shared" si="1272"/>
        <v>62</v>
      </c>
      <c r="P129" s="166">
        <f t="shared" si="1272"/>
        <v>62</v>
      </c>
      <c r="Q129" s="166">
        <f t="shared" si="1272"/>
        <v>62</v>
      </c>
      <c r="R129" s="166">
        <f t="shared" si="1262"/>
        <v>62</v>
      </c>
      <c r="S129" s="166">
        <f t="shared" si="1263"/>
        <v>62</v>
      </c>
      <c r="T129" s="166">
        <f t="shared" si="1264"/>
        <v>62</v>
      </c>
      <c r="U129" s="166">
        <f t="shared" si="1265"/>
        <v>62</v>
      </c>
      <c r="V129" s="166">
        <f t="shared" si="1266"/>
        <v>62</v>
      </c>
      <c r="W129" s="166">
        <f>J129</f>
        <v>62</v>
      </c>
      <c r="X129" s="166">
        <f t="shared" si="1267"/>
        <v>62</v>
      </c>
      <c r="Y129" s="166">
        <f t="shared" si="1268"/>
        <v>62</v>
      </c>
      <c r="Z129" s="166">
        <f t="shared" si="1269"/>
        <v>62</v>
      </c>
      <c r="AA129" s="166">
        <f t="shared" si="1270"/>
        <v>62</v>
      </c>
      <c r="AB129" s="166">
        <f t="shared" si="1271"/>
        <v>62</v>
      </c>
      <c r="AC129" s="166">
        <f>P129</f>
        <v>62</v>
      </c>
      <c r="AD129" s="166">
        <f t="shared" si="1272"/>
        <v>62</v>
      </c>
      <c r="AE129" s="166">
        <f t="shared" si="1272"/>
        <v>62</v>
      </c>
      <c r="AF129" s="166">
        <f t="shared" si="1272"/>
        <v>62</v>
      </c>
      <c r="AG129" s="166">
        <f t="shared" si="1272"/>
        <v>62</v>
      </c>
      <c r="AH129" s="166">
        <f t="shared" si="1272"/>
        <v>62</v>
      </c>
      <c r="AI129" s="166">
        <f t="shared" si="1272"/>
        <v>62</v>
      </c>
      <c r="AJ129" s="166">
        <f t="shared" si="1272"/>
        <v>62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" si="1273">IFERROR(H129*100/H128,0)</f>
        <v>62.626262626262623</v>
      </c>
      <c r="I130" s="291">
        <f t="shared" ref="I130" si="1274">IFERROR(I129*100/I128,0)</f>
        <v>62.626262626262623</v>
      </c>
      <c r="J130" s="291">
        <f t="shared" ref="J130" si="1275">IFERROR(J129*100/J128,0)</f>
        <v>62.626262626262623</v>
      </c>
      <c r="K130" s="291">
        <f t="shared" ref="K130" si="1276">IFERROR(K129*100/K128,0)</f>
        <v>62.626262626262623</v>
      </c>
      <c r="L130" s="291">
        <f t="shared" ref="L130" si="1277">IFERROR(L129*100/L128,0)</f>
        <v>62.626262626262623</v>
      </c>
      <c r="M130" s="291">
        <f t="shared" ref="M130" si="1278">IFERROR(M129*100/M128,0)</f>
        <v>62.626262626262623</v>
      </c>
      <c r="N130" s="291">
        <f t="shared" ref="N130" si="1279">IFERROR(N129*100/N128,0)</f>
        <v>62.626262626262623</v>
      </c>
      <c r="O130" s="291">
        <f t="shared" ref="O130" si="1280">IFERROR(O129*100/O128,0)</f>
        <v>62.626262626262623</v>
      </c>
      <c r="P130" s="291">
        <f t="shared" ref="P130" si="1281">IFERROR(P129*100/P128,0)</f>
        <v>62.626262626262623</v>
      </c>
      <c r="Q130" s="291">
        <f t="shared" ref="Q130" si="1282">IFERROR(Q129*100/Q128,0)</f>
        <v>62.626262626262623</v>
      </c>
      <c r="R130" s="291">
        <f t="shared" ref="R130" si="1283">IFERROR(R129*100/R128,0)</f>
        <v>62.626262626262623</v>
      </c>
      <c r="S130" s="291">
        <f t="shared" ref="S130" si="1284">IFERROR(S129*100/S128,0)</f>
        <v>62.626262626262623</v>
      </c>
      <c r="T130" s="291">
        <f t="shared" ref="T130" si="1285">IFERROR(T129*100/T128,0)</f>
        <v>62.626262626262623</v>
      </c>
      <c r="U130" s="291">
        <f t="shared" ref="U130" si="1286">IFERROR(U129*100/U128,0)</f>
        <v>62.626262626262623</v>
      </c>
      <c r="V130" s="291">
        <f t="shared" ref="V130" si="1287">IFERROR(V129*100/V128,0)</f>
        <v>62.626262626262623</v>
      </c>
      <c r="W130" s="291">
        <f t="shared" ref="W130" si="1288">IFERROR(W129*100/W128,0)</f>
        <v>62.626262626262623</v>
      </c>
      <c r="X130" s="291">
        <f t="shared" ref="X130" si="1289">IFERROR(X129*100/X128,0)</f>
        <v>62.626262626262623</v>
      </c>
      <c r="Y130" s="291">
        <f t="shared" ref="Y130" si="1290">IFERROR(Y129*100/Y128,0)</f>
        <v>62.626262626262623</v>
      </c>
      <c r="Z130" s="291">
        <f t="shared" ref="Z130" si="1291">IFERROR(Z129*100/Z128,0)</f>
        <v>62.626262626262623</v>
      </c>
      <c r="AA130" s="291">
        <f t="shared" ref="AA130" si="1292">IFERROR(AA129*100/AA128,0)</f>
        <v>62.626262626262623</v>
      </c>
      <c r="AB130" s="291">
        <f t="shared" ref="AB130" si="1293">IFERROR(AB129*100/AB128,0)</f>
        <v>62.626262626262623</v>
      </c>
      <c r="AC130" s="291">
        <f t="shared" ref="AC130" si="1294">IFERROR(AC129*100/AC128,0)</f>
        <v>62.626262626262623</v>
      </c>
      <c r="AD130" s="291">
        <f t="shared" ref="AD130" si="1295">IFERROR(AD129*100/AD128,0)</f>
        <v>62.626262626262623</v>
      </c>
      <c r="AE130" s="291">
        <f t="shared" ref="AE130" si="1296">IFERROR(AE129*100/AE128,0)</f>
        <v>62.626262626262623</v>
      </c>
      <c r="AF130" s="291">
        <f t="shared" ref="AF130" si="1297">IFERROR(AF129*100/AF128,0)</f>
        <v>62.626262626262623</v>
      </c>
      <c r="AG130" s="291">
        <f t="shared" ref="AG130" si="1298">IFERROR(AG129*100/AG128,0)</f>
        <v>62.626262626262623</v>
      </c>
      <c r="AH130" s="291">
        <f t="shared" ref="AH130" si="1299">IFERROR(AH129*100/AH128,0)</f>
        <v>62.626262626262623</v>
      </c>
      <c r="AI130" s="291">
        <f t="shared" ref="AI130" si="1300">IFERROR(AI129*100/AI128,0)</f>
        <v>62.626262626262623</v>
      </c>
      <c r="AJ130" s="291">
        <f t="shared" ref="AJ130" si="1301">IFERROR(AJ129*100/AJ128,0)</f>
        <v>62.626262626262623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5"/>
      <c r="F131" s="96" t="s">
        <v>163</v>
      </c>
      <c r="G131" s="309">
        <f>G$10</f>
        <v>2</v>
      </c>
      <c r="H131" s="309">
        <f>G131</f>
        <v>2</v>
      </c>
      <c r="I131" s="309">
        <f t="shared" ref="I131:AJ131" si="1302">H131</f>
        <v>2</v>
      </c>
      <c r="J131" s="309">
        <f t="shared" si="1302"/>
        <v>2</v>
      </c>
      <c r="K131" s="309">
        <f t="shared" si="1302"/>
        <v>2</v>
      </c>
      <c r="L131" s="309">
        <f t="shared" si="1302"/>
        <v>2</v>
      </c>
      <c r="M131" s="309">
        <f t="shared" si="1302"/>
        <v>2</v>
      </c>
      <c r="N131" s="309">
        <f t="shared" si="1302"/>
        <v>2</v>
      </c>
      <c r="O131" s="309">
        <f t="shared" si="1302"/>
        <v>2</v>
      </c>
      <c r="P131" s="309">
        <f t="shared" si="1302"/>
        <v>2</v>
      </c>
      <c r="Q131" s="309">
        <f t="shared" si="1302"/>
        <v>2</v>
      </c>
      <c r="R131" s="309">
        <f t="shared" si="1302"/>
        <v>2</v>
      </c>
      <c r="S131" s="309">
        <f t="shared" si="1302"/>
        <v>2</v>
      </c>
      <c r="T131" s="309">
        <f t="shared" si="1302"/>
        <v>2</v>
      </c>
      <c r="U131" s="309">
        <f t="shared" si="1302"/>
        <v>2</v>
      </c>
      <c r="V131" s="309">
        <f t="shared" si="1302"/>
        <v>2</v>
      </c>
      <c r="W131" s="309">
        <f t="shared" si="1302"/>
        <v>2</v>
      </c>
      <c r="X131" s="309">
        <f t="shared" si="1302"/>
        <v>2</v>
      </c>
      <c r="Y131" s="309">
        <f t="shared" si="1302"/>
        <v>2</v>
      </c>
      <c r="Z131" s="309">
        <f t="shared" si="1302"/>
        <v>2</v>
      </c>
      <c r="AA131" s="309">
        <f t="shared" si="1302"/>
        <v>2</v>
      </c>
      <c r="AB131" s="309">
        <f t="shared" si="1302"/>
        <v>2</v>
      </c>
      <c r="AC131" s="309">
        <f t="shared" si="1302"/>
        <v>2</v>
      </c>
      <c r="AD131" s="309">
        <f t="shared" si="1302"/>
        <v>2</v>
      </c>
      <c r="AE131" s="309">
        <f t="shared" si="1302"/>
        <v>2</v>
      </c>
      <c r="AF131" s="309">
        <f t="shared" si="1302"/>
        <v>2</v>
      </c>
      <c r="AG131" s="309">
        <f t="shared" si="1302"/>
        <v>2</v>
      </c>
      <c r="AH131" s="309">
        <f t="shared" si="1302"/>
        <v>2</v>
      </c>
      <c r="AI131" s="309">
        <f t="shared" si="1302"/>
        <v>2</v>
      </c>
      <c r="AJ131" s="309">
        <f t="shared" si="1302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36.867599999999996</v>
      </c>
      <c r="H132" s="156">
        <f>IFERROR(H127*H128/100*(100-H131)/100,0)</f>
        <v>0</v>
      </c>
      <c r="I132" s="156">
        <f t="shared" ref="I132" si="1303">IFERROR(I127*I128/100*(100-I131)/100,0)</f>
        <v>0</v>
      </c>
      <c r="J132" s="156">
        <f t="shared" ref="J132" si="1304">IFERROR(J127*J128/100*(100-J131)/100,0)</f>
        <v>0</v>
      </c>
      <c r="K132" s="156">
        <f t="shared" ref="K132" si="1305">IFERROR(K127*K128/100*(100-K131)/100,0)</f>
        <v>0</v>
      </c>
      <c r="L132" s="156">
        <f t="shared" ref="L132" si="1306">IFERROR(L127*L128/100*(100-L131)/100,0)</f>
        <v>0</v>
      </c>
      <c r="M132" s="156">
        <f t="shared" ref="M132" si="1307">IFERROR(M127*M128/100*(100-M131)/100,0)</f>
        <v>0</v>
      </c>
      <c r="N132" s="156">
        <f t="shared" ref="N132" si="1308">IFERROR(N127*N128/100*(100-N131)/100,0)</f>
        <v>0</v>
      </c>
      <c r="O132" s="156">
        <f t="shared" ref="O132" si="1309">IFERROR(O127*O128/100*(100-O131)/100,0)</f>
        <v>0</v>
      </c>
      <c r="P132" s="156">
        <f t="shared" ref="P132" si="1310">IFERROR(P127*P128/100*(100-P131)/100,0)</f>
        <v>0</v>
      </c>
      <c r="Q132" s="156">
        <f t="shared" ref="Q132" si="1311">IFERROR(Q127*Q128/100*(100-Q131)/100,0)</f>
        <v>0</v>
      </c>
      <c r="R132" s="156">
        <f t="shared" ref="R132" si="1312">IFERROR(R127*R128/100*(100-R131)/100,0)</f>
        <v>0</v>
      </c>
      <c r="S132" s="156">
        <f t="shared" ref="S132" si="1313">IFERROR(S127*S128/100*(100-S131)/100,0)</f>
        <v>0</v>
      </c>
      <c r="T132" s="156">
        <f t="shared" ref="T132" si="1314">IFERROR(T127*T128/100*(100-T131)/100,0)</f>
        <v>0</v>
      </c>
      <c r="U132" s="156">
        <f t="shared" ref="U132" si="1315">IFERROR(U127*U128/100*(100-U131)/100,0)</f>
        <v>0</v>
      </c>
      <c r="V132" s="156">
        <f t="shared" ref="V132" si="1316">IFERROR(V127*V128/100*(100-V131)/100,0)</f>
        <v>0</v>
      </c>
      <c r="W132" s="156">
        <f t="shared" ref="W132" si="1317">IFERROR(W127*W128/100*(100-W131)/100,0)</f>
        <v>0</v>
      </c>
      <c r="X132" s="156">
        <f t="shared" ref="X132" si="1318">IFERROR(X127*X128/100*(100-X131)/100,0)</f>
        <v>0</v>
      </c>
      <c r="Y132" s="156">
        <f t="shared" ref="Y132" si="1319">IFERROR(Y127*Y128/100*(100-Y131)/100,0)</f>
        <v>0</v>
      </c>
      <c r="Z132" s="156">
        <f t="shared" ref="Z132" si="1320">IFERROR(Z127*Z128/100*(100-Z131)/100,0)</f>
        <v>0</v>
      </c>
      <c r="AA132" s="156">
        <f t="shared" ref="AA132" si="1321">IFERROR(AA127*AA128/100*(100-AA131)/100,0)</f>
        <v>0</v>
      </c>
      <c r="AB132" s="156">
        <f t="shared" ref="AB132" si="1322">IFERROR(AB127*AB128/100*(100-AB131)/100,0)</f>
        <v>0</v>
      </c>
      <c r="AC132" s="156">
        <f t="shared" ref="AC132" si="1323">IFERROR(AC127*AC128/100*(100-AC131)/100,0)</f>
        <v>0</v>
      </c>
      <c r="AD132" s="156">
        <f t="shared" ref="AD132" si="1324">IFERROR(AD127*AD128/100*(100-AD131)/100,0)</f>
        <v>0</v>
      </c>
      <c r="AE132" s="156">
        <f t="shared" ref="AE132" si="1325">IFERROR(AE127*AE128/100*(100-AE131)/100,0)</f>
        <v>0</v>
      </c>
      <c r="AF132" s="156">
        <f t="shared" ref="AF132" si="1326">IFERROR(AF127*AF128/100*(100-AF131)/100,0)</f>
        <v>0</v>
      </c>
      <c r="AG132" s="156">
        <f t="shared" ref="AG132" si="1327">IFERROR(AG127*AG128/100*(100-AG131)/100,0)</f>
        <v>0</v>
      </c>
      <c r="AH132" s="156">
        <f t="shared" ref="AH132" si="1328">IFERROR(AH127*AH128/100*(100-AH131)/100,0)</f>
        <v>0</v>
      </c>
      <c r="AI132" s="156">
        <f t="shared" ref="AI132" si="1329">IFERROR(AI127*AI128/100*(100-AI131)/100,0)</f>
        <v>0</v>
      </c>
      <c r="AJ132" s="156">
        <f t="shared" ref="AJ132" si="1330">IFERROR(AJ127*AJ128/100*(100-AJ131)/100,0)</f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19.737199999999998</v>
      </c>
      <c r="H133" s="163">
        <f>IFERROR(H130/100*H132,0)</f>
        <v>0</v>
      </c>
      <c r="I133" s="163">
        <f t="shared" ref="I133" si="1331">IFERROR(I130/100*I132,0)</f>
        <v>0</v>
      </c>
      <c r="J133" s="163">
        <f t="shared" ref="J133" si="1332">IFERROR(J130/100*J132,0)</f>
        <v>0</v>
      </c>
      <c r="K133" s="163">
        <f t="shared" ref="K133" si="1333">IFERROR(K130/100*K132,0)</f>
        <v>0</v>
      </c>
      <c r="L133" s="163">
        <f t="shared" ref="L133" si="1334">IFERROR(L130/100*L132,0)</f>
        <v>0</v>
      </c>
      <c r="M133" s="163">
        <f t="shared" ref="M133" si="1335">IFERROR(M130/100*M132,0)</f>
        <v>0</v>
      </c>
      <c r="N133" s="163">
        <f t="shared" ref="N133" si="1336">IFERROR(N130/100*N132,0)</f>
        <v>0</v>
      </c>
      <c r="O133" s="163">
        <f t="shared" ref="O133" si="1337">IFERROR(O130/100*O132,0)</f>
        <v>0</v>
      </c>
      <c r="P133" s="163">
        <f t="shared" ref="P133" si="1338">IFERROR(P130/100*P132,0)</f>
        <v>0</v>
      </c>
      <c r="Q133" s="163">
        <f t="shared" ref="Q133" si="1339">IFERROR(Q130/100*Q132,0)</f>
        <v>0</v>
      </c>
      <c r="R133" s="163">
        <f t="shared" ref="R133" si="1340">IFERROR(R130/100*R132,0)</f>
        <v>0</v>
      </c>
      <c r="S133" s="163">
        <f t="shared" ref="S133" si="1341">IFERROR(S130/100*S132,0)</f>
        <v>0</v>
      </c>
      <c r="T133" s="163">
        <f t="shared" ref="T133" si="1342">IFERROR(T130/100*T132,0)</f>
        <v>0</v>
      </c>
      <c r="U133" s="163">
        <f t="shared" ref="U133" si="1343">IFERROR(U130/100*U132,0)</f>
        <v>0</v>
      </c>
      <c r="V133" s="163">
        <f t="shared" ref="V133" si="1344">IFERROR(V130/100*V132,0)</f>
        <v>0</v>
      </c>
      <c r="W133" s="163">
        <f t="shared" ref="W133" si="1345">IFERROR(W130/100*W132,0)</f>
        <v>0</v>
      </c>
      <c r="X133" s="163">
        <f t="shared" ref="X133" si="1346">IFERROR(X130/100*X132,0)</f>
        <v>0</v>
      </c>
      <c r="Y133" s="163">
        <f t="shared" ref="Y133" si="1347">IFERROR(Y130/100*Y132,0)</f>
        <v>0</v>
      </c>
      <c r="Z133" s="163">
        <f t="shared" ref="Z133" si="1348">IFERROR(Z130/100*Z132,0)</f>
        <v>0</v>
      </c>
      <c r="AA133" s="163">
        <f t="shared" ref="AA133" si="1349">IFERROR(AA130/100*AA132,0)</f>
        <v>0</v>
      </c>
      <c r="AB133" s="163">
        <f t="shared" ref="AB133" si="1350">IFERROR(AB130/100*AB132,0)</f>
        <v>0</v>
      </c>
      <c r="AC133" s="163">
        <f t="shared" ref="AC133" si="1351">IFERROR(AC130/100*AC132,0)</f>
        <v>0</v>
      </c>
      <c r="AD133" s="163">
        <f t="shared" ref="AD133" si="1352">IFERROR(AD130/100*AD132,0)</f>
        <v>0</v>
      </c>
      <c r="AE133" s="163">
        <f t="shared" ref="AE133" si="1353">IFERROR(AE130/100*AE132,0)</f>
        <v>0</v>
      </c>
      <c r="AF133" s="163">
        <f t="shared" ref="AF133" si="1354">IFERROR(AF130/100*AF132,0)</f>
        <v>0</v>
      </c>
      <c r="AG133" s="163">
        <f t="shared" ref="AG133" si="1355">IFERROR(AG130/100*AG132,0)</f>
        <v>0</v>
      </c>
      <c r="AH133" s="163">
        <f t="shared" ref="AH133" si="1356">IFERROR(AH130/100*AH132,0)</f>
        <v>0</v>
      </c>
      <c r="AI133" s="163">
        <f t="shared" ref="AI133" si="1357">IFERROR(AI130/100*AI132,0)</f>
        <v>0</v>
      </c>
      <c r="AJ133" s="163">
        <f t="shared" ref="AJ133" si="1358">IFERROR(AJ130/100*AJ132,0)</f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42.75</v>
      </c>
      <c r="H134" s="156">
        <f t="shared" ref="H134:AJ134" si="1359">IFERROR(H127*H128/88,0)</f>
        <v>0</v>
      </c>
      <c r="I134" s="156">
        <f t="shared" si="1359"/>
        <v>0</v>
      </c>
      <c r="J134" s="156">
        <f t="shared" si="1359"/>
        <v>0</v>
      </c>
      <c r="K134" s="156">
        <f t="shared" si="1359"/>
        <v>0</v>
      </c>
      <c r="L134" s="156">
        <f t="shared" si="1359"/>
        <v>0</v>
      </c>
      <c r="M134" s="156">
        <f t="shared" si="1359"/>
        <v>0</v>
      </c>
      <c r="N134" s="156">
        <f t="shared" si="1359"/>
        <v>0</v>
      </c>
      <c r="O134" s="156">
        <f t="shared" si="1359"/>
        <v>0</v>
      </c>
      <c r="P134" s="156">
        <f t="shared" si="1359"/>
        <v>0</v>
      </c>
      <c r="Q134" s="156">
        <f t="shared" si="1359"/>
        <v>0</v>
      </c>
      <c r="R134" s="156">
        <f t="shared" si="1359"/>
        <v>0</v>
      </c>
      <c r="S134" s="156">
        <f t="shared" si="1359"/>
        <v>0</v>
      </c>
      <c r="T134" s="156">
        <f t="shared" si="1359"/>
        <v>0</v>
      </c>
      <c r="U134" s="156">
        <f t="shared" si="1359"/>
        <v>0</v>
      </c>
      <c r="V134" s="156">
        <f t="shared" si="1359"/>
        <v>0</v>
      </c>
      <c r="W134" s="156">
        <f t="shared" si="1359"/>
        <v>0</v>
      </c>
      <c r="X134" s="156">
        <f t="shared" si="1359"/>
        <v>0</v>
      </c>
      <c r="Y134" s="156">
        <f t="shared" si="1359"/>
        <v>0</v>
      </c>
      <c r="Z134" s="156">
        <f t="shared" si="1359"/>
        <v>0</v>
      </c>
      <c r="AA134" s="156">
        <f t="shared" si="1359"/>
        <v>0</v>
      </c>
      <c r="AB134" s="156">
        <f t="shared" si="1359"/>
        <v>0</v>
      </c>
      <c r="AC134" s="156">
        <f t="shared" si="1359"/>
        <v>0</v>
      </c>
      <c r="AD134" s="156">
        <f t="shared" si="1359"/>
        <v>0</v>
      </c>
      <c r="AE134" s="156">
        <f t="shared" si="1359"/>
        <v>0</v>
      </c>
      <c r="AF134" s="156">
        <f t="shared" si="1359"/>
        <v>0</v>
      </c>
      <c r="AG134" s="156">
        <f t="shared" si="1359"/>
        <v>0</v>
      </c>
      <c r="AH134" s="156">
        <f t="shared" si="1359"/>
        <v>0</v>
      </c>
      <c r="AI134" s="156">
        <f t="shared" si="1359"/>
        <v>0</v>
      </c>
      <c r="AJ134" s="156">
        <f t="shared" si="1359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">
        <v>125</v>
      </c>
      <c r="F135" s="96" t="str">
        <f>$F$6</f>
        <v>FM-Menge (kg)</v>
      </c>
      <c r="G135" s="154">
        <v>16</v>
      </c>
      <c r="H135" s="179" t="str">
        <f t="shared" ref="H135:V135" si="1360">IFERROR(G135*H$164/G$164,"-")</f>
        <v>-</v>
      </c>
      <c r="I135" s="179" t="str">
        <f t="shared" si="1360"/>
        <v>-</v>
      </c>
      <c r="J135" s="179" t="str">
        <f t="shared" si="1360"/>
        <v>-</v>
      </c>
      <c r="K135" s="179" t="str">
        <f t="shared" si="1360"/>
        <v>-</v>
      </c>
      <c r="L135" s="179" t="str">
        <f t="shared" si="1360"/>
        <v>-</v>
      </c>
      <c r="M135" s="179" t="str">
        <f t="shared" si="1360"/>
        <v>-</v>
      </c>
      <c r="N135" s="179" t="str">
        <f t="shared" si="1360"/>
        <v>-</v>
      </c>
      <c r="O135" s="179" t="str">
        <f t="shared" si="1360"/>
        <v>-</v>
      </c>
      <c r="P135" s="179" t="str">
        <f t="shared" si="1360"/>
        <v>-</v>
      </c>
      <c r="Q135" s="179" t="str">
        <f t="shared" si="1360"/>
        <v>-</v>
      </c>
      <c r="R135" s="179" t="str">
        <f t="shared" si="1360"/>
        <v>-</v>
      </c>
      <c r="S135" s="179" t="str">
        <f t="shared" si="1360"/>
        <v>-</v>
      </c>
      <c r="T135" s="179" t="str">
        <f t="shared" si="1360"/>
        <v>-</v>
      </c>
      <c r="U135" s="179" t="str">
        <f t="shared" si="1360"/>
        <v>-</v>
      </c>
      <c r="V135" s="179" t="str">
        <f t="shared" si="1360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361">IFERROR(AC135*AD$164/AC$164,"-")</f>
        <v>-</v>
      </c>
      <c r="AE135" s="179" t="str">
        <f t="shared" si="1361"/>
        <v>-</v>
      </c>
      <c r="AF135" s="179" t="str">
        <f t="shared" si="1361"/>
        <v>-</v>
      </c>
      <c r="AG135" s="179" t="str">
        <f t="shared" si="1361"/>
        <v>-</v>
      </c>
      <c r="AH135" s="179" t="str">
        <f t="shared" si="1361"/>
        <v>-</v>
      </c>
      <c r="AI135" s="179" t="str">
        <f t="shared" si="1361"/>
        <v>-</v>
      </c>
      <c r="AJ135" s="179" t="str">
        <f t="shared" si="1361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115">
        <v>98</v>
      </c>
      <c r="H136" s="164">
        <f>G136</f>
        <v>98</v>
      </c>
      <c r="I136" s="164">
        <f t="shared" ref="I136:AJ136" si="1362">H136</f>
        <v>98</v>
      </c>
      <c r="J136" s="164">
        <f t="shared" si="1362"/>
        <v>98</v>
      </c>
      <c r="K136" s="164">
        <f t="shared" si="1362"/>
        <v>98</v>
      </c>
      <c r="L136" s="164">
        <f t="shared" si="1362"/>
        <v>98</v>
      </c>
      <c r="M136" s="164">
        <f t="shared" si="1362"/>
        <v>98</v>
      </c>
      <c r="N136" s="164">
        <f t="shared" si="1362"/>
        <v>98</v>
      </c>
      <c r="O136" s="164">
        <f t="shared" si="1362"/>
        <v>98</v>
      </c>
      <c r="P136" s="164">
        <f t="shared" si="1362"/>
        <v>98</v>
      </c>
      <c r="Q136" s="164">
        <f t="shared" si="1362"/>
        <v>98</v>
      </c>
      <c r="R136" s="164">
        <f t="shared" ref="R136:R137" si="1363">Q136</f>
        <v>98</v>
      </c>
      <c r="S136" s="164">
        <f t="shared" ref="S136:S137" si="1364">R136</f>
        <v>98</v>
      </c>
      <c r="T136" s="164">
        <f t="shared" ref="T136:T137" si="1365">S136</f>
        <v>98</v>
      </c>
      <c r="U136" s="164">
        <f t="shared" ref="U136:U137" si="1366">T136</f>
        <v>98</v>
      </c>
      <c r="V136" s="164">
        <f t="shared" ref="V136:V137" si="1367">U136</f>
        <v>98</v>
      </c>
      <c r="W136" s="164">
        <f>J136</f>
        <v>98</v>
      </c>
      <c r="X136" s="164">
        <f t="shared" ref="X136:X137" si="1368">W136</f>
        <v>98</v>
      </c>
      <c r="Y136" s="164">
        <f t="shared" ref="Y136:Y137" si="1369">X136</f>
        <v>98</v>
      </c>
      <c r="Z136" s="164">
        <f t="shared" ref="Z136:Z137" si="1370">Y136</f>
        <v>98</v>
      </c>
      <c r="AA136" s="164">
        <f t="shared" ref="AA136:AA137" si="1371">Z136</f>
        <v>98</v>
      </c>
      <c r="AB136" s="164">
        <f t="shared" ref="AB136:AB137" si="1372">AA136</f>
        <v>98</v>
      </c>
      <c r="AC136" s="164">
        <f>P136</f>
        <v>98</v>
      </c>
      <c r="AD136" s="164">
        <f t="shared" si="1362"/>
        <v>98</v>
      </c>
      <c r="AE136" s="164">
        <f t="shared" si="1362"/>
        <v>98</v>
      </c>
      <c r="AF136" s="164">
        <f t="shared" si="1362"/>
        <v>98</v>
      </c>
      <c r="AG136" s="164">
        <f t="shared" si="1362"/>
        <v>98</v>
      </c>
      <c r="AH136" s="164">
        <f t="shared" si="1362"/>
        <v>98</v>
      </c>
      <c r="AI136" s="164">
        <f t="shared" si="1362"/>
        <v>98</v>
      </c>
      <c r="AJ136" s="164">
        <f t="shared" si="1362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v>13</v>
      </c>
      <c r="H137" s="166">
        <f t="shared" ref="H137:AJ137" si="1373">G137</f>
        <v>13</v>
      </c>
      <c r="I137" s="166">
        <f t="shared" si="1373"/>
        <v>13</v>
      </c>
      <c r="J137" s="166">
        <f t="shared" si="1373"/>
        <v>13</v>
      </c>
      <c r="K137" s="166">
        <f t="shared" si="1373"/>
        <v>13</v>
      </c>
      <c r="L137" s="166">
        <f t="shared" si="1373"/>
        <v>13</v>
      </c>
      <c r="M137" s="166">
        <f t="shared" si="1373"/>
        <v>13</v>
      </c>
      <c r="N137" s="166">
        <f t="shared" si="1373"/>
        <v>13</v>
      </c>
      <c r="O137" s="166">
        <f t="shared" si="1373"/>
        <v>13</v>
      </c>
      <c r="P137" s="166">
        <f t="shared" si="1373"/>
        <v>13</v>
      </c>
      <c r="Q137" s="166">
        <f t="shared" si="1373"/>
        <v>13</v>
      </c>
      <c r="R137" s="166">
        <f t="shared" si="1363"/>
        <v>13</v>
      </c>
      <c r="S137" s="166">
        <f t="shared" si="1364"/>
        <v>13</v>
      </c>
      <c r="T137" s="166">
        <f t="shared" si="1365"/>
        <v>13</v>
      </c>
      <c r="U137" s="166">
        <f t="shared" si="1366"/>
        <v>13</v>
      </c>
      <c r="V137" s="166">
        <f t="shared" si="1367"/>
        <v>13</v>
      </c>
      <c r="W137" s="166">
        <f>J137</f>
        <v>13</v>
      </c>
      <c r="X137" s="166">
        <f t="shared" si="1368"/>
        <v>13</v>
      </c>
      <c r="Y137" s="166">
        <f t="shared" si="1369"/>
        <v>13</v>
      </c>
      <c r="Z137" s="166">
        <f t="shared" si="1370"/>
        <v>13</v>
      </c>
      <c r="AA137" s="166">
        <f t="shared" si="1371"/>
        <v>13</v>
      </c>
      <c r="AB137" s="166">
        <f t="shared" si="1372"/>
        <v>13</v>
      </c>
      <c r="AC137" s="166">
        <f>P137</f>
        <v>13</v>
      </c>
      <c r="AD137" s="166">
        <f t="shared" si="1373"/>
        <v>13</v>
      </c>
      <c r="AE137" s="166">
        <f t="shared" si="1373"/>
        <v>13</v>
      </c>
      <c r="AF137" s="166">
        <f t="shared" si="1373"/>
        <v>13</v>
      </c>
      <c r="AG137" s="166">
        <f t="shared" si="1373"/>
        <v>13</v>
      </c>
      <c r="AH137" s="166">
        <f t="shared" si="1373"/>
        <v>13</v>
      </c>
      <c r="AI137" s="166">
        <f t="shared" si="1373"/>
        <v>13</v>
      </c>
      <c r="AJ137" s="166">
        <f t="shared" si="1373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" si="1374">IFERROR(H137*100/H136,0)</f>
        <v>13.26530612244898</v>
      </c>
      <c r="I138" s="291">
        <f t="shared" ref="I138" si="1375">IFERROR(I137*100/I136,0)</f>
        <v>13.26530612244898</v>
      </c>
      <c r="J138" s="291">
        <f t="shared" ref="J138" si="1376">IFERROR(J137*100/J136,0)</f>
        <v>13.26530612244898</v>
      </c>
      <c r="K138" s="291">
        <f t="shared" ref="K138" si="1377">IFERROR(K137*100/K136,0)</f>
        <v>13.26530612244898</v>
      </c>
      <c r="L138" s="291">
        <f t="shared" ref="L138" si="1378">IFERROR(L137*100/L136,0)</f>
        <v>13.26530612244898</v>
      </c>
      <c r="M138" s="291">
        <f t="shared" ref="M138" si="1379">IFERROR(M137*100/M136,0)</f>
        <v>13.26530612244898</v>
      </c>
      <c r="N138" s="291">
        <f t="shared" ref="N138" si="1380">IFERROR(N137*100/N136,0)</f>
        <v>13.26530612244898</v>
      </c>
      <c r="O138" s="291">
        <f t="shared" ref="O138" si="1381">IFERROR(O137*100/O136,0)</f>
        <v>13.26530612244898</v>
      </c>
      <c r="P138" s="291">
        <f t="shared" ref="P138" si="1382">IFERROR(P137*100/P136,0)</f>
        <v>13.26530612244898</v>
      </c>
      <c r="Q138" s="291">
        <f t="shared" ref="Q138" si="1383">IFERROR(Q137*100/Q136,0)</f>
        <v>13.26530612244898</v>
      </c>
      <c r="R138" s="291">
        <f t="shared" ref="R138" si="1384">IFERROR(R137*100/R136,0)</f>
        <v>13.26530612244898</v>
      </c>
      <c r="S138" s="291">
        <f t="shared" ref="S138" si="1385">IFERROR(S137*100/S136,0)</f>
        <v>13.26530612244898</v>
      </c>
      <c r="T138" s="291">
        <f t="shared" ref="T138" si="1386">IFERROR(T137*100/T136,0)</f>
        <v>13.26530612244898</v>
      </c>
      <c r="U138" s="291">
        <f t="shared" ref="U138" si="1387">IFERROR(U137*100/U136,0)</f>
        <v>13.26530612244898</v>
      </c>
      <c r="V138" s="291">
        <f t="shared" ref="V138" si="1388">IFERROR(V137*100/V136,0)</f>
        <v>13.26530612244898</v>
      </c>
      <c r="W138" s="291">
        <f t="shared" ref="W138" si="1389">IFERROR(W137*100/W136,0)</f>
        <v>13.26530612244898</v>
      </c>
      <c r="X138" s="291">
        <f t="shared" ref="X138" si="1390">IFERROR(X137*100/X136,0)</f>
        <v>13.26530612244898</v>
      </c>
      <c r="Y138" s="291">
        <f t="shared" ref="Y138" si="1391">IFERROR(Y137*100/Y136,0)</f>
        <v>13.26530612244898</v>
      </c>
      <c r="Z138" s="291">
        <f t="shared" ref="Z138" si="1392">IFERROR(Z137*100/Z136,0)</f>
        <v>13.26530612244898</v>
      </c>
      <c r="AA138" s="291">
        <f t="shared" ref="AA138" si="1393">IFERROR(AA137*100/AA136,0)</f>
        <v>13.26530612244898</v>
      </c>
      <c r="AB138" s="291">
        <f t="shared" ref="AB138" si="1394">IFERROR(AB137*100/AB136,0)</f>
        <v>13.26530612244898</v>
      </c>
      <c r="AC138" s="291">
        <f t="shared" ref="AC138" si="1395">IFERROR(AC137*100/AC136,0)</f>
        <v>13.26530612244898</v>
      </c>
      <c r="AD138" s="291">
        <f t="shared" ref="AD138" si="1396">IFERROR(AD137*100/AD136,0)</f>
        <v>13.26530612244898</v>
      </c>
      <c r="AE138" s="291">
        <f t="shared" ref="AE138" si="1397">IFERROR(AE137*100/AE136,0)</f>
        <v>13.26530612244898</v>
      </c>
      <c r="AF138" s="291">
        <f t="shared" ref="AF138" si="1398">IFERROR(AF137*100/AF136,0)</f>
        <v>13.26530612244898</v>
      </c>
      <c r="AG138" s="291">
        <f t="shared" ref="AG138" si="1399">IFERROR(AG137*100/AG136,0)</f>
        <v>13.26530612244898</v>
      </c>
      <c r="AH138" s="291">
        <f t="shared" ref="AH138" si="1400">IFERROR(AH137*100/AH136,0)</f>
        <v>13.26530612244898</v>
      </c>
      <c r="AI138" s="291">
        <f t="shared" ref="AI138" si="1401">IFERROR(AI137*100/AI136,0)</f>
        <v>13.26530612244898</v>
      </c>
      <c r="AJ138" s="291">
        <f t="shared" ref="AJ138" si="1402">IFERROR(AJ137*100/AJ136,0)</f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5"/>
      <c r="F139" s="96" t="s">
        <v>163</v>
      </c>
      <c r="G139" s="309">
        <f>G$10</f>
        <v>2</v>
      </c>
      <c r="H139" s="309">
        <f>G139</f>
        <v>2</v>
      </c>
      <c r="I139" s="309">
        <f t="shared" ref="I139:AJ139" si="1403">H139</f>
        <v>2</v>
      </c>
      <c r="J139" s="309">
        <f t="shared" si="1403"/>
        <v>2</v>
      </c>
      <c r="K139" s="309">
        <f t="shared" si="1403"/>
        <v>2</v>
      </c>
      <c r="L139" s="309">
        <f t="shared" si="1403"/>
        <v>2</v>
      </c>
      <c r="M139" s="309">
        <f t="shared" si="1403"/>
        <v>2</v>
      </c>
      <c r="N139" s="309">
        <f t="shared" si="1403"/>
        <v>2</v>
      </c>
      <c r="O139" s="309">
        <f t="shared" si="1403"/>
        <v>2</v>
      </c>
      <c r="P139" s="309">
        <f t="shared" si="1403"/>
        <v>2</v>
      </c>
      <c r="Q139" s="309">
        <f t="shared" si="1403"/>
        <v>2</v>
      </c>
      <c r="R139" s="309">
        <f t="shared" si="1403"/>
        <v>2</v>
      </c>
      <c r="S139" s="309">
        <f t="shared" si="1403"/>
        <v>2</v>
      </c>
      <c r="T139" s="309">
        <f t="shared" si="1403"/>
        <v>2</v>
      </c>
      <c r="U139" s="309">
        <f t="shared" si="1403"/>
        <v>2</v>
      </c>
      <c r="V139" s="309">
        <f t="shared" si="1403"/>
        <v>2</v>
      </c>
      <c r="W139" s="309">
        <f t="shared" si="1403"/>
        <v>2</v>
      </c>
      <c r="X139" s="309">
        <f t="shared" si="1403"/>
        <v>2</v>
      </c>
      <c r="Y139" s="309">
        <f t="shared" si="1403"/>
        <v>2</v>
      </c>
      <c r="Z139" s="309">
        <f t="shared" si="1403"/>
        <v>2</v>
      </c>
      <c r="AA139" s="309">
        <f t="shared" si="1403"/>
        <v>2</v>
      </c>
      <c r="AB139" s="309">
        <f t="shared" si="1403"/>
        <v>2</v>
      </c>
      <c r="AC139" s="309">
        <f t="shared" si="1403"/>
        <v>2</v>
      </c>
      <c r="AD139" s="309">
        <f t="shared" si="1403"/>
        <v>2</v>
      </c>
      <c r="AE139" s="309">
        <f t="shared" si="1403"/>
        <v>2</v>
      </c>
      <c r="AF139" s="309">
        <f t="shared" si="1403"/>
        <v>2</v>
      </c>
      <c r="AG139" s="309">
        <f t="shared" si="1403"/>
        <v>2</v>
      </c>
      <c r="AH139" s="309">
        <f t="shared" si="1403"/>
        <v>2</v>
      </c>
      <c r="AI139" s="309">
        <f t="shared" si="1403"/>
        <v>2</v>
      </c>
      <c r="AJ139" s="309">
        <f t="shared" si="1403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15.366399999999999</v>
      </c>
      <c r="H140" s="156">
        <f>IFERROR(H135*H136/100*(100-H139)/100,0)</f>
        <v>0</v>
      </c>
      <c r="I140" s="156">
        <f t="shared" ref="I140" si="1404">IFERROR(I135*I136/100*(100-I139)/100,0)</f>
        <v>0</v>
      </c>
      <c r="J140" s="156">
        <f t="shared" ref="J140" si="1405">IFERROR(J135*J136/100*(100-J139)/100,0)</f>
        <v>0</v>
      </c>
      <c r="K140" s="156">
        <f t="shared" ref="K140" si="1406">IFERROR(K135*K136/100*(100-K139)/100,0)</f>
        <v>0</v>
      </c>
      <c r="L140" s="156">
        <f t="shared" ref="L140" si="1407">IFERROR(L135*L136/100*(100-L139)/100,0)</f>
        <v>0</v>
      </c>
      <c r="M140" s="156">
        <f t="shared" ref="M140" si="1408">IFERROR(M135*M136/100*(100-M139)/100,0)</f>
        <v>0</v>
      </c>
      <c r="N140" s="156">
        <f t="shared" ref="N140" si="1409">IFERROR(N135*N136/100*(100-N139)/100,0)</f>
        <v>0</v>
      </c>
      <c r="O140" s="156">
        <f t="shared" ref="O140" si="1410">IFERROR(O135*O136/100*(100-O139)/100,0)</f>
        <v>0</v>
      </c>
      <c r="P140" s="156">
        <f t="shared" ref="P140" si="1411">IFERROR(P135*P136/100*(100-P139)/100,0)</f>
        <v>0</v>
      </c>
      <c r="Q140" s="156">
        <f t="shared" ref="Q140" si="1412">IFERROR(Q135*Q136/100*(100-Q139)/100,0)</f>
        <v>0</v>
      </c>
      <c r="R140" s="156">
        <f t="shared" ref="R140" si="1413">IFERROR(R135*R136/100*(100-R139)/100,0)</f>
        <v>0</v>
      </c>
      <c r="S140" s="156">
        <f t="shared" ref="S140" si="1414">IFERROR(S135*S136/100*(100-S139)/100,0)</f>
        <v>0</v>
      </c>
      <c r="T140" s="156">
        <f t="shared" ref="T140" si="1415">IFERROR(T135*T136/100*(100-T139)/100,0)</f>
        <v>0</v>
      </c>
      <c r="U140" s="156">
        <f t="shared" ref="U140" si="1416">IFERROR(U135*U136/100*(100-U139)/100,0)</f>
        <v>0</v>
      </c>
      <c r="V140" s="156">
        <f t="shared" ref="V140" si="1417">IFERROR(V135*V136/100*(100-V139)/100,0)</f>
        <v>0</v>
      </c>
      <c r="W140" s="156">
        <f t="shared" ref="W140" si="1418">IFERROR(W135*W136/100*(100-W139)/100,0)</f>
        <v>0</v>
      </c>
      <c r="X140" s="156">
        <f t="shared" ref="X140" si="1419">IFERROR(X135*X136/100*(100-X139)/100,0)</f>
        <v>0</v>
      </c>
      <c r="Y140" s="156">
        <f t="shared" ref="Y140" si="1420">IFERROR(Y135*Y136/100*(100-Y139)/100,0)</f>
        <v>0</v>
      </c>
      <c r="Z140" s="156">
        <f t="shared" ref="Z140" si="1421">IFERROR(Z135*Z136/100*(100-Z139)/100,0)</f>
        <v>0</v>
      </c>
      <c r="AA140" s="156">
        <f t="shared" ref="AA140" si="1422">IFERROR(AA135*AA136/100*(100-AA139)/100,0)</f>
        <v>0</v>
      </c>
      <c r="AB140" s="156">
        <f t="shared" ref="AB140" si="1423">IFERROR(AB135*AB136/100*(100-AB139)/100,0)</f>
        <v>0</v>
      </c>
      <c r="AC140" s="156">
        <f t="shared" ref="AC140" si="1424">IFERROR(AC135*AC136/100*(100-AC139)/100,0)</f>
        <v>0</v>
      </c>
      <c r="AD140" s="156">
        <f t="shared" ref="AD140" si="1425">IFERROR(AD135*AD136/100*(100-AD139)/100,0)</f>
        <v>0</v>
      </c>
      <c r="AE140" s="156">
        <f t="shared" ref="AE140" si="1426">IFERROR(AE135*AE136/100*(100-AE139)/100,0)</f>
        <v>0</v>
      </c>
      <c r="AF140" s="156">
        <f t="shared" ref="AF140" si="1427">IFERROR(AF135*AF136/100*(100-AF139)/100,0)</f>
        <v>0</v>
      </c>
      <c r="AG140" s="156">
        <f t="shared" ref="AG140" si="1428">IFERROR(AG135*AG136/100*(100-AG139)/100,0)</f>
        <v>0</v>
      </c>
      <c r="AH140" s="156">
        <f t="shared" ref="AH140" si="1429">IFERROR(AH135*AH136/100*(100-AH139)/100,0)</f>
        <v>0</v>
      </c>
      <c r="AI140" s="156">
        <f t="shared" ref="AI140" si="1430">IFERROR(AI135*AI136/100*(100-AI139)/100,0)</f>
        <v>0</v>
      </c>
      <c r="AJ140" s="156">
        <f t="shared" ref="AJ140" si="1431">IFERROR(AJ135*AJ136/100*(100-AJ139)/100,0)</f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2.0383999999999998</v>
      </c>
      <c r="H141" s="163">
        <f>IFERROR(H138/100*H140,0)</f>
        <v>0</v>
      </c>
      <c r="I141" s="163">
        <f t="shared" ref="I141" si="1432">IFERROR(I138/100*I140,0)</f>
        <v>0</v>
      </c>
      <c r="J141" s="163">
        <f t="shared" ref="J141" si="1433">IFERROR(J138/100*J140,0)</f>
        <v>0</v>
      </c>
      <c r="K141" s="163">
        <f t="shared" ref="K141" si="1434">IFERROR(K138/100*K140,0)</f>
        <v>0</v>
      </c>
      <c r="L141" s="163">
        <f t="shared" ref="L141" si="1435">IFERROR(L138/100*L140,0)</f>
        <v>0</v>
      </c>
      <c r="M141" s="163">
        <f t="shared" ref="M141" si="1436">IFERROR(M138/100*M140,0)</f>
        <v>0</v>
      </c>
      <c r="N141" s="163">
        <f t="shared" ref="N141" si="1437">IFERROR(N138/100*N140,0)</f>
        <v>0</v>
      </c>
      <c r="O141" s="163">
        <f t="shared" ref="O141" si="1438">IFERROR(O138/100*O140,0)</f>
        <v>0</v>
      </c>
      <c r="P141" s="163">
        <f t="shared" ref="P141" si="1439">IFERROR(P138/100*P140,0)</f>
        <v>0</v>
      </c>
      <c r="Q141" s="163">
        <f t="shared" ref="Q141" si="1440">IFERROR(Q138/100*Q140,0)</f>
        <v>0</v>
      </c>
      <c r="R141" s="163">
        <f t="shared" ref="R141" si="1441">IFERROR(R138/100*R140,0)</f>
        <v>0</v>
      </c>
      <c r="S141" s="163">
        <f t="shared" ref="S141" si="1442">IFERROR(S138/100*S140,0)</f>
        <v>0</v>
      </c>
      <c r="T141" s="163">
        <f t="shared" ref="T141" si="1443">IFERROR(T138/100*T140,0)</f>
        <v>0</v>
      </c>
      <c r="U141" s="163">
        <f t="shared" ref="U141" si="1444">IFERROR(U138/100*U140,0)</f>
        <v>0</v>
      </c>
      <c r="V141" s="163">
        <f t="shared" ref="V141" si="1445">IFERROR(V138/100*V140,0)</f>
        <v>0</v>
      </c>
      <c r="W141" s="163">
        <f t="shared" ref="W141" si="1446">IFERROR(W138/100*W140,0)</f>
        <v>0</v>
      </c>
      <c r="X141" s="163">
        <f t="shared" ref="X141" si="1447">IFERROR(X138/100*X140,0)</f>
        <v>0</v>
      </c>
      <c r="Y141" s="163">
        <f t="shared" ref="Y141" si="1448">IFERROR(Y138/100*Y140,0)</f>
        <v>0</v>
      </c>
      <c r="Z141" s="163">
        <f t="shared" ref="Z141" si="1449">IFERROR(Z138/100*Z140,0)</f>
        <v>0</v>
      </c>
      <c r="AA141" s="163">
        <f t="shared" ref="AA141" si="1450">IFERROR(AA138/100*AA140,0)</f>
        <v>0</v>
      </c>
      <c r="AB141" s="163">
        <f t="shared" ref="AB141" si="1451">IFERROR(AB138/100*AB140,0)</f>
        <v>0</v>
      </c>
      <c r="AC141" s="163">
        <f t="shared" ref="AC141" si="1452">IFERROR(AC138/100*AC140,0)</f>
        <v>0</v>
      </c>
      <c r="AD141" s="163">
        <f t="shared" ref="AD141" si="1453">IFERROR(AD138/100*AD140,0)</f>
        <v>0</v>
      </c>
      <c r="AE141" s="163">
        <f t="shared" ref="AE141" si="1454">IFERROR(AE138/100*AE140,0)</f>
        <v>0</v>
      </c>
      <c r="AF141" s="163">
        <f t="shared" ref="AF141" si="1455">IFERROR(AF138/100*AF140,0)</f>
        <v>0</v>
      </c>
      <c r="AG141" s="163">
        <f t="shared" ref="AG141" si="1456">IFERROR(AG138/100*AG140,0)</f>
        <v>0</v>
      </c>
      <c r="AH141" s="163">
        <f t="shared" ref="AH141" si="1457">IFERROR(AH138/100*AH140,0)</f>
        <v>0</v>
      </c>
      <c r="AI141" s="163">
        <f t="shared" ref="AI141" si="1458">IFERROR(AI138/100*AI140,0)</f>
        <v>0</v>
      </c>
      <c r="AJ141" s="163">
        <f t="shared" ref="AJ141" si="1459">IFERROR(AJ138/100*AJ140,0)</f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17.818181818181817</v>
      </c>
      <c r="H142" s="156">
        <f t="shared" ref="H142:AJ142" si="1460">IFERROR(H135*H136/88,0)</f>
        <v>0</v>
      </c>
      <c r="I142" s="156">
        <f t="shared" si="1460"/>
        <v>0</v>
      </c>
      <c r="J142" s="156">
        <f t="shared" si="1460"/>
        <v>0</v>
      </c>
      <c r="K142" s="156">
        <f t="shared" si="1460"/>
        <v>0</v>
      </c>
      <c r="L142" s="156">
        <f t="shared" si="1460"/>
        <v>0</v>
      </c>
      <c r="M142" s="156">
        <f t="shared" si="1460"/>
        <v>0</v>
      </c>
      <c r="N142" s="156">
        <f t="shared" si="1460"/>
        <v>0</v>
      </c>
      <c r="O142" s="156">
        <f t="shared" si="1460"/>
        <v>0</v>
      </c>
      <c r="P142" s="156">
        <f t="shared" si="1460"/>
        <v>0</v>
      </c>
      <c r="Q142" s="156">
        <f t="shared" si="1460"/>
        <v>0</v>
      </c>
      <c r="R142" s="156">
        <f t="shared" si="1460"/>
        <v>0</v>
      </c>
      <c r="S142" s="156">
        <f t="shared" si="1460"/>
        <v>0</v>
      </c>
      <c r="T142" s="156">
        <f t="shared" si="1460"/>
        <v>0</v>
      </c>
      <c r="U142" s="156">
        <f t="shared" si="1460"/>
        <v>0</v>
      </c>
      <c r="V142" s="156">
        <f t="shared" si="1460"/>
        <v>0</v>
      </c>
      <c r="W142" s="156">
        <f t="shared" si="1460"/>
        <v>0</v>
      </c>
      <c r="X142" s="156">
        <f t="shared" si="1460"/>
        <v>0</v>
      </c>
      <c r="Y142" s="156">
        <f t="shared" si="1460"/>
        <v>0</v>
      </c>
      <c r="Z142" s="156">
        <f t="shared" si="1460"/>
        <v>0</v>
      </c>
      <c r="AA142" s="156">
        <f t="shared" si="1460"/>
        <v>0</v>
      </c>
      <c r="AB142" s="156">
        <f t="shared" si="1460"/>
        <v>0</v>
      </c>
      <c r="AC142" s="156">
        <f t="shared" si="1460"/>
        <v>0</v>
      </c>
      <c r="AD142" s="156">
        <f t="shared" si="1460"/>
        <v>0</v>
      </c>
      <c r="AE142" s="156">
        <f t="shared" si="1460"/>
        <v>0</v>
      </c>
      <c r="AF142" s="156">
        <f t="shared" si="1460"/>
        <v>0</v>
      </c>
      <c r="AG142" s="156">
        <f t="shared" si="1460"/>
        <v>0</v>
      </c>
      <c r="AH142" s="156">
        <f t="shared" si="1460"/>
        <v>0</v>
      </c>
      <c r="AI142" s="156">
        <f t="shared" si="1460"/>
        <v>0</v>
      </c>
      <c r="AJ142" s="156">
        <f t="shared" si="1460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">
        <v>34</v>
      </c>
      <c r="F143" s="96" t="str">
        <f>$F$6</f>
        <v>FM-Menge (kg)</v>
      </c>
      <c r="G143" s="154" t="s">
        <v>58</v>
      </c>
      <c r="H143" s="179" t="str">
        <f t="shared" ref="H143:V143" si="1461">IFERROR(G143*H$164/G$164,"-")</f>
        <v>-</v>
      </c>
      <c r="I143" s="179" t="str">
        <f t="shared" si="1461"/>
        <v>-</v>
      </c>
      <c r="J143" s="179" t="str">
        <f t="shared" si="1461"/>
        <v>-</v>
      </c>
      <c r="K143" s="179" t="str">
        <f t="shared" si="1461"/>
        <v>-</v>
      </c>
      <c r="L143" s="179" t="str">
        <f t="shared" si="1461"/>
        <v>-</v>
      </c>
      <c r="M143" s="179" t="str">
        <f t="shared" si="1461"/>
        <v>-</v>
      </c>
      <c r="N143" s="179" t="str">
        <f t="shared" si="1461"/>
        <v>-</v>
      </c>
      <c r="O143" s="179" t="str">
        <f t="shared" si="1461"/>
        <v>-</v>
      </c>
      <c r="P143" s="179" t="str">
        <f t="shared" si="1461"/>
        <v>-</v>
      </c>
      <c r="Q143" s="179" t="str">
        <f t="shared" si="1461"/>
        <v>-</v>
      </c>
      <c r="R143" s="179" t="str">
        <f t="shared" si="1461"/>
        <v>-</v>
      </c>
      <c r="S143" s="179" t="str">
        <f t="shared" si="1461"/>
        <v>-</v>
      </c>
      <c r="T143" s="179" t="str">
        <f t="shared" si="1461"/>
        <v>-</v>
      </c>
      <c r="U143" s="179" t="str">
        <f t="shared" si="1461"/>
        <v>-</v>
      </c>
      <c r="V143" s="179" t="str">
        <f t="shared" si="1461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462">IFERROR(AC143*AD$164/AC$164,"-")</f>
        <v>-</v>
      </c>
      <c r="AE143" s="179" t="str">
        <f t="shared" si="1462"/>
        <v>-</v>
      </c>
      <c r="AF143" s="179" t="str">
        <f t="shared" si="1462"/>
        <v>-</v>
      </c>
      <c r="AG143" s="179" t="str">
        <f t="shared" si="1462"/>
        <v>-</v>
      </c>
      <c r="AH143" s="179" t="str">
        <f t="shared" si="1462"/>
        <v>-</v>
      </c>
      <c r="AI143" s="179" t="str">
        <f t="shared" si="1462"/>
        <v>-</v>
      </c>
      <c r="AJ143" s="179" t="str">
        <f t="shared" si="1462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115">
        <v>25</v>
      </c>
      <c r="H144" s="164">
        <f>G144</f>
        <v>25</v>
      </c>
      <c r="I144" s="164">
        <f t="shared" ref="I144:AJ144" si="1463">H144</f>
        <v>25</v>
      </c>
      <c r="J144" s="164">
        <f t="shared" si="1463"/>
        <v>25</v>
      </c>
      <c r="K144" s="164">
        <f t="shared" si="1463"/>
        <v>25</v>
      </c>
      <c r="L144" s="164">
        <f t="shared" si="1463"/>
        <v>25</v>
      </c>
      <c r="M144" s="164">
        <f t="shared" si="1463"/>
        <v>25</v>
      </c>
      <c r="N144" s="164">
        <f t="shared" si="1463"/>
        <v>25</v>
      </c>
      <c r="O144" s="164">
        <f t="shared" si="1463"/>
        <v>25</v>
      </c>
      <c r="P144" s="164">
        <f t="shared" si="1463"/>
        <v>25</v>
      </c>
      <c r="Q144" s="164">
        <f t="shared" si="1463"/>
        <v>25</v>
      </c>
      <c r="R144" s="164">
        <f t="shared" ref="R144:R145" si="1464">Q144</f>
        <v>25</v>
      </c>
      <c r="S144" s="164">
        <f t="shared" ref="S144:S145" si="1465">R144</f>
        <v>25</v>
      </c>
      <c r="T144" s="164">
        <f t="shared" ref="T144:T145" si="1466">S144</f>
        <v>25</v>
      </c>
      <c r="U144" s="164">
        <f t="shared" ref="U144:U145" si="1467">T144</f>
        <v>25</v>
      </c>
      <c r="V144" s="164">
        <f t="shared" ref="V144:V145" si="1468">U144</f>
        <v>25</v>
      </c>
      <c r="W144" s="164">
        <f>J144</f>
        <v>25</v>
      </c>
      <c r="X144" s="164">
        <f t="shared" ref="X144:X145" si="1469">W144</f>
        <v>25</v>
      </c>
      <c r="Y144" s="164">
        <f t="shared" ref="Y144:Y145" si="1470">X144</f>
        <v>25</v>
      </c>
      <c r="Z144" s="164">
        <f t="shared" ref="Z144:Z145" si="1471">Y144</f>
        <v>25</v>
      </c>
      <c r="AA144" s="164">
        <f t="shared" ref="AA144:AA145" si="1472">Z144</f>
        <v>25</v>
      </c>
      <c r="AB144" s="164">
        <f t="shared" ref="AB144:AB145" si="1473">AA144</f>
        <v>25</v>
      </c>
      <c r="AC144" s="164">
        <f>P144</f>
        <v>25</v>
      </c>
      <c r="AD144" s="164">
        <f t="shared" si="1463"/>
        <v>25</v>
      </c>
      <c r="AE144" s="164">
        <f t="shared" si="1463"/>
        <v>25</v>
      </c>
      <c r="AF144" s="164">
        <f t="shared" si="1463"/>
        <v>25</v>
      </c>
      <c r="AG144" s="164">
        <f t="shared" si="1463"/>
        <v>25</v>
      </c>
      <c r="AH144" s="164">
        <f t="shared" si="1463"/>
        <v>25</v>
      </c>
      <c r="AI144" s="164">
        <f t="shared" si="1463"/>
        <v>25</v>
      </c>
      <c r="AJ144" s="164">
        <f t="shared" si="1463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v>4.2</v>
      </c>
      <c r="H145" s="166">
        <f t="shared" ref="H145:AJ145" si="1474">G145</f>
        <v>4.2</v>
      </c>
      <c r="I145" s="166">
        <f t="shared" si="1474"/>
        <v>4.2</v>
      </c>
      <c r="J145" s="166">
        <f t="shared" si="1474"/>
        <v>4.2</v>
      </c>
      <c r="K145" s="166">
        <f t="shared" si="1474"/>
        <v>4.2</v>
      </c>
      <c r="L145" s="166">
        <f t="shared" si="1474"/>
        <v>4.2</v>
      </c>
      <c r="M145" s="166">
        <f t="shared" si="1474"/>
        <v>4.2</v>
      </c>
      <c r="N145" s="166">
        <f t="shared" si="1474"/>
        <v>4.2</v>
      </c>
      <c r="O145" s="166">
        <f t="shared" si="1474"/>
        <v>4.2</v>
      </c>
      <c r="P145" s="166">
        <f t="shared" si="1474"/>
        <v>4.2</v>
      </c>
      <c r="Q145" s="166">
        <f t="shared" si="1474"/>
        <v>4.2</v>
      </c>
      <c r="R145" s="166">
        <f t="shared" si="1464"/>
        <v>4.2</v>
      </c>
      <c r="S145" s="166">
        <f t="shared" si="1465"/>
        <v>4.2</v>
      </c>
      <c r="T145" s="166">
        <f t="shared" si="1466"/>
        <v>4.2</v>
      </c>
      <c r="U145" s="166">
        <f t="shared" si="1467"/>
        <v>4.2</v>
      </c>
      <c r="V145" s="166">
        <f t="shared" si="1468"/>
        <v>4.2</v>
      </c>
      <c r="W145" s="166">
        <f>J145</f>
        <v>4.2</v>
      </c>
      <c r="X145" s="166">
        <f t="shared" si="1469"/>
        <v>4.2</v>
      </c>
      <c r="Y145" s="166">
        <f t="shared" si="1470"/>
        <v>4.2</v>
      </c>
      <c r="Z145" s="166">
        <f t="shared" si="1471"/>
        <v>4.2</v>
      </c>
      <c r="AA145" s="166">
        <f t="shared" si="1472"/>
        <v>4.2</v>
      </c>
      <c r="AB145" s="166">
        <f t="shared" si="1473"/>
        <v>4.2</v>
      </c>
      <c r="AC145" s="166">
        <f>P145</f>
        <v>4.2</v>
      </c>
      <c r="AD145" s="166">
        <f t="shared" si="1474"/>
        <v>4.2</v>
      </c>
      <c r="AE145" s="166">
        <f t="shared" si="1474"/>
        <v>4.2</v>
      </c>
      <c r="AF145" s="166">
        <f t="shared" si="1474"/>
        <v>4.2</v>
      </c>
      <c r="AG145" s="166">
        <f t="shared" si="1474"/>
        <v>4.2</v>
      </c>
      <c r="AH145" s="166">
        <f t="shared" si="1474"/>
        <v>4.2</v>
      </c>
      <c r="AI145" s="166">
        <f t="shared" si="1474"/>
        <v>4.2</v>
      </c>
      <c r="AJ145" s="166">
        <f t="shared" si="1474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" si="1475">IFERROR(H145*100/H144,0)</f>
        <v>16.8</v>
      </c>
      <c r="I146" s="291">
        <f t="shared" ref="I146" si="1476">IFERROR(I145*100/I144,0)</f>
        <v>16.8</v>
      </c>
      <c r="J146" s="291">
        <f t="shared" ref="J146" si="1477">IFERROR(J145*100/J144,0)</f>
        <v>16.8</v>
      </c>
      <c r="K146" s="291">
        <f t="shared" ref="K146" si="1478">IFERROR(K145*100/K144,0)</f>
        <v>16.8</v>
      </c>
      <c r="L146" s="291">
        <f t="shared" ref="L146" si="1479">IFERROR(L145*100/L144,0)</f>
        <v>16.8</v>
      </c>
      <c r="M146" s="291">
        <f t="shared" ref="M146" si="1480">IFERROR(M145*100/M144,0)</f>
        <v>16.8</v>
      </c>
      <c r="N146" s="291">
        <f t="shared" ref="N146" si="1481">IFERROR(N145*100/N144,0)</f>
        <v>16.8</v>
      </c>
      <c r="O146" s="291">
        <f t="shared" ref="O146" si="1482">IFERROR(O145*100/O144,0)</f>
        <v>16.8</v>
      </c>
      <c r="P146" s="291">
        <f t="shared" ref="P146" si="1483">IFERROR(P145*100/P144,0)</f>
        <v>16.8</v>
      </c>
      <c r="Q146" s="291">
        <f t="shared" ref="Q146" si="1484">IFERROR(Q145*100/Q144,0)</f>
        <v>16.8</v>
      </c>
      <c r="R146" s="291">
        <f t="shared" ref="R146" si="1485">IFERROR(R145*100/R144,0)</f>
        <v>16.8</v>
      </c>
      <c r="S146" s="291">
        <f t="shared" ref="S146" si="1486">IFERROR(S145*100/S144,0)</f>
        <v>16.8</v>
      </c>
      <c r="T146" s="291">
        <f t="shared" ref="T146" si="1487">IFERROR(T145*100/T144,0)</f>
        <v>16.8</v>
      </c>
      <c r="U146" s="291">
        <f t="shared" ref="U146" si="1488">IFERROR(U145*100/U144,0)</f>
        <v>16.8</v>
      </c>
      <c r="V146" s="291">
        <f t="shared" ref="V146" si="1489">IFERROR(V145*100/V144,0)</f>
        <v>16.8</v>
      </c>
      <c r="W146" s="291">
        <f t="shared" ref="W146" si="1490">IFERROR(W145*100/W144,0)</f>
        <v>16.8</v>
      </c>
      <c r="X146" s="291">
        <f t="shared" ref="X146" si="1491">IFERROR(X145*100/X144,0)</f>
        <v>16.8</v>
      </c>
      <c r="Y146" s="291">
        <f t="shared" ref="Y146" si="1492">IFERROR(Y145*100/Y144,0)</f>
        <v>16.8</v>
      </c>
      <c r="Z146" s="291">
        <f t="shared" ref="Z146" si="1493">IFERROR(Z145*100/Z144,0)</f>
        <v>16.8</v>
      </c>
      <c r="AA146" s="291">
        <f t="shared" ref="AA146" si="1494">IFERROR(AA145*100/AA144,0)</f>
        <v>16.8</v>
      </c>
      <c r="AB146" s="291">
        <f t="shared" ref="AB146" si="1495">IFERROR(AB145*100/AB144,0)</f>
        <v>16.8</v>
      </c>
      <c r="AC146" s="291">
        <f t="shared" ref="AC146" si="1496">IFERROR(AC145*100/AC144,0)</f>
        <v>16.8</v>
      </c>
      <c r="AD146" s="291">
        <f t="shared" ref="AD146" si="1497">IFERROR(AD145*100/AD144,0)</f>
        <v>16.8</v>
      </c>
      <c r="AE146" s="291">
        <f t="shared" ref="AE146" si="1498">IFERROR(AE145*100/AE144,0)</f>
        <v>16.8</v>
      </c>
      <c r="AF146" s="291">
        <f t="shared" ref="AF146" si="1499">IFERROR(AF145*100/AF144,0)</f>
        <v>16.8</v>
      </c>
      <c r="AG146" s="291">
        <f t="shared" ref="AG146" si="1500">IFERROR(AG145*100/AG144,0)</f>
        <v>16.8</v>
      </c>
      <c r="AH146" s="291">
        <f t="shared" ref="AH146" si="1501">IFERROR(AH145*100/AH144,0)</f>
        <v>16.8</v>
      </c>
      <c r="AI146" s="291">
        <f t="shared" ref="AI146" si="1502">IFERROR(AI145*100/AI144,0)</f>
        <v>16.8</v>
      </c>
      <c r="AJ146" s="291">
        <f t="shared" ref="AJ146" si="1503">IFERROR(AJ145*100/AJ144,0)</f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5"/>
      <c r="F147" s="96" t="s">
        <v>163</v>
      </c>
      <c r="G147" s="309">
        <f>G$10</f>
        <v>2</v>
      </c>
      <c r="H147" s="309">
        <f>G147</f>
        <v>2</v>
      </c>
      <c r="I147" s="309">
        <f t="shared" ref="I147:AJ147" si="1504">H147</f>
        <v>2</v>
      </c>
      <c r="J147" s="309">
        <f t="shared" si="1504"/>
        <v>2</v>
      </c>
      <c r="K147" s="309">
        <f t="shared" si="1504"/>
        <v>2</v>
      </c>
      <c r="L147" s="309">
        <f t="shared" si="1504"/>
        <v>2</v>
      </c>
      <c r="M147" s="309">
        <f t="shared" si="1504"/>
        <v>2</v>
      </c>
      <c r="N147" s="309">
        <f t="shared" si="1504"/>
        <v>2</v>
      </c>
      <c r="O147" s="309">
        <f t="shared" si="1504"/>
        <v>2</v>
      </c>
      <c r="P147" s="309">
        <f t="shared" si="1504"/>
        <v>2</v>
      </c>
      <c r="Q147" s="309">
        <f t="shared" si="1504"/>
        <v>2</v>
      </c>
      <c r="R147" s="309">
        <f t="shared" si="1504"/>
        <v>2</v>
      </c>
      <c r="S147" s="309">
        <f t="shared" si="1504"/>
        <v>2</v>
      </c>
      <c r="T147" s="309">
        <f t="shared" si="1504"/>
        <v>2</v>
      </c>
      <c r="U147" s="309">
        <f t="shared" si="1504"/>
        <v>2</v>
      </c>
      <c r="V147" s="309">
        <f t="shared" si="1504"/>
        <v>2</v>
      </c>
      <c r="W147" s="309">
        <f t="shared" si="1504"/>
        <v>2</v>
      </c>
      <c r="X147" s="309">
        <f t="shared" si="1504"/>
        <v>2</v>
      </c>
      <c r="Y147" s="309">
        <f t="shared" si="1504"/>
        <v>2</v>
      </c>
      <c r="Z147" s="309">
        <f t="shared" si="1504"/>
        <v>2</v>
      </c>
      <c r="AA147" s="309">
        <f t="shared" si="1504"/>
        <v>2</v>
      </c>
      <c r="AB147" s="309">
        <f t="shared" si="1504"/>
        <v>2</v>
      </c>
      <c r="AC147" s="309">
        <f t="shared" si="1504"/>
        <v>2</v>
      </c>
      <c r="AD147" s="309">
        <f t="shared" si="1504"/>
        <v>2</v>
      </c>
      <c r="AE147" s="309">
        <f t="shared" si="1504"/>
        <v>2</v>
      </c>
      <c r="AF147" s="309">
        <f t="shared" si="1504"/>
        <v>2</v>
      </c>
      <c r="AG147" s="309">
        <f t="shared" si="1504"/>
        <v>2</v>
      </c>
      <c r="AH147" s="309">
        <f t="shared" si="1504"/>
        <v>2</v>
      </c>
      <c r="AI147" s="309">
        <f t="shared" si="1504"/>
        <v>2</v>
      </c>
      <c r="AJ147" s="309">
        <f t="shared" si="1504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" si="1505">IFERROR(I143*I144/100*(100-I147)/100,0)</f>
        <v>0</v>
      </c>
      <c r="J148" s="156">
        <f t="shared" ref="J148" si="1506">IFERROR(J143*J144/100*(100-J147)/100,0)</f>
        <v>0</v>
      </c>
      <c r="K148" s="156">
        <f t="shared" ref="K148" si="1507">IFERROR(K143*K144/100*(100-K147)/100,0)</f>
        <v>0</v>
      </c>
      <c r="L148" s="156">
        <f t="shared" ref="L148" si="1508">IFERROR(L143*L144/100*(100-L147)/100,0)</f>
        <v>0</v>
      </c>
      <c r="M148" s="156">
        <f t="shared" ref="M148" si="1509">IFERROR(M143*M144/100*(100-M147)/100,0)</f>
        <v>0</v>
      </c>
      <c r="N148" s="156">
        <f t="shared" ref="N148" si="1510">IFERROR(N143*N144/100*(100-N147)/100,0)</f>
        <v>0</v>
      </c>
      <c r="O148" s="156">
        <f t="shared" ref="O148" si="1511">IFERROR(O143*O144/100*(100-O147)/100,0)</f>
        <v>0</v>
      </c>
      <c r="P148" s="156">
        <f t="shared" ref="P148" si="1512">IFERROR(P143*P144/100*(100-P147)/100,0)</f>
        <v>0</v>
      </c>
      <c r="Q148" s="156">
        <f t="shared" ref="Q148" si="1513">IFERROR(Q143*Q144/100*(100-Q147)/100,0)</f>
        <v>0</v>
      </c>
      <c r="R148" s="156">
        <f t="shared" ref="R148" si="1514">IFERROR(R143*R144/100*(100-R147)/100,0)</f>
        <v>0</v>
      </c>
      <c r="S148" s="156">
        <f t="shared" ref="S148" si="1515">IFERROR(S143*S144/100*(100-S147)/100,0)</f>
        <v>0</v>
      </c>
      <c r="T148" s="156">
        <f t="shared" ref="T148" si="1516">IFERROR(T143*T144/100*(100-T147)/100,0)</f>
        <v>0</v>
      </c>
      <c r="U148" s="156">
        <f t="shared" ref="U148" si="1517">IFERROR(U143*U144/100*(100-U147)/100,0)</f>
        <v>0</v>
      </c>
      <c r="V148" s="156">
        <f t="shared" ref="V148" si="1518">IFERROR(V143*V144/100*(100-V147)/100,0)</f>
        <v>0</v>
      </c>
      <c r="W148" s="156">
        <f t="shared" ref="W148" si="1519">IFERROR(W143*W144/100*(100-W147)/100,0)</f>
        <v>0</v>
      </c>
      <c r="X148" s="156">
        <f t="shared" ref="X148" si="1520">IFERROR(X143*X144/100*(100-X147)/100,0)</f>
        <v>0</v>
      </c>
      <c r="Y148" s="156">
        <f t="shared" ref="Y148" si="1521">IFERROR(Y143*Y144/100*(100-Y147)/100,0)</f>
        <v>0</v>
      </c>
      <c r="Z148" s="156">
        <f t="shared" ref="Z148" si="1522">IFERROR(Z143*Z144/100*(100-Z147)/100,0)</f>
        <v>0</v>
      </c>
      <c r="AA148" s="156">
        <f t="shared" ref="AA148" si="1523">IFERROR(AA143*AA144/100*(100-AA147)/100,0)</f>
        <v>0</v>
      </c>
      <c r="AB148" s="156">
        <f t="shared" ref="AB148" si="1524">IFERROR(AB143*AB144/100*(100-AB147)/100,0)</f>
        <v>0</v>
      </c>
      <c r="AC148" s="156">
        <f t="shared" ref="AC148" si="1525">IFERROR(AC143*AC144/100*(100-AC147)/100,0)</f>
        <v>0</v>
      </c>
      <c r="AD148" s="156">
        <f t="shared" ref="AD148" si="1526">IFERROR(AD143*AD144/100*(100-AD147)/100,0)</f>
        <v>0</v>
      </c>
      <c r="AE148" s="156">
        <f t="shared" ref="AE148" si="1527">IFERROR(AE143*AE144/100*(100-AE147)/100,0)</f>
        <v>0</v>
      </c>
      <c r="AF148" s="156">
        <f t="shared" ref="AF148" si="1528">IFERROR(AF143*AF144/100*(100-AF147)/100,0)</f>
        <v>0</v>
      </c>
      <c r="AG148" s="156">
        <f t="shared" ref="AG148" si="1529">IFERROR(AG143*AG144/100*(100-AG147)/100,0)</f>
        <v>0</v>
      </c>
      <c r="AH148" s="156">
        <f t="shared" ref="AH148" si="1530">IFERROR(AH143*AH144/100*(100-AH147)/100,0)</f>
        <v>0</v>
      </c>
      <c r="AI148" s="156">
        <f t="shared" ref="AI148" si="1531">IFERROR(AI143*AI144/100*(100-AI147)/100,0)</f>
        <v>0</v>
      </c>
      <c r="AJ148" s="156">
        <f t="shared" ref="AJ148" si="1532">IFERROR(AJ143*AJ144/100*(100-AJ147)/100,0)</f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" si="1533">IFERROR(I146/100*I148,0)</f>
        <v>0</v>
      </c>
      <c r="J149" s="163">
        <f t="shared" ref="J149" si="1534">IFERROR(J146/100*J148,0)</f>
        <v>0</v>
      </c>
      <c r="K149" s="163">
        <f t="shared" ref="K149" si="1535">IFERROR(K146/100*K148,0)</f>
        <v>0</v>
      </c>
      <c r="L149" s="163">
        <f t="shared" ref="L149" si="1536">IFERROR(L146/100*L148,0)</f>
        <v>0</v>
      </c>
      <c r="M149" s="163">
        <f t="shared" ref="M149" si="1537">IFERROR(M146/100*M148,0)</f>
        <v>0</v>
      </c>
      <c r="N149" s="163">
        <f t="shared" ref="N149" si="1538">IFERROR(N146/100*N148,0)</f>
        <v>0</v>
      </c>
      <c r="O149" s="163">
        <f t="shared" ref="O149" si="1539">IFERROR(O146/100*O148,0)</f>
        <v>0</v>
      </c>
      <c r="P149" s="163">
        <f t="shared" ref="P149" si="1540">IFERROR(P146/100*P148,0)</f>
        <v>0</v>
      </c>
      <c r="Q149" s="163">
        <f t="shared" ref="Q149" si="1541">IFERROR(Q146/100*Q148,0)</f>
        <v>0</v>
      </c>
      <c r="R149" s="163">
        <f t="shared" ref="R149" si="1542">IFERROR(R146/100*R148,0)</f>
        <v>0</v>
      </c>
      <c r="S149" s="163">
        <f t="shared" ref="S149" si="1543">IFERROR(S146/100*S148,0)</f>
        <v>0</v>
      </c>
      <c r="T149" s="163">
        <f t="shared" ref="T149" si="1544">IFERROR(T146/100*T148,0)</f>
        <v>0</v>
      </c>
      <c r="U149" s="163">
        <f t="shared" ref="U149" si="1545">IFERROR(U146/100*U148,0)</f>
        <v>0</v>
      </c>
      <c r="V149" s="163">
        <f t="shared" ref="V149" si="1546">IFERROR(V146/100*V148,0)</f>
        <v>0</v>
      </c>
      <c r="W149" s="163">
        <f t="shared" ref="W149" si="1547">IFERROR(W146/100*W148,0)</f>
        <v>0</v>
      </c>
      <c r="X149" s="163">
        <f t="shared" ref="X149" si="1548">IFERROR(X146/100*X148,0)</f>
        <v>0</v>
      </c>
      <c r="Y149" s="163">
        <f t="shared" ref="Y149" si="1549">IFERROR(Y146/100*Y148,0)</f>
        <v>0</v>
      </c>
      <c r="Z149" s="163">
        <f t="shared" ref="Z149" si="1550">IFERROR(Z146/100*Z148,0)</f>
        <v>0</v>
      </c>
      <c r="AA149" s="163">
        <f t="shared" ref="AA149" si="1551">IFERROR(AA146/100*AA148,0)</f>
        <v>0</v>
      </c>
      <c r="AB149" s="163">
        <f t="shared" ref="AB149" si="1552">IFERROR(AB146/100*AB148,0)</f>
        <v>0</v>
      </c>
      <c r="AC149" s="163">
        <f t="shared" ref="AC149" si="1553">IFERROR(AC146/100*AC148,0)</f>
        <v>0</v>
      </c>
      <c r="AD149" s="163">
        <f t="shared" ref="AD149" si="1554">IFERROR(AD146/100*AD148,0)</f>
        <v>0</v>
      </c>
      <c r="AE149" s="163">
        <f t="shared" ref="AE149" si="1555">IFERROR(AE146/100*AE148,0)</f>
        <v>0</v>
      </c>
      <c r="AF149" s="163">
        <f t="shared" ref="AF149" si="1556">IFERROR(AF146/100*AF148,0)</f>
        <v>0</v>
      </c>
      <c r="AG149" s="163">
        <f t="shared" ref="AG149" si="1557">IFERROR(AG146/100*AG148,0)</f>
        <v>0</v>
      </c>
      <c r="AH149" s="163">
        <f t="shared" ref="AH149" si="1558">IFERROR(AH146/100*AH148,0)</f>
        <v>0</v>
      </c>
      <c r="AI149" s="163">
        <f t="shared" ref="AI149" si="1559">IFERROR(AI146/100*AI148,0)</f>
        <v>0</v>
      </c>
      <c r="AJ149" s="163">
        <f t="shared" ref="AJ149" si="1560">IFERROR(AJ146/100*AJ148,0)</f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561">IFERROR(H143*H144/88,0)</f>
        <v>0</v>
      </c>
      <c r="I150" s="156">
        <f t="shared" si="1561"/>
        <v>0</v>
      </c>
      <c r="J150" s="156">
        <f t="shared" si="1561"/>
        <v>0</v>
      </c>
      <c r="K150" s="156">
        <f t="shared" si="1561"/>
        <v>0</v>
      </c>
      <c r="L150" s="156">
        <f t="shared" si="1561"/>
        <v>0</v>
      </c>
      <c r="M150" s="156">
        <f t="shared" si="1561"/>
        <v>0</v>
      </c>
      <c r="N150" s="156">
        <f t="shared" si="1561"/>
        <v>0</v>
      </c>
      <c r="O150" s="156">
        <f t="shared" si="1561"/>
        <v>0</v>
      </c>
      <c r="P150" s="156">
        <f t="shared" si="1561"/>
        <v>0</v>
      </c>
      <c r="Q150" s="156">
        <f t="shared" si="1561"/>
        <v>0</v>
      </c>
      <c r="R150" s="156">
        <f t="shared" si="1561"/>
        <v>0</v>
      </c>
      <c r="S150" s="156">
        <f t="shared" si="1561"/>
        <v>0</v>
      </c>
      <c r="T150" s="156">
        <f t="shared" si="1561"/>
        <v>0</v>
      </c>
      <c r="U150" s="156">
        <f t="shared" si="1561"/>
        <v>0</v>
      </c>
      <c r="V150" s="156">
        <f t="shared" si="1561"/>
        <v>0</v>
      </c>
      <c r="W150" s="156">
        <f t="shared" si="1561"/>
        <v>0</v>
      </c>
      <c r="X150" s="156">
        <f t="shared" si="1561"/>
        <v>0</v>
      </c>
      <c r="Y150" s="156">
        <f t="shared" si="1561"/>
        <v>0</v>
      </c>
      <c r="Z150" s="156">
        <f t="shared" si="1561"/>
        <v>0</v>
      </c>
      <c r="AA150" s="156">
        <f t="shared" si="1561"/>
        <v>0</v>
      </c>
      <c r="AB150" s="156">
        <f t="shared" si="1561"/>
        <v>0</v>
      </c>
      <c r="AC150" s="156">
        <f t="shared" si="1561"/>
        <v>0</v>
      </c>
      <c r="AD150" s="156">
        <f t="shared" si="1561"/>
        <v>0</v>
      </c>
      <c r="AE150" s="156">
        <f t="shared" si="1561"/>
        <v>0</v>
      </c>
      <c r="AF150" s="156">
        <f t="shared" si="1561"/>
        <v>0</v>
      </c>
      <c r="AG150" s="156">
        <f t="shared" si="1561"/>
        <v>0</v>
      </c>
      <c r="AH150" s="156">
        <f t="shared" si="1561"/>
        <v>0</v>
      </c>
      <c r="AI150" s="156">
        <f t="shared" si="1561"/>
        <v>0</v>
      </c>
      <c r="AJ150" s="156">
        <f t="shared" si="1561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">
        <v>98</v>
      </c>
      <c r="F151" s="96" t="str">
        <f>$F$6</f>
        <v>FM-Menge (kg)</v>
      </c>
      <c r="G151" s="154"/>
      <c r="H151" s="179" t="str">
        <f t="shared" ref="H151:V151" si="1562">IFERROR(G151*H$164/G$164,"-")</f>
        <v>-</v>
      </c>
      <c r="I151" s="179" t="str">
        <f t="shared" si="1562"/>
        <v>-</v>
      </c>
      <c r="J151" s="179" t="str">
        <f t="shared" si="1562"/>
        <v>-</v>
      </c>
      <c r="K151" s="179" t="str">
        <f t="shared" si="1562"/>
        <v>-</v>
      </c>
      <c r="L151" s="179" t="str">
        <f t="shared" si="1562"/>
        <v>-</v>
      </c>
      <c r="M151" s="179" t="str">
        <f t="shared" si="1562"/>
        <v>-</v>
      </c>
      <c r="N151" s="179" t="str">
        <f t="shared" si="1562"/>
        <v>-</v>
      </c>
      <c r="O151" s="179" t="str">
        <f t="shared" si="1562"/>
        <v>-</v>
      </c>
      <c r="P151" s="179" t="str">
        <f t="shared" si="1562"/>
        <v>-</v>
      </c>
      <c r="Q151" s="179" t="str">
        <f t="shared" si="1562"/>
        <v>-</v>
      </c>
      <c r="R151" s="179" t="str">
        <f t="shared" si="1562"/>
        <v>-</v>
      </c>
      <c r="S151" s="179" t="str">
        <f t="shared" si="1562"/>
        <v>-</v>
      </c>
      <c r="T151" s="179" t="str">
        <f t="shared" si="1562"/>
        <v>-</v>
      </c>
      <c r="U151" s="179" t="str">
        <f t="shared" si="1562"/>
        <v>-</v>
      </c>
      <c r="V151" s="179" t="str">
        <f t="shared" si="1562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563">IFERROR(AC151*AD$164/AC$164,"-")</f>
        <v>-</v>
      </c>
      <c r="AE151" s="179" t="str">
        <f t="shared" si="1563"/>
        <v>-</v>
      </c>
      <c r="AF151" s="179" t="str">
        <f t="shared" si="1563"/>
        <v>-</v>
      </c>
      <c r="AG151" s="179" t="str">
        <f t="shared" si="1563"/>
        <v>-</v>
      </c>
      <c r="AH151" s="179" t="str">
        <f t="shared" si="1563"/>
        <v>-</v>
      </c>
      <c r="AI151" s="179" t="str">
        <f t="shared" si="1563"/>
        <v>-</v>
      </c>
      <c r="AJ151" s="179" t="str">
        <f t="shared" si="1563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115">
        <v>24</v>
      </c>
      <c r="H152" s="164">
        <f>G152</f>
        <v>24</v>
      </c>
      <c r="I152" s="164">
        <f t="shared" ref="I152:AJ152" si="1564">H152</f>
        <v>24</v>
      </c>
      <c r="J152" s="164">
        <f t="shared" si="1564"/>
        <v>24</v>
      </c>
      <c r="K152" s="164">
        <f t="shared" si="1564"/>
        <v>24</v>
      </c>
      <c r="L152" s="164">
        <f t="shared" si="1564"/>
        <v>24</v>
      </c>
      <c r="M152" s="164">
        <f t="shared" si="1564"/>
        <v>24</v>
      </c>
      <c r="N152" s="164">
        <f t="shared" si="1564"/>
        <v>24</v>
      </c>
      <c r="O152" s="164">
        <f t="shared" si="1564"/>
        <v>24</v>
      </c>
      <c r="P152" s="164">
        <f t="shared" si="1564"/>
        <v>24</v>
      </c>
      <c r="Q152" s="164">
        <f t="shared" si="1564"/>
        <v>24</v>
      </c>
      <c r="R152" s="164">
        <f t="shared" ref="R152:R153" si="1565">Q152</f>
        <v>24</v>
      </c>
      <c r="S152" s="164">
        <f t="shared" ref="S152:S153" si="1566">R152</f>
        <v>24</v>
      </c>
      <c r="T152" s="164">
        <f t="shared" ref="T152:T153" si="1567">S152</f>
        <v>24</v>
      </c>
      <c r="U152" s="164">
        <f t="shared" ref="U152:U153" si="1568">T152</f>
        <v>24</v>
      </c>
      <c r="V152" s="164">
        <f t="shared" ref="V152:V153" si="1569">U152</f>
        <v>24</v>
      </c>
      <c r="W152" s="164">
        <f>J152</f>
        <v>24</v>
      </c>
      <c r="X152" s="164">
        <f t="shared" ref="X152:X153" si="1570">W152</f>
        <v>24</v>
      </c>
      <c r="Y152" s="164">
        <f t="shared" ref="Y152:Y153" si="1571">X152</f>
        <v>24</v>
      </c>
      <c r="Z152" s="164">
        <f t="shared" ref="Z152:Z153" si="1572">Y152</f>
        <v>24</v>
      </c>
      <c r="AA152" s="164">
        <f t="shared" ref="AA152:AA153" si="1573">Z152</f>
        <v>24</v>
      </c>
      <c r="AB152" s="164">
        <f t="shared" ref="AB152:AB153" si="1574">AA152</f>
        <v>24</v>
      </c>
      <c r="AC152" s="164">
        <f>P152</f>
        <v>24</v>
      </c>
      <c r="AD152" s="164">
        <f t="shared" si="1564"/>
        <v>24</v>
      </c>
      <c r="AE152" s="164">
        <f t="shared" si="1564"/>
        <v>24</v>
      </c>
      <c r="AF152" s="164">
        <f t="shared" si="1564"/>
        <v>24</v>
      </c>
      <c r="AG152" s="164">
        <f t="shared" si="1564"/>
        <v>24</v>
      </c>
      <c r="AH152" s="164">
        <f t="shared" si="1564"/>
        <v>24</v>
      </c>
      <c r="AI152" s="164">
        <f t="shared" si="1564"/>
        <v>24</v>
      </c>
      <c r="AJ152" s="164">
        <f t="shared" si="1564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v>2.25</v>
      </c>
      <c r="H153" s="166">
        <f t="shared" ref="H153:AJ153" si="1575">G153</f>
        <v>2.25</v>
      </c>
      <c r="I153" s="166">
        <f t="shared" si="1575"/>
        <v>2.25</v>
      </c>
      <c r="J153" s="166">
        <f t="shared" si="1575"/>
        <v>2.25</v>
      </c>
      <c r="K153" s="166">
        <f t="shared" si="1575"/>
        <v>2.25</v>
      </c>
      <c r="L153" s="166">
        <f t="shared" si="1575"/>
        <v>2.25</v>
      </c>
      <c r="M153" s="166">
        <f t="shared" si="1575"/>
        <v>2.25</v>
      </c>
      <c r="N153" s="166">
        <f t="shared" si="1575"/>
        <v>2.25</v>
      </c>
      <c r="O153" s="166">
        <f t="shared" si="1575"/>
        <v>2.25</v>
      </c>
      <c r="P153" s="166">
        <f t="shared" si="1575"/>
        <v>2.25</v>
      </c>
      <c r="Q153" s="166">
        <f t="shared" si="1575"/>
        <v>2.25</v>
      </c>
      <c r="R153" s="166">
        <f t="shared" si="1565"/>
        <v>2.25</v>
      </c>
      <c r="S153" s="166">
        <f t="shared" si="1566"/>
        <v>2.25</v>
      </c>
      <c r="T153" s="166">
        <f t="shared" si="1567"/>
        <v>2.25</v>
      </c>
      <c r="U153" s="166">
        <f t="shared" si="1568"/>
        <v>2.25</v>
      </c>
      <c r="V153" s="166">
        <f t="shared" si="1569"/>
        <v>2.25</v>
      </c>
      <c r="W153" s="166">
        <f>J153</f>
        <v>2.25</v>
      </c>
      <c r="X153" s="166">
        <f t="shared" si="1570"/>
        <v>2.25</v>
      </c>
      <c r="Y153" s="166">
        <f t="shared" si="1571"/>
        <v>2.25</v>
      </c>
      <c r="Z153" s="166">
        <f t="shared" si="1572"/>
        <v>2.25</v>
      </c>
      <c r="AA153" s="166">
        <f t="shared" si="1573"/>
        <v>2.25</v>
      </c>
      <c r="AB153" s="166">
        <f t="shared" si="1574"/>
        <v>2.25</v>
      </c>
      <c r="AC153" s="166">
        <f>P153</f>
        <v>2.25</v>
      </c>
      <c r="AD153" s="166">
        <f t="shared" si="1575"/>
        <v>2.25</v>
      </c>
      <c r="AE153" s="166">
        <f t="shared" si="1575"/>
        <v>2.25</v>
      </c>
      <c r="AF153" s="166">
        <f t="shared" si="1575"/>
        <v>2.25</v>
      </c>
      <c r="AG153" s="166">
        <f t="shared" si="1575"/>
        <v>2.25</v>
      </c>
      <c r="AH153" s="166">
        <f t="shared" si="1575"/>
        <v>2.25</v>
      </c>
      <c r="AI153" s="166">
        <f t="shared" si="1575"/>
        <v>2.25</v>
      </c>
      <c r="AJ153" s="166">
        <f t="shared" si="1575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" si="1576">IFERROR(H153*100/H152,0)</f>
        <v>9.375</v>
      </c>
      <c r="I154" s="291">
        <f t="shared" ref="I154" si="1577">IFERROR(I153*100/I152,0)</f>
        <v>9.375</v>
      </c>
      <c r="J154" s="291">
        <f t="shared" ref="J154" si="1578">IFERROR(J153*100/J152,0)</f>
        <v>9.375</v>
      </c>
      <c r="K154" s="291">
        <f t="shared" ref="K154" si="1579">IFERROR(K153*100/K152,0)</f>
        <v>9.375</v>
      </c>
      <c r="L154" s="291">
        <f t="shared" ref="L154" si="1580">IFERROR(L153*100/L152,0)</f>
        <v>9.375</v>
      </c>
      <c r="M154" s="291">
        <f t="shared" ref="M154" si="1581">IFERROR(M153*100/M152,0)</f>
        <v>9.375</v>
      </c>
      <c r="N154" s="291">
        <f t="shared" ref="N154" si="1582">IFERROR(N153*100/N152,0)</f>
        <v>9.375</v>
      </c>
      <c r="O154" s="291">
        <f t="shared" ref="O154" si="1583">IFERROR(O153*100/O152,0)</f>
        <v>9.375</v>
      </c>
      <c r="P154" s="291">
        <f t="shared" ref="P154" si="1584">IFERROR(P153*100/P152,0)</f>
        <v>9.375</v>
      </c>
      <c r="Q154" s="291">
        <f t="shared" ref="Q154" si="1585">IFERROR(Q153*100/Q152,0)</f>
        <v>9.375</v>
      </c>
      <c r="R154" s="291">
        <f t="shared" ref="R154" si="1586">IFERROR(R153*100/R152,0)</f>
        <v>9.375</v>
      </c>
      <c r="S154" s="291">
        <f t="shared" ref="S154" si="1587">IFERROR(S153*100/S152,0)</f>
        <v>9.375</v>
      </c>
      <c r="T154" s="291">
        <f t="shared" ref="T154" si="1588">IFERROR(T153*100/T152,0)</f>
        <v>9.375</v>
      </c>
      <c r="U154" s="291">
        <f t="shared" ref="U154" si="1589">IFERROR(U153*100/U152,0)</f>
        <v>9.375</v>
      </c>
      <c r="V154" s="291">
        <f t="shared" ref="V154" si="1590">IFERROR(V153*100/V152,0)</f>
        <v>9.375</v>
      </c>
      <c r="W154" s="291">
        <f t="shared" ref="W154" si="1591">IFERROR(W153*100/W152,0)</f>
        <v>9.375</v>
      </c>
      <c r="X154" s="291">
        <f t="shared" ref="X154" si="1592">IFERROR(X153*100/X152,0)</f>
        <v>9.375</v>
      </c>
      <c r="Y154" s="291">
        <f t="shared" ref="Y154" si="1593">IFERROR(Y153*100/Y152,0)</f>
        <v>9.375</v>
      </c>
      <c r="Z154" s="291">
        <f t="shared" ref="Z154" si="1594">IFERROR(Z153*100/Z152,0)</f>
        <v>9.375</v>
      </c>
      <c r="AA154" s="291">
        <f t="shared" ref="AA154" si="1595">IFERROR(AA153*100/AA152,0)</f>
        <v>9.375</v>
      </c>
      <c r="AB154" s="291">
        <f t="shared" ref="AB154" si="1596">IFERROR(AB153*100/AB152,0)</f>
        <v>9.375</v>
      </c>
      <c r="AC154" s="291">
        <f t="shared" ref="AC154" si="1597">IFERROR(AC153*100/AC152,0)</f>
        <v>9.375</v>
      </c>
      <c r="AD154" s="291">
        <f t="shared" ref="AD154" si="1598">IFERROR(AD153*100/AD152,0)</f>
        <v>9.375</v>
      </c>
      <c r="AE154" s="291">
        <f t="shared" ref="AE154" si="1599">IFERROR(AE153*100/AE152,0)</f>
        <v>9.375</v>
      </c>
      <c r="AF154" s="291">
        <f t="shared" ref="AF154" si="1600">IFERROR(AF153*100/AF152,0)</f>
        <v>9.375</v>
      </c>
      <c r="AG154" s="291">
        <f t="shared" ref="AG154" si="1601">IFERROR(AG153*100/AG152,0)</f>
        <v>9.375</v>
      </c>
      <c r="AH154" s="291">
        <f t="shared" ref="AH154" si="1602">IFERROR(AH153*100/AH152,0)</f>
        <v>9.375</v>
      </c>
      <c r="AI154" s="291">
        <f t="shared" ref="AI154" si="1603">IFERROR(AI153*100/AI152,0)</f>
        <v>9.375</v>
      </c>
      <c r="AJ154" s="291">
        <f t="shared" ref="AJ154" si="1604">IFERROR(AJ153*100/AJ152,0)</f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5"/>
      <c r="F155" s="96" t="s">
        <v>163</v>
      </c>
      <c r="G155" s="309">
        <f>G$10</f>
        <v>2</v>
      </c>
      <c r="H155" s="309">
        <f>G155</f>
        <v>2</v>
      </c>
      <c r="I155" s="309">
        <f t="shared" ref="I155:AJ155" si="1605">H155</f>
        <v>2</v>
      </c>
      <c r="J155" s="309">
        <f t="shared" si="1605"/>
        <v>2</v>
      </c>
      <c r="K155" s="309">
        <f t="shared" si="1605"/>
        <v>2</v>
      </c>
      <c r="L155" s="309">
        <f t="shared" si="1605"/>
        <v>2</v>
      </c>
      <c r="M155" s="309">
        <f t="shared" si="1605"/>
        <v>2</v>
      </c>
      <c r="N155" s="309">
        <f t="shared" si="1605"/>
        <v>2</v>
      </c>
      <c r="O155" s="309">
        <f t="shared" si="1605"/>
        <v>2</v>
      </c>
      <c r="P155" s="309">
        <f t="shared" si="1605"/>
        <v>2</v>
      </c>
      <c r="Q155" s="309">
        <f t="shared" si="1605"/>
        <v>2</v>
      </c>
      <c r="R155" s="309">
        <f t="shared" si="1605"/>
        <v>2</v>
      </c>
      <c r="S155" s="309">
        <f t="shared" si="1605"/>
        <v>2</v>
      </c>
      <c r="T155" s="309">
        <f t="shared" si="1605"/>
        <v>2</v>
      </c>
      <c r="U155" s="309">
        <f t="shared" si="1605"/>
        <v>2</v>
      </c>
      <c r="V155" s="309">
        <f t="shared" si="1605"/>
        <v>2</v>
      </c>
      <c r="W155" s="309">
        <f t="shared" si="1605"/>
        <v>2</v>
      </c>
      <c r="X155" s="309">
        <f t="shared" si="1605"/>
        <v>2</v>
      </c>
      <c r="Y155" s="309">
        <f t="shared" si="1605"/>
        <v>2</v>
      </c>
      <c r="Z155" s="309">
        <f t="shared" si="1605"/>
        <v>2</v>
      </c>
      <c r="AA155" s="309">
        <f t="shared" si="1605"/>
        <v>2</v>
      </c>
      <c r="AB155" s="309">
        <f t="shared" si="1605"/>
        <v>2</v>
      </c>
      <c r="AC155" s="309">
        <f t="shared" si="1605"/>
        <v>2</v>
      </c>
      <c r="AD155" s="309">
        <f t="shared" si="1605"/>
        <v>2</v>
      </c>
      <c r="AE155" s="309">
        <f t="shared" si="1605"/>
        <v>2</v>
      </c>
      <c r="AF155" s="309">
        <f t="shared" si="1605"/>
        <v>2</v>
      </c>
      <c r="AG155" s="309">
        <f t="shared" si="1605"/>
        <v>2</v>
      </c>
      <c r="AH155" s="309">
        <f t="shared" si="1605"/>
        <v>2</v>
      </c>
      <c r="AI155" s="309">
        <f t="shared" si="1605"/>
        <v>2</v>
      </c>
      <c r="AJ155" s="309">
        <f t="shared" si="1605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" si="1606">IFERROR(I151*I152/100*(100-I155)/100,0)</f>
        <v>0</v>
      </c>
      <c r="J156" s="156">
        <f t="shared" ref="J156" si="1607">IFERROR(J151*J152/100*(100-J155)/100,0)</f>
        <v>0</v>
      </c>
      <c r="K156" s="156">
        <f t="shared" ref="K156" si="1608">IFERROR(K151*K152/100*(100-K155)/100,0)</f>
        <v>0</v>
      </c>
      <c r="L156" s="156">
        <f t="shared" ref="L156" si="1609">IFERROR(L151*L152/100*(100-L155)/100,0)</f>
        <v>0</v>
      </c>
      <c r="M156" s="156">
        <f t="shared" ref="M156" si="1610">IFERROR(M151*M152/100*(100-M155)/100,0)</f>
        <v>0</v>
      </c>
      <c r="N156" s="156">
        <f t="shared" ref="N156" si="1611">IFERROR(N151*N152/100*(100-N155)/100,0)</f>
        <v>0</v>
      </c>
      <c r="O156" s="156">
        <f t="shared" ref="O156" si="1612">IFERROR(O151*O152/100*(100-O155)/100,0)</f>
        <v>0</v>
      </c>
      <c r="P156" s="156">
        <f t="shared" ref="P156" si="1613">IFERROR(P151*P152/100*(100-P155)/100,0)</f>
        <v>0</v>
      </c>
      <c r="Q156" s="156">
        <f t="shared" ref="Q156" si="1614">IFERROR(Q151*Q152/100*(100-Q155)/100,0)</f>
        <v>0</v>
      </c>
      <c r="R156" s="156">
        <f t="shared" ref="R156" si="1615">IFERROR(R151*R152/100*(100-R155)/100,0)</f>
        <v>0</v>
      </c>
      <c r="S156" s="156">
        <f t="shared" ref="S156" si="1616">IFERROR(S151*S152/100*(100-S155)/100,0)</f>
        <v>0</v>
      </c>
      <c r="T156" s="156">
        <f t="shared" ref="T156" si="1617">IFERROR(T151*T152/100*(100-T155)/100,0)</f>
        <v>0</v>
      </c>
      <c r="U156" s="156">
        <f t="shared" ref="U156" si="1618">IFERROR(U151*U152/100*(100-U155)/100,0)</f>
        <v>0</v>
      </c>
      <c r="V156" s="156">
        <f t="shared" ref="V156" si="1619">IFERROR(V151*V152/100*(100-V155)/100,0)</f>
        <v>0</v>
      </c>
      <c r="W156" s="156">
        <f t="shared" ref="W156" si="1620">IFERROR(W151*W152/100*(100-W155)/100,0)</f>
        <v>0</v>
      </c>
      <c r="X156" s="156">
        <f t="shared" ref="X156" si="1621">IFERROR(X151*X152/100*(100-X155)/100,0)</f>
        <v>0</v>
      </c>
      <c r="Y156" s="156">
        <f t="shared" ref="Y156" si="1622">IFERROR(Y151*Y152/100*(100-Y155)/100,0)</f>
        <v>0</v>
      </c>
      <c r="Z156" s="156">
        <f t="shared" ref="Z156" si="1623">IFERROR(Z151*Z152/100*(100-Z155)/100,0)</f>
        <v>0</v>
      </c>
      <c r="AA156" s="156">
        <f t="shared" ref="AA156" si="1624">IFERROR(AA151*AA152/100*(100-AA155)/100,0)</f>
        <v>0</v>
      </c>
      <c r="AB156" s="156">
        <f t="shared" ref="AB156" si="1625">IFERROR(AB151*AB152/100*(100-AB155)/100,0)</f>
        <v>0</v>
      </c>
      <c r="AC156" s="156">
        <f t="shared" ref="AC156" si="1626">IFERROR(AC151*AC152/100*(100-AC155)/100,0)</f>
        <v>0</v>
      </c>
      <c r="AD156" s="156">
        <f t="shared" ref="AD156" si="1627">IFERROR(AD151*AD152/100*(100-AD155)/100,0)</f>
        <v>0</v>
      </c>
      <c r="AE156" s="156">
        <f t="shared" ref="AE156" si="1628">IFERROR(AE151*AE152/100*(100-AE155)/100,0)</f>
        <v>0</v>
      </c>
      <c r="AF156" s="156">
        <f t="shared" ref="AF156" si="1629">IFERROR(AF151*AF152/100*(100-AF155)/100,0)</f>
        <v>0</v>
      </c>
      <c r="AG156" s="156">
        <f t="shared" ref="AG156" si="1630">IFERROR(AG151*AG152/100*(100-AG155)/100,0)</f>
        <v>0</v>
      </c>
      <c r="AH156" s="156">
        <f t="shared" ref="AH156" si="1631">IFERROR(AH151*AH152/100*(100-AH155)/100,0)</f>
        <v>0</v>
      </c>
      <c r="AI156" s="156">
        <f t="shared" ref="AI156" si="1632">IFERROR(AI151*AI152/100*(100-AI155)/100,0)</f>
        <v>0</v>
      </c>
      <c r="AJ156" s="156">
        <f t="shared" ref="AJ156" si="1633">IFERROR(AJ151*AJ152/100*(100-AJ155)/100,0)</f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" si="1634">IFERROR(I154/100*I156,0)</f>
        <v>0</v>
      </c>
      <c r="J157" s="163">
        <f t="shared" ref="J157" si="1635">IFERROR(J154/100*J156,0)</f>
        <v>0</v>
      </c>
      <c r="K157" s="163">
        <f t="shared" ref="K157" si="1636">IFERROR(K154/100*K156,0)</f>
        <v>0</v>
      </c>
      <c r="L157" s="163">
        <f t="shared" ref="L157" si="1637">IFERROR(L154/100*L156,0)</f>
        <v>0</v>
      </c>
      <c r="M157" s="163">
        <f t="shared" ref="M157" si="1638">IFERROR(M154/100*M156,0)</f>
        <v>0</v>
      </c>
      <c r="N157" s="163">
        <f t="shared" ref="N157" si="1639">IFERROR(N154/100*N156,0)</f>
        <v>0</v>
      </c>
      <c r="O157" s="163">
        <f t="shared" ref="O157" si="1640">IFERROR(O154/100*O156,0)</f>
        <v>0</v>
      </c>
      <c r="P157" s="163">
        <f t="shared" ref="P157" si="1641">IFERROR(P154/100*P156,0)</f>
        <v>0</v>
      </c>
      <c r="Q157" s="163">
        <f t="shared" ref="Q157" si="1642">IFERROR(Q154/100*Q156,0)</f>
        <v>0</v>
      </c>
      <c r="R157" s="163">
        <f t="shared" ref="R157" si="1643">IFERROR(R154/100*R156,0)</f>
        <v>0</v>
      </c>
      <c r="S157" s="163">
        <f t="shared" ref="S157" si="1644">IFERROR(S154/100*S156,0)</f>
        <v>0</v>
      </c>
      <c r="T157" s="163">
        <f t="shared" ref="T157" si="1645">IFERROR(T154/100*T156,0)</f>
        <v>0</v>
      </c>
      <c r="U157" s="163">
        <f t="shared" ref="U157" si="1646">IFERROR(U154/100*U156,0)</f>
        <v>0</v>
      </c>
      <c r="V157" s="163">
        <f t="shared" ref="V157" si="1647">IFERROR(V154/100*V156,0)</f>
        <v>0</v>
      </c>
      <c r="W157" s="163">
        <f t="shared" ref="W157" si="1648">IFERROR(W154/100*W156,0)</f>
        <v>0</v>
      </c>
      <c r="X157" s="163">
        <f t="shared" ref="X157" si="1649">IFERROR(X154/100*X156,0)</f>
        <v>0</v>
      </c>
      <c r="Y157" s="163">
        <f t="shared" ref="Y157" si="1650">IFERROR(Y154/100*Y156,0)</f>
        <v>0</v>
      </c>
      <c r="Z157" s="163">
        <f t="shared" ref="Z157" si="1651">IFERROR(Z154/100*Z156,0)</f>
        <v>0</v>
      </c>
      <c r="AA157" s="163">
        <f t="shared" ref="AA157" si="1652">IFERROR(AA154/100*AA156,0)</f>
        <v>0</v>
      </c>
      <c r="AB157" s="163">
        <f t="shared" ref="AB157" si="1653">IFERROR(AB154/100*AB156,0)</f>
        <v>0</v>
      </c>
      <c r="AC157" s="163">
        <f t="shared" ref="AC157" si="1654">IFERROR(AC154/100*AC156,0)</f>
        <v>0</v>
      </c>
      <c r="AD157" s="163">
        <f t="shared" ref="AD157" si="1655">IFERROR(AD154/100*AD156,0)</f>
        <v>0</v>
      </c>
      <c r="AE157" s="163">
        <f t="shared" ref="AE157" si="1656">IFERROR(AE154/100*AE156,0)</f>
        <v>0</v>
      </c>
      <c r="AF157" s="163">
        <f t="shared" ref="AF157" si="1657">IFERROR(AF154/100*AF156,0)</f>
        <v>0</v>
      </c>
      <c r="AG157" s="163">
        <f t="shared" ref="AG157" si="1658">IFERROR(AG154/100*AG156,0)</f>
        <v>0</v>
      </c>
      <c r="AH157" s="163">
        <f t="shared" ref="AH157" si="1659">IFERROR(AH154/100*AH156,0)</f>
        <v>0</v>
      </c>
      <c r="AI157" s="163">
        <f t="shared" ref="AI157" si="1660">IFERROR(AI154/100*AI156,0)</f>
        <v>0</v>
      </c>
      <c r="AJ157" s="163">
        <f t="shared" ref="AJ157" si="1661">IFERROR(AJ154/100*AJ156,0)</f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662">IFERROR(H151*H152/88,0)</f>
        <v>0</v>
      </c>
      <c r="I158" s="156">
        <f t="shared" si="1662"/>
        <v>0</v>
      </c>
      <c r="J158" s="156">
        <f t="shared" si="1662"/>
        <v>0</v>
      </c>
      <c r="K158" s="156">
        <f t="shared" si="1662"/>
        <v>0</v>
      </c>
      <c r="L158" s="156">
        <f t="shared" si="1662"/>
        <v>0</v>
      </c>
      <c r="M158" s="156">
        <f t="shared" si="1662"/>
        <v>0</v>
      </c>
      <c r="N158" s="156">
        <f t="shared" si="1662"/>
        <v>0</v>
      </c>
      <c r="O158" s="156">
        <f t="shared" si="1662"/>
        <v>0</v>
      </c>
      <c r="P158" s="156">
        <f t="shared" si="1662"/>
        <v>0</v>
      </c>
      <c r="Q158" s="156">
        <f t="shared" si="1662"/>
        <v>0</v>
      </c>
      <c r="R158" s="156">
        <f t="shared" si="1662"/>
        <v>0</v>
      </c>
      <c r="S158" s="156">
        <f t="shared" si="1662"/>
        <v>0</v>
      </c>
      <c r="T158" s="156">
        <f t="shared" si="1662"/>
        <v>0</v>
      </c>
      <c r="U158" s="156">
        <f t="shared" si="1662"/>
        <v>0</v>
      </c>
      <c r="V158" s="156">
        <f t="shared" si="1662"/>
        <v>0</v>
      </c>
      <c r="W158" s="156">
        <f t="shared" si="1662"/>
        <v>0</v>
      </c>
      <c r="X158" s="156">
        <f t="shared" si="1662"/>
        <v>0</v>
      </c>
      <c r="Y158" s="156">
        <f t="shared" si="1662"/>
        <v>0</v>
      </c>
      <c r="Z158" s="156">
        <f t="shared" si="1662"/>
        <v>0</v>
      </c>
      <c r="AA158" s="156">
        <f t="shared" si="1662"/>
        <v>0</v>
      </c>
      <c r="AB158" s="156">
        <f t="shared" si="1662"/>
        <v>0</v>
      </c>
      <c r="AC158" s="156">
        <f t="shared" si="1662"/>
        <v>0</v>
      </c>
      <c r="AD158" s="156">
        <f t="shared" si="1662"/>
        <v>0</v>
      </c>
      <c r="AE158" s="156">
        <f t="shared" si="1662"/>
        <v>0</v>
      </c>
      <c r="AF158" s="156">
        <f t="shared" si="1662"/>
        <v>0</v>
      </c>
      <c r="AG158" s="156">
        <f t="shared" si="1662"/>
        <v>0</v>
      </c>
      <c r="AH158" s="156">
        <f t="shared" si="1662"/>
        <v>0</v>
      </c>
      <c r="AI158" s="156">
        <f t="shared" si="1662"/>
        <v>0</v>
      </c>
      <c r="AJ158" s="156">
        <f t="shared" si="1662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663">IFERROR(SUMIF($C$6:$C$158,$C160,G$6:G$158),"0")</f>
        <v>3352.5339999999997</v>
      </c>
      <c r="H160" s="324">
        <f t="shared" si="1663"/>
        <v>0</v>
      </c>
      <c r="I160" s="324">
        <f t="shared" si="1663"/>
        <v>0</v>
      </c>
      <c r="J160" s="324">
        <f t="shared" si="1663"/>
        <v>0</v>
      </c>
      <c r="K160" s="324">
        <f t="shared" si="1663"/>
        <v>0</v>
      </c>
      <c r="L160" s="324">
        <f t="shared" si="1663"/>
        <v>0</v>
      </c>
      <c r="M160" s="324">
        <f t="shared" si="1663"/>
        <v>0</v>
      </c>
      <c r="N160" s="324">
        <f t="shared" si="1663"/>
        <v>0</v>
      </c>
      <c r="O160" s="324">
        <f t="shared" si="1663"/>
        <v>0</v>
      </c>
      <c r="P160" s="324">
        <f t="shared" si="1663"/>
        <v>0</v>
      </c>
      <c r="Q160" s="324">
        <f t="shared" si="1663"/>
        <v>0</v>
      </c>
      <c r="R160" s="324">
        <f t="shared" si="1663"/>
        <v>0</v>
      </c>
      <c r="S160" s="324">
        <f t="shared" si="1663"/>
        <v>0</v>
      </c>
      <c r="T160" s="324">
        <f t="shared" si="1663"/>
        <v>0</v>
      </c>
      <c r="U160" s="324">
        <f t="shared" si="1663"/>
        <v>0</v>
      </c>
      <c r="V160" s="324">
        <f t="shared" si="1663"/>
        <v>0</v>
      </c>
      <c r="W160" s="324">
        <f t="shared" si="1663"/>
        <v>0</v>
      </c>
      <c r="X160" s="324">
        <f t="shared" si="1663"/>
        <v>0</v>
      </c>
      <c r="Y160" s="324">
        <f t="shared" si="1663"/>
        <v>0</v>
      </c>
      <c r="Z160" s="324">
        <f t="shared" si="1663"/>
        <v>0</v>
      </c>
      <c r="AA160" s="324">
        <f t="shared" si="1663"/>
        <v>0</v>
      </c>
      <c r="AB160" s="324">
        <f t="shared" si="1663"/>
        <v>0</v>
      </c>
      <c r="AC160" s="324">
        <f t="shared" si="1663"/>
        <v>0</v>
      </c>
      <c r="AD160" s="324">
        <f t="shared" si="1663"/>
        <v>0</v>
      </c>
      <c r="AE160" s="324">
        <f t="shared" si="1663"/>
        <v>0</v>
      </c>
      <c r="AF160" s="324">
        <f t="shared" si="1663"/>
        <v>0</v>
      </c>
      <c r="AG160" s="324">
        <f t="shared" si="1663"/>
        <v>0</v>
      </c>
      <c r="AH160" s="324">
        <f t="shared" si="1663"/>
        <v>0</v>
      </c>
      <c r="AI160" s="324">
        <f t="shared" si="1663"/>
        <v>0</v>
      </c>
      <c r="AJ160" s="324">
        <f t="shared" si="1663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1285.5681818181818</v>
      </c>
      <c r="H161" s="324">
        <f t="shared" ref="H161:Q162" si="1664">IFERROR(SUMIF($C$6:$C$158,$C161,H$6:H$158),"0")</f>
        <v>0</v>
      </c>
      <c r="I161" s="324">
        <f t="shared" si="1664"/>
        <v>0</v>
      </c>
      <c r="J161" s="324">
        <f t="shared" si="1664"/>
        <v>0</v>
      </c>
      <c r="K161" s="324">
        <f t="shared" si="1664"/>
        <v>0</v>
      </c>
      <c r="L161" s="324">
        <f t="shared" si="1664"/>
        <v>0</v>
      </c>
      <c r="M161" s="324">
        <f t="shared" si="1664"/>
        <v>0</v>
      </c>
      <c r="N161" s="324">
        <f t="shared" si="1664"/>
        <v>0</v>
      </c>
      <c r="O161" s="324">
        <f t="shared" si="1664"/>
        <v>0</v>
      </c>
      <c r="P161" s="324">
        <f t="shared" si="1664"/>
        <v>0</v>
      </c>
      <c r="Q161" s="324">
        <f t="shared" si="1664"/>
        <v>0</v>
      </c>
      <c r="R161" s="324">
        <f t="shared" ref="R161:AA162" si="1665">IFERROR(SUMIF($C$6:$C$158,$C161,R$6:R$158),"0")</f>
        <v>0</v>
      </c>
      <c r="S161" s="324">
        <f t="shared" si="1665"/>
        <v>0</v>
      </c>
      <c r="T161" s="324">
        <f t="shared" si="1665"/>
        <v>0</v>
      </c>
      <c r="U161" s="324">
        <f t="shared" si="1665"/>
        <v>0</v>
      </c>
      <c r="V161" s="324">
        <f t="shared" si="1665"/>
        <v>0</v>
      </c>
      <c r="W161" s="324">
        <f t="shared" si="1665"/>
        <v>0</v>
      </c>
      <c r="X161" s="324">
        <f t="shared" si="1665"/>
        <v>0</v>
      </c>
      <c r="Y161" s="324">
        <f t="shared" si="1665"/>
        <v>0</v>
      </c>
      <c r="Z161" s="324">
        <f t="shared" si="1665"/>
        <v>0</v>
      </c>
      <c r="AA161" s="324">
        <f t="shared" si="1665"/>
        <v>0</v>
      </c>
      <c r="AB161" s="324">
        <f t="shared" ref="AB161:AJ162" si="1666">IFERROR(SUMIF($C$6:$C$158,$C161,AB$6:AB$158),"0")</f>
        <v>0</v>
      </c>
      <c r="AC161" s="324">
        <f t="shared" si="1666"/>
        <v>0</v>
      </c>
      <c r="AD161" s="324">
        <f t="shared" si="1666"/>
        <v>0</v>
      </c>
      <c r="AE161" s="324">
        <f t="shared" si="1666"/>
        <v>0</v>
      </c>
      <c r="AF161" s="324">
        <f t="shared" si="1666"/>
        <v>0</v>
      </c>
      <c r="AG161" s="324">
        <f t="shared" si="1666"/>
        <v>0</v>
      </c>
      <c r="AH161" s="324">
        <f t="shared" si="1666"/>
        <v>0</v>
      </c>
      <c r="AI161" s="324">
        <f t="shared" si="1666"/>
        <v>0</v>
      </c>
      <c r="AJ161" s="324">
        <f t="shared" si="1666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698.39929999999993</v>
      </c>
      <c r="H162" s="325">
        <f t="shared" si="1664"/>
        <v>0</v>
      </c>
      <c r="I162" s="325">
        <f t="shared" si="1664"/>
        <v>0</v>
      </c>
      <c r="J162" s="325">
        <f t="shared" si="1664"/>
        <v>0</v>
      </c>
      <c r="K162" s="325">
        <f t="shared" si="1664"/>
        <v>0</v>
      </c>
      <c r="L162" s="325">
        <f t="shared" si="1664"/>
        <v>0</v>
      </c>
      <c r="M162" s="325">
        <f t="shared" si="1664"/>
        <v>0</v>
      </c>
      <c r="N162" s="325">
        <f t="shared" si="1664"/>
        <v>0</v>
      </c>
      <c r="O162" s="325">
        <f t="shared" si="1664"/>
        <v>0</v>
      </c>
      <c r="P162" s="325">
        <f t="shared" si="1664"/>
        <v>0</v>
      </c>
      <c r="Q162" s="325">
        <f t="shared" si="1664"/>
        <v>0</v>
      </c>
      <c r="R162" s="325">
        <f t="shared" si="1665"/>
        <v>0</v>
      </c>
      <c r="S162" s="325">
        <f t="shared" si="1665"/>
        <v>0</v>
      </c>
      <c r="T162" s="325">
        <f t="shared" si="1665"/>
        <v>0</v>
      </c>
      <c r="U162" s="325">
        <f t="shared" si="1665"/>
        <v>0</v>
      </c>
      <c r="V162" s="325">
        <f t="shared" si="1665"/>
        <v>0</v>
      </c>
      <c r="W162" s="325">
        <f t="shared" si="1665"/>
        <v>0</v>
      </c>
      <c r="X162" s="325">
        <f t="shared" si="1665"/>
        <v>0</v>
      </c>
      <c r="Y162" s="325">
        <f t="shared" si="1665"/>
        <v>0</v>
      </c>
      <c r="Z162" s="325">
        <f t="shared" si="1665"/>
        <v>0</v>
      </c>
      <c r="AA162" s="325">
        <f t="shared" si="1665"/>
        <v>0</v>
      </c>
      <c r="AB162" s="325">
        <f t="shared" si="1666"/>
        <v>0</v>
      </c>
      <c r="AC162" s="325">
        <f t="shared" si="1666"/>
        <v>0</v>
      </c>
      <c r="AD162" s="325">
        <f t="shared" si="1666"/>
        <v>0</v>
      </c>
      <c r="AE162" s="325">
        <f t="shared" si="1666"/>
        <v>0</v>
      </c>
      <c r="AF162" s="325">
        <f t="shared" si="1666"/>
        <v>0</v>
      </c>
      <c r="AG162" s="325">
        <f t="shared" si="1666"/>
        <v>0</v>
      </c>
      <c r="AH162" s="325">
        <f t="shared" si="1666"/>
        <v>0</v>
      </c>
      <c r="AI162" s="325">
        <f t="shared" si="1666"/>
        <v>0</v>
      </c>
      <c r="AJ162" s="325">
        <f t="shared" si="1666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339.34</v>
      </c>
      <c r="H163" s="325">
        <f t="shared" ref="H163:AJ163" si="1667">IFERROR(SUMIF($C$47:$C$158,$C163,H$47:H$158),"0")</f>
        <v>0</v>
      </c>
      <c r="I163" s="325">
        <f t="shared" si="1667"/>
        <v>0</v>
      </c>
      <c r="J163" s="325">
        <f t="shared" si="1667"/>
        <v>0</v>
      </c>
      <c r="K163" s="325">
        <f t="shared" si="1667"/>
        <v>0</v>
      </c>
      <c r="L163" s="325">
        <f t="shared" si="1667"/>
        <v>0</v>
      </c>
      <c r="M163" s="325">
        <f t="shared" si="1667"/>
        <v>0</v>
      </c>
      <c r="N163" s="325">
        <f t="shared" si="1667"/>
        <v>0</v>
      </c>
      <c r="O163" s="325">
        <f t="shared" si="1667"/>
        <v>0</v>
      </c>
      <c r="P163" s="325">
        <f t="shared" si="1667"/>
        <v>0</v>
      </c>
      <c r="Q163" s="325">
        <f t="shared" si="1667"/>
        <v>0</v>
      </c>
      <c r="R163" s="325">
        <f t="shared" si="1667"/>
        <v>0</v>
      </c>
      <c r="S163" s="325">
        <f t="shared" si="1667"/>
        <v>0</v>
      </c>
      <c r="T163" s="325">
        <f t="shared" si="1667"/>
        <v>0</v>
      </c>
      <c r="U163" s="325">
        <f t="shared" si="1667"/>
        <v>0</v>
      </c>
      <c r="V163" s="325">
        <f t="shared" si="1667"/>
        <v>0</v>
      </c>
      <c r="W163" s="325">
        <f t="shared" si="1667"/>
        <v>0</v>
      </c>
      <c r="X163" s="325">
        <f t="shared" si="1667"/>
        <v>0</v>
      </c>
      <c r="Y163" s="325">
        <f t="shared" si="1667"/>
        <v>0</v>
      </c>
      <c r="Z163" s="325">
        <f t="shared" si="1667"/>
        <v>0</v>
      </c>
      <c r="AA163" s="325">
        <f t="shared" si="1667"/>
        <v>0</v>
      </c>
      <c r="AB163" s="325">
        <f t="shared" si="1667"/>
        <v>0</v>
      </c>
      <c r="AC163" s="325">
        <f t="shared" si="1667"/>
        <v>0</v>
      </c>
      <c r="AD163" s="325">
        <f t="shared" si="1667"/>
        <v>0</v>
      </c>
      <c r="AE163" s="325">
        <f t="shared" si="1667"/>
        <v>0</v>
      </c>
      <c r="AF163" s="325">
        <f t="shared" si="1667"/>
        <v>0</v>
      </c>
      <c r="AG163" s="325">
        <f t="shared" si="1667"/>
        <v>0</v>
      </c>
      <c r="AH163" s="325">
        <f t="shared" si="1667"/>
        <v>0</v>
      </c>
      <c r="AI163" s="325">
        <f t="shared" si="1667"/>
        <v>0</v>
      </c>
      <c r="AJ163" s="325">
        <f t="shared" si="1667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1</v>
      </c>
      <c r="D164" s="97"/>
      <c r="E164" s="389" t="s">
        <v>179</v>
      </c>
      <c r="F164" s="390"/>
      <c r="G164" s="210">
        <f>INDEX(Milchmenge!F$41:F$52,MATCH('Gruppe 1'!$C164,Milchmenge!$A$41:$A$52,0),1)</f>
        <v>150</v>
      </c>
      <c r="H164" s="210" t="str">
        <f>INDEX(Milchmenge!G$41:G$52,MATCH('Gruppe 1'!$C164,Milchmenge!$A$41:$A$52,0),1)</f>
        <v>-</v>
      </c>
      <c r="I164" s="210" t="str">
        <f>INDEX(Milchmenge!H$41:H$52,MATCH('Gruppe 1'!$C164,Milchmenge!$A$41:$A$52,0),1)</f>
        <v>-</v>
      </c>
      <c r="J164" s="210" t="str">
        <f>INDEX(Milchmenge!I$41:I$52,MATCH('Gruppe 1'!$C164,Milchmenge!$A$41:$A$52,0),1)</f>
        <v>-</v>
      </c>
      <c r="K164" s="210" t="str">
        <f>INDEX(Milchmenge!J$41:J$52,MATCH('Gruppe 1'!$C164,Milchmenge!$A$41:$A$52,0),1)</f>
        <v>-</v>
      </c>
      <c r="L164" s="210" t="str">
        <f>INDEX(Milchmenge!K$41:K$52,MATCH('Gruppe 1'!$C164,Milchmenge!$A$41:$A$52,0),1)</f>
        <v>-</v>
      </c>
      <c r="M164" s="210" t="str">
        <f>INDEX(Milchmenge!L$41:L$52,MATCH('Gruppe 1'!$C164,Milchmenge!$A$41:$A$52,0),1)</f>
        <v>-</v>
      </c>
      <c r="N164" s="210" t="str">
        <f>INDEX(Milchmenge!M$41:M$52,MATCH('Gruppe 1'!$C164,Milchmenge!$A$41:$A$52,0),1)</f>
        <v>-</v>
      </c>
      <c r="O164" s="210" t="str">
        <f>INDEX(Milchmenge!N$41:N$52,MATCH('Gruppe 1'!$C164,Milchmenge!$A$41:$A$52,0),1)</f>
        <v>-</v>
      </c>
      <c r="P164" s="210" t="str">
        <f>INDEX(Milchmenge!O$41:O$52,MATCH('Gruppe 1'!$C164,Milchmenge!$A$41:$A$52,0),1)</f>
        <v>-</v>
      </c>
      <c r="Q164" s="210" t="str">
        <f>INDEX(Milchmenge!P$41:P$52,MATCH('Gruppe 1'!$C164,Milchmenge!$A$41:$A$52,0),1)</f>
        <v>-</v>
      </c>
      <c r="R164" s="210" t="str">
        <f>INDEX(Milchmenge!Q$41:Q$52,MATCH('Gruppe 1'!$C164,Milchmenge!$A$41:$A$52,0),1)</f>
        <v>-</v>
      </c>
      <c r="S164" s="210" t="str">
        <f>INDEX(Milchmenge!R$41:R$52,MATCH('Gruppe 1'!$C164,Milchmenge!$A$41:$A$52,0),1)</f>
        <v>-</v>
      </c>
      <c r="T164" s="210" t="str">
        <f>INDEX(Milchmenge!S$41:S$52,MATCH('Gruppe 1'!$C164,Milchmenge!$A$41:$A$52,0),1)</f>
        <v>-</v>
      </c>
      <c r="U164" s="210" t="str">
        <f>INDEX(Milchmenge!T$41:T$52,MATCH('Gruppe 1'!$C164,Milchmenge!$A$41:$A$52,0),1)</f>
        <v>-</v>
      </c>
      <c r="V164" s="210" t="str">
        <f>INDEX(Milchmenge!U$41:U$52,MATCH('Gruppe 1'!$C164,Milchmenge!$A$41:$A$52,0),1)</f>
        <v>-</v>
      </c>
      <c r="W164" s="210" t="str">
        <f>INDEX(Milchmenge!V$41:V$52,MATCH('Gruppe 1'!$C164,Milchmenge!$A$41:$A$52,0),1)</f>
        <v>-</v>
      </c>
      <c r="X164" s="210" t="str">
        <f>INDEX(Milchmenge!W$41:W$52,MATCH('Gruppe 1'!$C164,Milchmenge!$A$41:$A$52,0),1)</f>
        <v>-</v>
      </c>
      <c r="Y164" s="210" t="str">
        <f>INDEX(Milchmenge!X$41:X$52,MATCH('Gruppe 1'!$C164,Milchmenge!$A$41:$A$52,0),1)</f>
        <v>-</v>
      </c>
      <c r="Z164" s="210" t="str">
        <f>INDEX(Milchmenge!Y$41:Y$52,MATCH('Gruppe 1'!$C164,Milchmenge!$A$41:$A$52,0),1)</f>
        <v>-</v>
      </c>
      <c r="AA164" s="210" t="str">
        <f>INDEX(Milchmenge!Z$41:Z$52,MATCH('Gruppe 1'!$C164,Milchmenge!$A$41:$A$52,0),1)</f>
        <v>-</v>
      </c>
      <c r="AB164" s="210" t="str">
        <f>INDEX(Milchmenge!AA$41:AA$52,MATCH('Gruppe 1'!$C164,Milchmenge!$A$41:$A$52,0),1)</f>
        <v>-</v>
      </c>
      <c r="AC164" s="210" t="str">
        <f>INDEX(Milchmenge!AB$41:AB$52,MATCH('Gruppe 1'!$C164,Milchmenge!$A$41:$A$52,0),1)</f>
        <v>-</v>
      </c>
      <c r="AD164" s="210" t="str">
        <f>INDEX(Milchmenge!AC$41:AC$52,MATCH('Gruppe 1'!$C164,Milchmenge!$A$41:$A$52,0),1)</f>
        <v>-</v>
      </c>
      <c r="AE164" s="210" t="str">
        <f>INDEX(Milchmenge!AD$41:AD$52,MATCH('Gruppe 1'!$C164,Milchmenge!$A$41:$A$52,0),1)</f>
        <v>-</v>
      </c>
      <c r="AF164" s="210" t="str">
        <f>INDEX(Milchmenge!AE$41:AE$52,MATCH('Gruppe 1'!$C164,Milchmenge!$A$41:$A$52,0),1)</f>
        <v>-</v>
      </c>
      <c r="AG164" s="210" t="str">
        <f>INDEX(Milchmenge!AF$41:AF$52,MATCH('Gruppe 1'!$C164,Milchmenge!$A$41:$A$52,0),1)</f>
        <v>-</v>
      </c>
      <c r="AH164" s="210" t="str">
        <f>INDEX(Milchmenge!AG$41:AG$52,MATCH('Gruppe 1'!$C164,Milchmenge!$A$41:$A$52,0),1)</f>
        <v>-</v>
      </c>
      <c r="AI164" s="210" t="str">
        <f>INDEX(Milchmenge!AH$41:AH$52,MATCH('Gruppe 1'!$C164,Milchmenge!$A$41:$A$52,0),1)</f>
        <v>-</v>
      </c>
      <c r="AJ164" s="210" t="str">
        <f>INDEX(Milchmenge!AI$41:AI$52,MATCH('Gruppe 1'!$C164,Milchmenge!$A$41:$A$52,0),1)</f>
        <v>-</v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59</v>
      </c>
      <c r="F165" s="405"/>
      <c r="G165" s="141">
        <f t="shared" ref="G165:AJ165" si="1668">IFERROR(G160/G164,"-")</f>
        <v>22.350226666666664</v>
      </c>
      <c r="H165" s="141" t="str">
        <f t="shared" si="1668"/>
        <v>-</v>
      </c>
      <c r="I165" s="141" t="str">
        <f t="shared" si="1668"/>
        <v>-</v>
      </c>
      <c r="J165" s="141" t="str">
        <f t="shared" si="1668"/>
        <v>-</v>
      </c>
      <c r="K165" s="141" t="str">
        <f t="shared" si="1668"/>
        <v>-</v>
      </c>
      <c r="L165" s="141" t="str">
        <f t="shared" si="1668"/>
        <v>-</v>
      </c>
      <c r="M165" s="141" t="str">
        <f t="shared" si="1668"/>
        <v>-</v>
      </c>
      <c r="N165" s="141" t="str">
        <f t="shared" si="1668"/>
        <v>-</v>
      </c>
      <c r="O165" s="141" t="str">
        <f t="shared" si="1668"/>
        <v>-</v>
      </c>
      <c r="P165" s="141" t="str">
        <f t="shared" si="1668"/>
        <v>-</v>
      </c>
      <c r="Q165" s="141" t="str">
        <f t="shared" si="1668"/>
        <v>-</v>
      </c>
      <c r="R165" s="141" t="str">
        <f t="shared" si="1668"/>
        <v>-</v>
      </c>
      <c r="S165" s="141" t="str">
        <f t="shared" si="1668"/>
        <v>-</v>
      </c>
      <c r="T165" s="141" t="str">
        <f t="shared" si="1668"/>
        <v>-</v>
      </c>
      <c r="U165" s="141" t="str">
        <f t="shared" si="1668"/>
        <v>-</v>
      </c>
      <c r="V165" s="141" t="str">
        <f t="shared" si="1668"/>
        <v>-</v>
      </c>
      <c r="W165" s="141" t="str">
        <f t="shared" si="1668"/>
        <v>-</v>
      </c>
      <c r="X165" s="141" t="str">
        <f t="shared" si="1668"/>
        <v>-</v>
      </c>
      <c r="Y165" s="141" t="str">
        <f t="shared" si="1668"/>
        <v>-</v>
      </c>
      <c r="Z165" s="141" t="str">
        <f t="shared" si="1668"/>
        <v>-</v>
      </c>
      <c r="AA165" s="141" t="str">
        <f t="shared" si="1668"/>
        <v>-</v>
      </c>
      <c r="AB165" s="141" t="str">
        <f t="shared" si="1668"/>
        <v>-</v>
      </c>
      <c r="AC165" s="141" t="str">
        <f t="shared" si="1668"/>
        <v>-</v>
      </c>
      <c r="AD165" s="141" t="str">
        <f t="shared" si="1668"/>
        <v>-</v>
      </c>
      <c r="AE165" s="141" t="str">
        <f t="shared" si="1668"/>
        <v>-</v>
      </c>
      <c r="AF165" s="141" t="str">
        <f t="shared" si="1668"/>
        <v>-</v>
      </c>
      <c r="AG165" s="141" t="str">
        <f t="shared" si="1668"/>
        <v>-</v>
      </c>
      <c r="AH165" s="141" t="str">
        <f t="shared" si="1668"/>
        <v>-</v>
      </c>
      <c r="AI165" s="141" t="str">
        <f t="shared" si="1668"/>
        <v>-</v>
      </c>
      <c r="AJ165" s="141" t="str">
        <f t="shared" si="1668"/>
        <v>-</v>
      </c>
      <c r="AK165" s="69"/>
      <c r="AL165" s="32"/>
    </row>
    <row r="166" spans="1:61" s="21" customFormat="1" ht="33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>
        <f>IFERROR(G167/G165,"-")</f>
        <v>1.6077391012291002</v>
      </c>
      <c r="H166" s="135" t="str">
        <f t="shared" ref="H166:AJ166" si="1669">IFERROR(H167/H165,"-")</f>
        <v>-</v>
      </c>
      <c r="I166" s="135" t="str">
        <f t="shared" si="1669"/>
        <v>-</v>
      </c>
      <c r="J166" s="135" t="str">
        <f t="shared" si="1669"/>
        <v>-</v>
      </c>
      <c r="K166" s="135" t="str">
        <f t="shared" si="1669"/>
        <v>-</v>
      </c>
      <c r="L166" s="135" t="str">
        <f t="shared" si="1669"/>
        <v>-</v>
      </c>
      <c r="M166" s="135" t="str">
        <f t="shared" si="1669"/>
        <v>-</v>
      </c>
      <c r="N166" s="135" t="str">
        <f t="shared" si="1669"/>
        <v>-</v>
      </c>
      <c r="O166" s="135" t="str">
        <f t="shared" si="1669"/>
        <v>-</v>
      </c>
      <c r="P166" s="135" t="str">
        <f t="shared" si="1669"/>
        <v>-</v>
      </c>
      <c r="Q166" s="135" t="str">
        <f t="shared" si="1669"/>
        <v>-</v>
      </c>
      <c r="R166" s="135" t="str">
        <f t="shared" si="1669"/>
        <v>-</v>
      </c>
      <c r="S166" s="135" t="str">
        <f t="shared" si="1669"/>
        <v>-</v>
      </c>
      <c r="T166" s="135" t="str">
        <f t="shared" si="1669"/>
        <v>-</v>
      </c>
      <c r="U166" s="135" t="str">
        <f t="shared" si="1669"/>
        <v>-</v>
      </c>
      <c r="V166" s="135" t="str">
        <f t="shared" si="1669"/>
        <v>-</v>
      </c>
      <c r="W166" s="135" t="str">
        <f t="shared" si="1669"/>
        <v>-</v>
      </c>
      <c r="X166" s="135" t="str">
        <f t="shared" si="1669"/>
        <v>-</v>
      </c>
      <c r="Y166" s="135" t="str">
        <f t="shared" si="1669"/>
        <v>-</v>
      </c>
      <c r="Z166" s="135" t="str">
        <f t="shared" si="1669"/>
        <v>-</v>
      </c>
      <c r="AA166" s="135" t="str">
        <f t="shared" si="1669"/>
        <v>-</v>
      </c>
      <c r="AB166" s="135" t="str">
        <f t="shared" si="1669"/>
        <v>-</v>
      </c>
      <c r="AC166" s="135" t="str">
        <f t="shared" si="1669"/>
        <v>-</v>
      </c>
      <c r="AD166" s="135" t="str">
        <f t="shared" si="1669"/>
        <v>-</v>
      </c>
      <c r="AE166" s="135" t="str">
        <f t="shared" si="1669"/>
        <v>-</v>
      </c>
      <c r="AF166" s="135" t="str">
        <f t="shared" si="1669"/>
        <v>-</v>
      </c>
      <c r="AG166" s="135" t="str">
        <f t="shared" si="1669"/>
        <v>-</v>
      </c>
      <c r="AH166" s="135" t="str">
        <f t="shared" si="1669"/>
        <v>-</v>
      </c>
      <c r="AI166" s="135" t="str">
        <f t="shared" si="1669"/>
        <v>-</v>
      </c>
      <c r="AJ166" s="135" t="str">
        <f t="shared" si="1669"/>
        <v>-</v>
      </c>
      <c r="AK166" s="69"/>
      <c r="AL166" s="32"/>
    </row>
    <row r="167" spans="1:61" s="21" customFormat="1" ht="33" customHeight="1" x14ac:dyDescent="0.2">
      <c r="A167" s="32"/>
      <c r="B167" s="32"/>
      <c r="C167" s="209">
        <f>F2*10</f>
        <v>10</v>
      </c>
      <c r="D167" s="131" t="s">
        <v>57</v>
      </c>
      <c r="E167" s="404" t="s">
        <v>78</v>
      </c>
      <c r="F167" s="405"/>
      <c r="G167" s="142">
        <f>INDEX(Milchmenge!F41:F52,MATCH('Gruppe 1'!$C$167,Milchmenge!$A$41:$A$52,0),1)</f>
        <v>35.93333333333333</v>
      </c>
      <c r="H167" s="142" t="str">
        <f>INDEX(Milchmenge!G41:G52,MATCH('Gruppe 1'!$C$167,Milchmenge!$A$41:$A$52,0),1)</f>
        <v>-</v>
      </c>
      <c r="I167" s="142" t="str">
        <f>INDEX(Milchmenge!H41:H52,MATCH('Gruppe 1'!$C$167,Milchmenge!$A$41:$A$52,0),1)</f>
        <v>-</v>
      </c>
      <c r="J167" s="142" t="str">
        <f>INDEX(Milchmenge!I41:I52,MATCH('Gruppe 1'!$C$167,Milchmenge!$A$41:$A$52,0),1)</f>
        <v>-</v>
      </c>
      <c r="K167" s="142" t="str">
        <f>INDEX(Milchmenge!J41:J52,MATCH('Gruppe 1'!$C$167,Milchmenge!$A$41:$A$52,0),1)</f>
        <v>-</v>
      </c>
      <c r="L167" s="142" t="str">
        <f>INDEX(Milchmenge!K41:K52,MATCH('Gruppe 1'!$C$167,Milchmenge!$A$41:$A$52,0),1)</f>
        <v>-</v>
      </c>
      <c r="M167" s="142" t="str">
        <f>INDEX(Milchmenge!L41:L52,MATCH('Gruppe 1'!$C$167,Milchmenge!$A$41:$A$52,0),1)</f>
        <v>-</v>
      </c>
      <c r="N167" s="142" t="str">
        <f>INDEX(Milchmenge!M41:M52,MATCH('Gruppe 1'!$C$167,Milchmenge!$A$41:$A$52,0),1)</f>
        <v>-</v>
      </c>
      <c r="O167" s="142" t="str">
        <f>INDEX(Milchmenge!N41:N52,MATCH('Gruppe 1'!$C$167,Milchmenge!$A$41:$A$52,0),1)</f>
        <v>-</v>
      </c>
      <c r="P167" s="142" t="str">
        <f>INDEX(Milchmenge!O41:O52,MATCH('Gruppe 1'!$C$167,Milchmenge!$A$41:$A$52,0),1)</f>
        <v>-</v>
      </c>
      <c r="Q167" s="142" t="str">
        <f>INDEX(Milchmenge!P41:P52,MATCH('Gruppe 1'!$C$167,Milchmenge!$A$41:$A$52,0),1)</f>
        <v>-</v>
      </c>
      <c r="R167" s="142" t="str">
        <f>INDEX(Milchmenge!Q41:Q52,MATCH('Gruppe 1'!$C$167,Milchmenge!$A$41:$A$52,0),1)</f>
        <v>-</v>
      </c>
      <c r="S167" s="142" t="str">
        <f>INDEX(Milchmenge!R41:R52,MATCH('Gruppe 1'!$C$167,Milchmenge!$A$41:$A$52,0),1)</f>
        <v>-</v>
      </c>
      <c r="T167" s="142" t="str">
        <f>INDEX(Milchmenge!S41:S52,MATCH('Gruppe 1'!$C$167,Milchmenge!$A$41:$A$52,0),1)</f>
        <v>-</v>
      </c>
      <c r="U167" s="142" t="str">
        <f>INDEX(Milchmenge!T41:T52,MATCH('Gruppe 1'!$C$167,Milchmenge!$A$41:$A$52,0),1)</f>
        <v>-</v>
      </c>
      <c r="V167" s="142" t="str">
        <f>INDEX(Milchmenge!U41:U52,MATCH('Gruppe 1'!$C$167,Milchmenge!$A$41:$A$52,0),1)</f>
        <v>-</v>
      </c>
      <c r="W167" s="142" t="str">
        <f>INDEX(Milchmenge!V41:V52,MATCH('Gruppe 1'!$C$167,Milchmenge!$A$41:$A$52,0),1)</f>
        <v>-</v>
      </c>
      <c r="X167" s="142" t="str">
        <f>INDEX(Milchmenge!W41:W52,MATCH('Gruppe 1'!$C$167,Milchmenge!$A$41:$A$52,0),1)</f>
        <v>-</v>
      </c>
      <c r="Y167" s="142" t="str">
        <f>INDEX(Milchmenge!X41:X52,MATCH('Gruppe 1'!$C$167,Milchmenge!$A$41:$A$52,0),1)</f>
        <v>-</v>
      </c>
      <c r="Z167" s="142" t="str">
        <f>INDEX(Milchmenge!Y41:Y52,MATCH('Gruppe 1'!$C$167,Milchmenge!$A$41:$A$52,0),1)</f>
        <v>-</v>
      </c>
      <c r="AA167" s="142" t="str">
        <f>INDEX(Milchmenge!Z41:Z52,MATCH('Gruppe 1'!$C$167,Milchmenge!$A$41:$A$52,0),1)</f>
        <v>-</v>
      </c>
      <c r="AB167" s="142" t="str">
        <f>INDEX(Milchmenge!AA41:AA52,MATCH('Gruppe 1'!$C$167,Milchmenge!$A$41:$A$52,0),1)</f>
        <v>-</v>
      </c>
      <c r="AC167" s="142" t="str">
        <f>INDEX(Milchmenge!AB41:AB52,MATCH('Gruppe 1'!$C$167,Milchmenge!$A$41:$A$52,0),1)</f>
        <v>-</v>
      </c>
      <c r="AD167" s="142" t="str">
        <f>INDEX(Milchmenge!AC41:AC52,MATCH('Gruppe 1'!$C$167,Milchmenge!$A$41:$A$52,0),1)</f>
        <v>-</v>
      </c>
      <c r="AE167" s="142" t="str">
        <f>INDEX(Milchmenge!AD41:AD52,MATCH('Gruppe 1'!$C$167,Milchmenge!$A$41:$A$52,0),1)</f>
        <v>-</v>
      </c>
      <c r="AF167" s="142" t="str">
        <f>INDEX(Milchmenge!AE41:AE52,MATCH('Gruppe 1'!$C$167,Milchmenge!$A$41:$A$52,0),1)</f>
        <v>-</v>
      </c>
      <c r="AG167" s="142" t="str">
        <f>INDEX(Milchmenge!AF41:AF52,MATCH('Gruppe 1'!$C$167,Milchmenge!$A$41:$A$52,0),1)</f>
        <v>-</v>
      </c>
      <c r="AH167" s="142" t="str">
        <f>INDEX(Milchmenge!AG41:AG52,MATCH('Gruppe 1'!$C$167,Milchmenge!$A$41:$A$52,0),1)</f>
        <v>-</v>
      </c>
      <c r="AI167" s="142" t="str">
        <f>INDEX(Milchmenge!AH41:AH52,MATCH('Gruppe 1'!$C$167,Milchmenge!$A$41:$A$52,0),1)</f>
        <v>-</v>
      </c>
      <c r="AJ167" s="142" t="str">
        <f>INDEX(Milchmenge!AI41:AI52,MATCH('Gruppe 1'!$C$167,Milchmenge!$A$41:$A$52,0),1)</f>
        <v>-</v>
      </c>
      <c r="AK167" s="71"/>
      <c r="AL167" s="32"/>
    </row>
    <row r="168" spans="1:61" s="21" customFormat="1" ht="33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>
        <f>IFERROR(G167*G168/100,"-")</f>
        <v>12.576666666666664</v>
      </c>
      <c r="H169" s="113" t="str">
        <f t="shared" ref="H169:AJ169" si="1670">IFERROR(H167*H168/100,"-")</f>
        <v>-</v>
      </c>
      <c r="I169" s="113" t="str">
        <f t="shared" si="1670"/>
        <v>-</v>
      </c>
      <c r="J169" s="113" t="str">
        <f t="shared" si="1670"/>
        <v>-</v>
      </c>
      <c r="K169" s="113" t="str">
        <f t="shared" si="1670"/>
        <v>-</v>
      </c>
      <c r="L169" s="113" t="str">
        <f t="shared" si="1670"/>
        <v>-</v>
      </c>
      <c r="M169" s="113" t="str">
        <f t="shared" si="1670"/>
        <v>-</v>
      </c>
      <c r="N169" s="113" t="str">
        <f t="shared" si="1670"/>
        <v>-</v>
      </c>
      <c r="O169" s="113" t="str">
        <f t="shared" si="1670"/>
        <v>-</v>
      </c>
      <c r="P169" s="113" t="str">
        <f t="shared" si="1670"/>
        <v>-</v>
      </c>
      <c r="Q169" s="113" t="str">
        <f t="shared" si="1670"/>
        <v>-</v>
      </c>
      <c r="R169" s="113" t="str">
        <f t="shared" si="1670"/>
        <v>-</v>
      </c>
      <c r="S169" s="113" t="str">
        <f t="shared" si="1670"/>
        <v>-</v>
      </c>
      <c r="T169" s="113" t="str">
        <f t="shared" si="1670"/>
        <v>-</v>
      </c>
      <c r="U169" s="113" t="str">
        <f t="shared" si="1670"/>
        <v>-</v>
      </c>
      <c r="V169" s="113" t="str">
        <f t="shared" si="1670"/>
        <v>-</v>
      </c>
      <c r="W169" s="113" t="str">
        <f t="shared" si="1670"/>
        <v>-</v>
      </c>
      <c r="X169" s="113" t="str">
        <f t="shared" si="1670"/>
        <v>-</v>
      </c>
      <c r="Y169" s="113" t="str">
        <f t="shared" si="1670"/>
        <v>-</v>
      </c>
      <c r="Z169" s="113" t="str">
        <f t="shared" si="1670"/>
        <v>-</v>
      </c>
      <c r="AA169" s="113" t="str">
        <f t="shared" si="1670"/>
        <v>-</v>
      </c>
      <c r="AB169" s="113" t="str">
        <f t="shared" si="1670"/>
        <v>-</v>
      </c>
      <c r="AC169" s="113" t="str">
        <f t="shared" si="1670"/>
        <v>-</v>
      </c>
      <c r="AD169" s="113" t="str">
        <f t="shared" si="1670"/>
        <v>-</v>
      </c>
      <c r="AE169" s="113" t="str">
        <f t="shared" si="1670"/>
        <v>-</v>
      </c>
      <c r="AF169" s="113" t="str">
        <f t="shared" si="1670"/>
        <v>-</v>
      </c>
      <c r="AG169" s="113" t="str">
        <f t="shared" si="1670"/>
        <v>-</v>
      </c>
      <c r="AH169" s="113" t="str">
        <f t="shared" si="1670"/>
        <v>-</v>
      </c>
      <c r="AI169" s="113" t="str">
        <f t="shared" si="1670"/>
        <v>-</v>
      </c>
      <c r="AJ169" s="113" t="str">
        <f t="shared" si="1670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61</v>
      </c>
      <c r="F170" s="368"/>
      <c r="G170" s="170">
        <f t="shared" ref="G170:AJ170" si="1671">IFERROR(G162/G164,"-")</f>
        <v>4.6559953333333333</v>
      </c>
      <c r="H170" s="170" t="str">
        <f t="shared" si="1671"/>
        <v>-</v>
      </c>
      <c r="I170" s="170" t="str">
        <f t="shared" si="1671"/>
        <v>-</v>
      </c>
      <c r="J170" s="170" t="str">
        <f t="shared" si="1671"/>
        <v>-</v>
      </c>
      <c r="K170" s="170" t="str">
        <f t="shared" si="1671"/>
        <v>-</v>
      </c>
      <c r="L170" s="170" t="str">
        <f t="shared" si="1671"/>
        <v>-</v>
      </c>
      <c r="M170" s="170" t="str">
        <f t="shared" si="1671"/>
        <v>-</v>
      </c>
      <c r="N170" s="170" t="str">
        <f t="shared" si="1671"/>
        <v>-</v>
      </c>
      <c r="O170" s="170" t="str">
        <f t="shared" si="1671"/>
        <v>-</v>
      </c>
      <c r="P170" s="170" t="str">
        <f t="shared" si="1671"/>
        <v>-</v>
      </c>
      <c r="Q170" s="170" t="str">
        <f t="shared" si="1671"/>
        <v>-</v>
      </c>
      <c r="R170" s="170" t="str">
        <f t="shared" si="1671"/>
        <v>-</v>
      </c>
      <c r="S170" s="170" t="str">
        <f t="shared" si="1671"/>
        <v>-</v>
      </c>
      <c r="T170" s="170" t="str">
        <f t="shared" si="1671"/>
        <v>-</v>
      </c>
      <c r="U170" s="170" t="str">
        <f t="shared" si="1671"/>
        <v>-</v>
      </c>
      <c r="V170" s="170" t="str">
        <f t="shared" si="1671"/>
        <v>-</v>
      </c>
      <c r="W170" s="170" t="str">
        <f t="shared" si="1671"/>
        <v>-</v>
      </c>
      <c r="X170" s="170" t="str">
        <f t="shared" si="1671"/>
        <v>-</v>
      </c>
      <c r="Y170" s="170" t="str">
        <f t="shared" si="1671"/>
        <v>-</v>
      </c>
      <c r="Z170" s="170" t="str">
        <f t="shared" si="1671"/>
        <v>-</v>
      </c>
      <c r="AA170" s="170" t="str">
        <f t="shared" si="1671"/>
        <v>-</v>
      </c>
      <c r="AB170" s="170" t="str">
        <f t="shared" si="1671"/>
        <v>-</v>
      </c>
      <c r="AC170" s="170" t="str">
        <f t="shared" si="1671"/>
        <v>-</v>
      </c>
      <c r="AD170" s="170" t="str">
        <f t="shared" si="1671"/>
        <v>-</v>
      </c>
      <c r="AE170" s="170" t="str">
        <f t="shared" si="1671"/>
        <v>-</v>
      </c>
      <c r="AF170" s="170" t="str">
        <f t="shared" si="1671"/>
        <v>-</v>
      </c>
      <c r="AG170" s="170" t="str">
        <f t="shared" si="1671"/>
        <v>-</v>
      </c>
      <c r="AH170" s="170" t="str">
        <f t="shared" si="1671"/>
        <v>-</v>
      </c>
      <c r="AI170" s="170" t="str">
        <f t="shared" si="1671"/>
        <v>-</v>
      </c>
      <c r="AJ170" s="170" t="str">
        <f t="shared" si="1671"/>
        <v>-</v>
      </c>
      <c r="AK170" s="36"/>
      <c r="AL170" s="32"/>
    </row>
    <row r="171" spans="1:61" s="21" customFormat="1" ht="33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>
        <f>IFERROR(G169-G170,"-")</f>
        <v>7.9206713333333312</v>
      </c>
      <c r="H171" s="144" t="str">
        <f t="shared" ref="H171:AJ171" si="1672">IFERROR(H169-H170,"-")</f>
        <v>-</v>
      </c>
      <c r="I171" s="144" t="str">
        <f t="shared" si="1672"/>
        <v>-</v>
      </c>
      <c r="J171" s="144" t="str">
        <f t="shared" si="1672"/>
        <v>-</v>
      </c>
      <c r="K171" s="144" t="str">
        <f t="shared" si="1672"/>
        <v>-</v>
      </c>
      <c r="L171" s="144" t="str">
        <f t="shared" si="1672"/>
        <v>-</v>
      </c>
      <c r="M171" s="144" t="str">
        <f t="shared" si="1672"/>
        <v>-</v>
      </c>
      <c r="N171" s="144" t="str">
        <f t="shared" si="1672"/>
        <v>-</v>
      </c>
      <c r="O171" s="144" t="str">
        <f t="shared" si="1672"/>
        <v>-</v>
      </c>
      <c r="P171" s="144" t="str">
        <f t="shared" si="1672"/>
        <v>-</v>
      </c>
      <c r="Q171" s="144" t="str">
        <f t="shared" si="1672"/>
        <v>-</v>
      </c>
      <c r="R171" s="144" t="str">
        <f t="shared" si="1672"/>
        <v>-</v>
      </c>
      <c r="S171" s="144" t="str">
        <f t="shared" si="1672"/>
        <v>-</v>
      </c>
      <c r="T171" s="144" t="str">
        <f t="shared" si="1672"/>
        <v>-</v>
      </c>
      <c r="U171" s="144" t="str">
        <f t="shared" si="1672"/>
        <v>-</v>
      </c>
      <c r="V171" s="144" t="str">
        <f t="shared" si="1672"/>
        <v>-</v>
      </c>
      <c r="W171" s="144" t="str">
        <f t="shared" si="1672"/>
        <v>-</v>
      </c>
      <c r="X171" s="144" t="str">
        <f t="shared" si="1672"/>
        <v>-</v>
      </c>
      <c r="Y171" s="144" t="str">
        <f t="shared" si="1672"/>
        <v>-</v>
      </c>
      <c r="Z171" s="144" t="str">
        <f t="shared" si="1672"/>
        <v>-</v>
      </c>
      <c r="AA171" s="144" t="str">
        <f t="shared" si="1672"/>
        <v>-</v>
      </c>
      <c r="AB171" s="144" t="str">
        <f t="shared" si="1672"/>
        <v>-</v>
      </c>
      <c r="AC171" s="144" t="str">
        <f t="shared" si="1672"/>
        <v>-</v>
      </c>
      <c r="AD171" s="144" t="str">
        <f t="shared" si="1672"/>
        <v>-</v>
      </c>
      <c r="AE171" s="144" t="str">
        <f t="shared" si="1672"/>
        <v>-</v>
      </c>
      <c r="AF171" s="144" t="str">
        <f t="shared" si="1672"/>
        <v>-</v>
      </c>
      <c r="AG171" s="144" t="str">
        <f t="shared" si="1672"/>
        <v>-</v>
      </c>
      <c r="AH171" s="144" t="str">
        <f t="shared" si="1672"/>
        <v>-</v>
      </c>
      <c r="AI171" s="144" t="str">
        <f t="shared" si="1672"/>
        <v>-</v>
      </c>
      <c r="AJ171" s="144" t="str">
        <f t="shared" si="1672"/>
        <v>-</v>
      </c>
      <c r="AK171" s="36"/>
      <c r="AL171" s="32"/>
    </row>
    <row r="172" spans="1:61" s="21" customFormat="1" ht="30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>
        <f>IFERROR(G170/G$167*100,"-")</f>
        <v>12.957315398886829</v>
      </c>
      <c r="H172" s="145" t="str">
        <f t="shared" ref="H172:AJ172" si="1673">IFERROR(H170/H$167*100,"-")</f>
        <v>-</v>
      </c>
      <c r="I172" s="145" t="str">
        <f t="shared" si="1673"/>
        <v>-</v>
      </c>
      <c r="J172" s="145" t="str">
        <f t="shared" si="1673"/>
        <v>-</v>
      </c>
      <c r="K172" s="145" t="str">
        <f t="shared" si="1673"/>
        <v>-</v>
      </c>
      <c r="L172" s="145" t="str">
        <f t="shared" si="1673"/>
        <v>-</v>
      </c>
      <c r="M172" s="145" t="str">
        <f t="shared" si="1673"/>
        <v>-</v>
      </c>
      <c r="N172" s="145" t="str">
        <f t="shared" si="1673"/>
        <v>-</v>
      </c>
      <c r="O172" s="145" t="str">
        <f t="shared" si="1673"/>
        <v>-</v>
      </c>
      <c r="P172" s="145" t="str">
        <f t="shared" si="1673"/>
        <v>-</v>
      </c>
      <c r="Q172" s="145" t="str">
        <f t="shared" si="1673"/>
        <v>-</v>
      </c>
      <c r="R172" s="145" t="str">
        <f t="shared" si="1673"/>
        <v>-</v>
      </c>
      <c r="S172" s="145" t="str">
        <f t="shared" si="1673"/>
        <v>-</v>
      </c>
      <c r="T172" s="145" t="str">
        <f t="shared" si="1673"/>
        <v>-</v>
      </c>
      <c r="U172" s="145" t="str">
        <f t="shared" si="1673"/>
        <v>-</v>
      </c>
      <c r="V172" s="145" t="str">
        <f t="shared" si="1673"/>
        <v>-</v>
      </c>
      <c r="W172" s="145" t="str">
        <f t="shared" si="1673"/>
        <v>-</v>
      </c>
      <c r="X172" s="145" t="str">
        <f t="shared" si="1673"/>
        <v>-</v>
      </c>
      <c r="Y172" s="145" t="str">
        <f t="shared" si="1673"/>
        <v>-</v>
      </c>
      <c r="Z172" s="145" t="str">
        <f t="shared" si="1673"/>
        <v>-</v>
      </c>
      <c r="AA172" s="145" t="str">
        <f t="shared" si="1673"/>
        <v>-</v>
      </c>
      <c r="AB172" s="145" t="str">
        <f t="shared" si="1673"/>
        <v>-</v>
      </c>
      <c r="AC172" s="145" t="str">
        <f t="shared" si="1673"/>
        <v>-</v>
      </c>
      <c r="AD172" s="145" t="str">
        <f t="shared" si="1673"/>
        <v>-</v>
      </c>
      <c r="AE172" s="145" t="str">
        <f t="shared" si="1673"/>
        <v>-</v>
      </c>
      <c r="AF172" s="145" t="str">
        <f t="shared" si="1673"/>
        <v>-</v>
      </c>
      <c r="AG172" s="145" t="str">
        <f t="shared" si="1673"/>
        <v>-</v>
      </c>
      <c r="AH172" s="145" t="str">
        <f t="shared" si="1673"/>
        <v>-</v>
      </c>
      <c r="AI172" s="145" t="str">
        <f t="shared" si="1673"/>
        <v>-</v>
      </c>
      <c r="AJ172" s="145" t="str">
        <f t="shared" si="1673"/>
        <v>-</v>
      </c>
      <c r="AK172" s="36"/>
      <c r="AL172" s="32"/>
    </row>
    <row r="173" spans="1:61" s="21" customFormat="1" ht="30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>
        <f t="shared" ref="G173:AJ173" si="1674">IFERROR(G161/(G164*G167)*1000,"-")</f>
        <v>238.50986675662003</v>
      </c>
      <c r="H173" s="143" t="str">
        <f t="shared" si="1674"/>
        <v>-</v>
      </c>
      <c r="I173" s="143" t="str">
        <f t="shared" si="1674"/>
        <v>-</v>
      </c>
      <c r="J173" s="143" t="str">
        <f t="shared" si="1674"/>
        <v>-</v>
      </c>
      <c r="K173" s="143" t="str">
        <f t="shared" si="1674"/>
        <v>-</v>
      </c>
      <c r="L173" s="143" t="str">
        <f t="shared" si="1674"/>
        <v>-</v>
      </c>
      <c r="M173" s="143" t="str">
        <f t="shared" si="1674"/>
        <v>-</v>
      </c>
      <c r="N173" s="143" t="str">
        <f t="shared" si="1674"/>
        <v>-</v>
      </c>
      <c r="O173" s="143" t="str">
        <f t="shared" si="1674"/>
        <v>-</v>
      </c>
      <c r="P173" s="143" t="str">
        <f t="shared" si="1674"/>
        <v>-</v>
      </c>
      <c r="Q173" s="143" t="str">
        <f t="shared" si="1674"/>
        <v>-</v>
      </c>
      <c r="R173" s="143" t="str">
        <f t="shared" si="1674"/>
        <v>-</v>
      </c>
      <c r="S173" s="143" t="str">
        <f t="shared" si="1674"/>
        <v>-</v>
      </c>
      <c r="T173" s="143" t="str">
        <f t="shared" si="1674"/>
        <v>-</v>
      </c>
      <c r="U173" s="143" t="str">
        <f t="shared" si="1674"/>
        <v>-</v>
      </c>
      <c r="V173" s="143" t="str">
        <f t="shared" si="1674"/>
        <v>-</v>
      </c>
      <c r="W173" s="143" t="str">
        <f t="shared" si="1674"/>
        <v>-</v>
      </c>
      <c r="X173" s="143" t="str">
        <f t="shared" si="1674"/>
        <v>-</v>
      </c>
      <c r="Y173" s="143" t="str">
        <f t="shared" si="1674"/>
        <v>-</v>
      </c>
      <c r="Z173" s="143" t="str">
        <f t="shared" si="1674"/>
        <v>-</v>
      </c>
      <c r="AA173" s="143" t="str">
        <f t="shared" si="1674"/>
        <v>-</v>
      </c>
      <c r="AB173" s="143" t="str">
        <f t="shared" si="1674"/>
        <v>-</v>
      </c>
      <c r="AC173" s="143" t="str">
        <f t="shared" si="1674"/>
        <v>-</v>
      </c>
      <c r="AD173" s="143" t="str">
        <f t="shared" si="1674"/>
        <v>-</v>
      </c>
      <c r="AE173" s="143" t="str">
        <f t="shared" si="1674"/>
        <v>-</v>
      </c>
      <c r="AF173" s="143" t="str">
        <f t="shared" si="1674"/>
        <v>-</v>
      </c>
      <c r="AG173" s="143" t="str">
        <f t="shared" si="1674"/>
        <v>-</v>
      </c>
      <c r="AH173" s="143" t="str">
        <f t="shared" si="1674"/>
        <v>-</v>
      </c>
      <c r="AI173" s="143" t="str">
        <f t="shared" si="1674"/>
        <v>-</v>
      </c>
      <c r="AJ173" s="143" t="str">
        <f t="shared" si="1674"/>
        <v>-</v>
      </c>
      <c r="AK173" s="36"/>
      <c r="AL173" s="32"/>
    </row>
    <row r="174" spans="1:61" s="21" customFormat="1" ht="33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149"/>
      <c r="B175" s="149"/>
      <c r="C175" s="149"/>
      <c r="D175" s="149"/>
      <c r="E175" s="149"/>
      <c r="F175" s="149"/>
      <c r="G175" s="149"/>
      <c r="H175" s="149"/>
      <c r="I175" s="149"/>
      <c r="J175" s="171"/>
      <c r="K175" s="171"/>
      <c r="L175" s="171"/>
      <c r="M175" s="250"/>
      <c r="N175" s="250"/>
      <c r="O175" s="250"/>
      <c r="P175" s="250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  <c r="AC175" s="250"/>
      <c r="AD175" s="250"/>
      <c r="AE175" s="171"/>
      <c r="AF175" s="171"/>
      <c r="AG175" s="171"/>
      <c r="AH175" s="171"/>
      <c r="AI175" s="171"/>
      <c r="AJ175" s="171"/>
      <c r="AK175" s="149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140" t="s">
        <v>75</v>
      </c>
      <c r="G177" s="140" t="s">
        <v>94</v>
      </c>
      <c r="H177" s="140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1675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formatCells="0" insertHyperlinks="0" selectLockedCells="1"/>
  <mergeCells count="43">
    <mergeCell ref="D2:E2"/>
    <mergeCell ref="D47:D142"/>
    <mergeCell ref="E6:E12"/>
    <mergeCell ref="D6:D40"/>
    <mergeCell ref="E27:E33"/>
    <mergeCell ref="E47:E51"/>
    <mergeCell ref="E55:E59"/>
    <mergeCell ref="E63:E67"/>
    <mergeCell ref="D143:D158"/>
    <mergeCell ref="E95:E99"/>
    <mergeCell ref="E103:E107"/>
    <mergeCell ref="E111:E115"/>
    <mergeCell ref="E119:E123"/>
    <mergeCell ref="E127:E131"/>
    <mergeCell ref="E135:E139"/>
    <mergeCell ref="E143:E147"/>
    <mergeCell ref="E151:E155"/>
    <mergeCell ref="D180:E180"/>
    <mergeCell ref="E165:F165"/>
    <mergeCell ref="E170:F170"/>
    <mergeCell ref="E171:F171"/>
    <mergeCell ref="E167:F167"/>
    <mergeCell ref="E166:F166"/>
    <mergeCell ref="E174:F174"/>
    <mergeCell ref="E168:F168"/>
    <mergeCell ref="E169:F169"/>
    <mergeCell ref="D177:E177"/>
    <mergeCell ref="D178:E178"/>
    <mergeCell ref="D179:E179"/>
    <mergeCell ref="E164:F164"/>
    <mergeCell ref="E173:F173"/>
    <mergeCell ref="E172:F172"/>
    <mergeCell ref="E13:E19"/>
    <mergeCell ref="E20:E26"/>
    <mergeCell ref="E160:F160"/>
    <mergeCell ref="E162:F162"/>
    <mergeCell ref="E41:E46"/>
    <mergeCell ref="E34:E40"/>
    <mergeCell ref="E161:F161"/>
    <mergeCell ref="E163:F163"/>
    <mergeCell ref="E71:E75"/>
    <mergeCell ref="E79:E83"/>
    <mergeCell ref="E87:E91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2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6" activePane="bottomRight" state="frozen"/>
      <selection activeCell="H6" sqref="H6"/>
      <selection pane="topRight" activeCell="H6" sqref="H6"/>
      <selection pane="bottomLeft" activeCell="H6" sqref="H6"/>
      <selection pane="bottomRight" activeCell="G155" sqref="G155:AJ155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2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30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30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30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AJ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si="29"/>
        <v>88</v>
      </c>
      <c r="AE35" s="164">
        <f t="shared" si="29"/>
        <v>88</v>
      </c>
      <c r="AF35" s="164">
        <f t="shared" si="29"/>
        <v>88</v>
      </c>
      <c r="AG35" s="164">
        <f t="shared" si="29"/>
        <v>88</v>
      </c>
      <c r="AH35" s="164">
        <f t="shared" si="29"/>
        <v>88</v>
      </c>
      <c r="AI35" s="164">
        <f t="shared" si="29"/>
        <v>88</v>
      </c>
      <c r="AJ35" s="164">
        <f t="shared" si="29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1">G36</f>
        <v>12</v>
      </c>
      <c r="I36" s="166">
        <f t="shared" si="31"/>
        <v>12</v>
      </c>
      <c r="J36" s="166">
        <f t="shared" si="31"/>
        <v>12</v>
      </c>
      <c r="K36" s="166">
        <f t="shared" si="31"/>
        <v>12</v>
      </c>
      <c r="L36" s="166">
        <f t="shared" si="31"/>
        <v>12</v>
      </c>
      <c r="M36" s="166">
        <f t="shared" si="31"/>
        <v>12</v>
      </c>
      <c r="N36" s="166">
        <f t="shared" si="31"/>
        <v>12</v>
      </c>
      <c r="O36" s="166">
        <f t="shared" si="31"/>
        <v>12</v>
      </c>
      <c r="P36" s="166">
        <f t="shared" si="31"/>
        <v>12</v>
      </c>
      <c r="Q36" s="166">
        <f t="shared" si="31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1"/>
        <v>12</v>
      </c>
      <c r="AE36" s="166">
        <f t="shared" si="31"/>
        <v>12</v>
      </c>
      <c r="AF36" s="166">
        <f t="shared" si="31"/>
        <v>12</v>
      </c>
      <c r="AG36" s="166">
        <f t="shared" si="31"/>
        <v>12</v>
      </c>
      <c r="AH36" s="166">
        <f t="shared" si="31"/>
        <v>12</v>
      </c>
      <c r="AI36" s="166">
        <f t="shared" si="31"/>
        <v>12</v>
      </c>
      <c r="AJ36" s="166">
        <f t="shared" si="31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2">G36*100/G35</f>
        <v>13.636363636363637</v>
      </c>
      <c r="H37" s="291">
        <f t="shared" si="32"/>
        <v>13.636363636363637</v>
      </c>
      <c r="I37" s="291">
        <f t="shared" si="32"/>
        <v>13.636363636363637</v>
      </c>
      <c r="J37" s="291">
        <f t="shared" si="32"/>
        <v>13.636363636363637</v>
      </c>
      <c r="K37" s="291">
        <f t="shared" si="32"/>
        <v>13.636363636363637</v>
      </c>
      <c r="L37" s="291">
        <f t="shared" si="32"/>
        <v>13.636363636363637</v>
      </c>
      <c r="M37" s="291">
        <f t="shared" si="32"/>
        <v>13.636363636363637</v>
      </c>
      <c r="N37" s="291">
        <f t="shared" si="32"/>
        <v>13.636363636363637</v>
      </c>
      <c r="O37" s="291">
        <f t="shared" si="32"/>
        <v>13.636363636363637</v>
      </c>
      <c r="P37" s="291">
        <f t="shared" si="32"/>
        <v>13.636363636363637</v>
      </c>
      <c r="Q37" s="291">
        <f t="shared" si="32"/>
        <v>13.636363636363637</v>
      </c>
      <c r="R37" s="291">
        <f t="shared" si="32"/>
        <v>13.636363636363637</v>
      </c>
      <c r="S37" s="291">
        <f t="shared" si="32"/>
        <v>13.636363636363637</v>
      </c>
      <c r="T37" s="291">
        <f t="shared" si="32"/>
        <v>13.636363636363637</v>
      </c>
      <c r="U37" s="291">
        <f t="shared" si="32"/>
        <v>13.636363636363637</v>
      </c>
      <c r="V37" s="291">
        <f t="shared" si="32"/>
        <v>13.636363636363637</v>
      </c>
      <c r="W37" s="291">
        <f t="shared" si="32"/>
        <v>13.636363636363637</v>
      </c>
      <c r="X37" s="291">
        <f t="shared" si="32"/>
        <v>13.636363636363637</v>
      </c>
      <c r="Y37" s="291">
        <f t="shared" si="32"/>
        <v>13.636363636363637</v>
      </c>
      <c r="Z37" s="291">
        <f t="shared" si="32"/>
        <v>13.636363636363637</v>
      </c>
      <c r="AA37" s="291">
        <f t="shared" si="32"/>
        <v>13.636363636363637</v>
      </c>
      <c r="AB37" s="291">
        <f t="shared" si="32"/>
        <v>13.636363636363637</v>
      </c>
      <c r="AC37" s="291">
        <f t="shared" si="32"/>
        <v>13.636363636363637</v>
      </c>
      <c r="AD37" s="291">
        <f t="shared" si="32"/>
        <v>13.636363636363637</v>
      </c>
      <c r="AE37" s="291">
        <f t="shared" si="32"/>
        <v>13.636363636363637</v>
      </c>
      <c r="AF37" s="291">
        <f t="shared" si="32"/>
        <v>13.636363636363637</v>
      </c>
      <c r="AG37" s="291">
        <f t="shared" si="32"/>
        <v>13.636363636363637</v>
      </c>
      <c r="AH37" s="291">
        <f t="shared" si="32"/>
        <v>13.636363636363637</v>
      </c>
      <c r="AI37" s="291">
        <f t="shared" si="32"/>
        <v>13.636363636363637</v>
      </c>
      <c r="AJ37" s="291">
        <f t="shared" si="32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309">
        <f>'Gruppe 1'!G38</f>
        <v>2</v>
      </c>
      <c r="H38" s="309">
        <f>G38</f>
        <v>2</v>
      </c>
      <c r="I38" s="309">
        <f t="shared" ref="I38:AJ38" si="33">H38</f>
        <v>2</v>
      </c>
      <c r="J38" s="309">
        <f t="shared" si="33"/>
        <v>2</v>
      </c>
      <c r="K38" s="309">
        <f t="shared" si="33"/>
        <v>2</v>
      </c>
      <c r="L38" s="309">
        <f t="shared" si="33"/>
        <v>2</v>
      </c>
      <c r="M38" s="309">
        <f t="shared" si="33"/>
        <v>2</v>
      </c>
      <c r="N38" s="309">
        <f t="shared" si="33"/>
        <v>2</v>
      </c>
      <c r="O38" s="309">
        <f t="shared" si="33"/>
        <v>2</v>
      </c>
      <c r="P38" s="309">
        <f t="shared" si="33"/>
        <v>2</v>
      </c>
      <c r="Q38" s="309">
        <f t="shared" si="33"/>
        <v>2</v>
      </c>
      <c r="R38" s="309">
        <f t="shared" si="33"/>
        <v>2</v>
      </c>
      <c r="S38" s="309">
        <f t="shared" si="33"/>
        <v>2</v>
      </c>
      <c r="T38" s="309">
        <f t="shared" si="33"/>
        <v>2</v>
      </c>
      <c r="U38" s="309">
        <f t="shared" si="33"/>
        <v>2</v>
      </c>
      <c r="V38" s="309">
        <f t="shared" si="33"/>
        <v>2</v>
      </c>
      <c r="W38" s="309">
        <f t="shared" si="33"/>
        <v>2</v>
      </c>
      <c r="X38" s="309">
        <f t="shared" si="33"/>
        <v>2</v>
      </c>
      <c r="Y38" s="309">
        <f t="shared" si="33"/>
        <v>2</v>
      </c>
      <c r="Z38" s="309">
        <f t="shared" si="33"/>
        <v>2</v>
      </c>
      <c r="AA38" s="309">
        <f t="shared" si="33"/>
        <v>2</v>
      </c>
      <c r="AB38" s="309">
        <f t="shared" si="33"/>
        <v>2</v>
      </c>
      <c r="AC38" s="309">
        <f t="shared" si="33"/>
        <v>2</v>
      </c>
      <c r="AD38" s="309">
        <f t="shared" si="33"/>
        <v>2</v>
      </c>
      <c r="AE38" s="309">
        <f t="shared" si="33"/>
        <v>2</v>
      </c>
      <c r="AF38" s="309">
        <f t="shared" si="33"/>
        <v>2</v>
      </c>
      <c r="AG38" s="309">
        <f t="shared" si="33"/>
        <v>2</v>
      </c>
      <c r="AH38" s="309">
        <f t="shared" si="33"/>
        <v>2</v>
      </c>
      <c r="AI38" s="309">
        <f t="shared" si="33"/>
        <v>2</v>
      </c>
      <c r="AJ38" s="309">
        <f t="shared" si="33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4">IFERROR(H34*H35/100*(100-H38)/100,0)</f>
        <v>0</v>
      </c>
      <c r="I39" s="156">
        <f t="shared" si="34"/>
        <v>0</v>
      </c>
      <c r="J39" s="156">
        <f t="shared" si="34"/>
        <v>0</v>
      </c>
      <c r="K39" s="156">
        <f t="shared" si="34"/>
        <v>0</v>
      </c>
      <c r="L39" s="156">
        <f t="shared" si="34"/>
        <v>0</v>
      </c>
      <c r="M39" s="156">
        <f t="shared" si="34"/>
        <v>0</v>
      </c>
      <c r="N39" s="156">
        <f t="shared" si="34"/>
        <v>0</v>
      </c>
      <c r="O39" s="156">
        <f t="shared" si="34"/>
        <v>0</v>
      </c>
      <c r="P39" s="156">
        <f t="shared" si="34"/>
        <v>0</v>
      </c>
      <c r="Q39" s="156">
        <f t="shared" si="34"/>
        <v>0</v>
      </c>
      <c r="R39" s="156">
        <f t="shared" si="34"/>
        <v>0</v>
      </c>
      <c r="S39" s="156">
        <f t="shared" si="34"/>
        <v>0</v>
      </c>
      <c r="T39" s="156">
        <f t="shared" si="34"/>
        <v>0</v>
      </c>
      <c r="U39" s="156">
        <f t="shared" si="34"/>
        <v>0</v>
      </c>
      <c r="V39" s="156">
        <f t="shared" si="34"/>
        <v>0</v>
      </c>
      <c r="W39" s="156">
        <f t="shared" si="34"/>
        <v>0</v>
      </c>
      <c r="X39" s="156">
        <f t="shared" si="34"/>
        <v>0</v>
      </c>
      <c r="Y39" s="156">
        <f t="shared" si="34"/>
        <v>0</v>
      </c>
      <c r="Z39" s="156">
        <f t="shared" si="34"/>
        <v>0</v>
      </c>
      <c r="AA39" s="156">
        <f t="shared" si="34"/>
        <v>0</v>
      </c>
      <c r="AB39" s="156">
        <f t="shared" si="34"/>
        <v>0</v>
      </c>
      <c r="AC39" s="156">
        <f t="shared" si="34"/>
        <v>0</v>
      </c>
      <c r="AD39" s="156">
        <f t="shared" si="34"/>
        <v>0</v>
      </c>
      <c r="AE39" s="156">
        <f t="shared" si="34"/>
        <v>0</v>
      </c>
      <c r="AF39" s="156">
        <f t="shared" si="34"/>
        <v>0</v>
      </c>
      <c r="AG39" s="156">
        <f t="shared" si="34"/>
        <v>0</v>
      </c>
      <c r="AH39" s="156">
        <f t="shared" si="34"/>
        <v>0</v>
      </c>
      <c r="AI39" s="156">
        <f t="shared" si="34"/>
        <v>0</v>
      </c>
      <c r="AJ39" s="156">
        <f t="shared" si="34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5">IFERROR(H37/100*H39,0)</f>
        <v>0</v>
      </c>
      <c r="I40" s="342">
        <f t="shared" si="35"/>
        <v>0</v>
      </c>
      <c r="J40" s="342">
        <f t="shared" si="35"/>
        <v>0</v>
      </c>
      <c r="K40" s="342">
        <f t="shared" si="35"/>
        <v>0</v>
      </c>
      <c r="L40" s="342">
        <f t="shared" si="35"/>
        <v>0</v>
      </c>
      <c r="M40" s="342">
        <f t="shared" si="35"/>
        <v>0</v>
      </c>
      <c r="N40" s="342">
        <f t="shared" si="35"/>
        <v>0</v>
      </c>
      <c r="O40" s="342">
        <f t="shared" si="35"/>
        <v>0</v>
      </c>
      <c r="P40" s="342">
        <f t="shared" si="35"/>
        <v>0</v>
      </c>
      <c r="Q40" s="342">
        <f t="shared" si="35"/>
        <v>0</v>
      </c>
      <c r="R40" s="342">
        <f t="shared" si="35"/>
        <v>0</v>
      </c>
      <c r="S40" s="342">
        <f t="shared" si="35"/>
        <v>0</v>
      </c>
      <c r="T40" s="342">
        <f t="shared" si="35"/>
        <v>0</v>
      </c>
      <c r="U40" s="342">
        <f t="shared" si="35"/>
        <v>0</v>
      </c>
      <c r="V40" s="342">
        <f t="shared" si="35"/>
        <v>0</v>
      </c>
      <c r="W40" s="342">
        <f t="shared" si="35"/>
        <v>0</v>
      </c>
      <c r="X40" s="342">
        <f t="shared" si="35"/>
        <v>0</v>
      </c>
      <c r="Y40" s="342">
        <f t="shared" si="35"/>
        <v>0</v>
      </c>
      <c r="Z40" s="342">
        <f t="shared" si="35"/>
        <v>0</v>
      </c>
      <c r="AA40" s="342">
        <f t="shared" si="35"/>
        <v>0</v>
      </c>
      <c r="AB40" s="342">
        <f t="shared" si="35"/>
        <v>0</v>
      </c>
      <c r="AC40" s="342">
        <f t="shared" si="35"/>
        <v>0</v>
      </c>
      <c r="AD40" s="342">
        <f t="shared" si="35"/>
        <v>0</v>
      </c>
      <c r="AE40" s="342">
        <f t="shared" si="35"/>
        <v>0</v>
      </c>
      <c r="AF40" s="342">
        <f t="shared" si="35"/>
        <v>0</v>
      </c>
      <c r="AG40" s="342">
        <f t="shared" si="35"/>
        <v>0</v>
      </c>
      <c r="AH40" s="342">
        <f t="shared" si="35"/>
        <v>0</v>
      </c>
      <c r="AI40" s="342">
        <f t="shared" si="35"/>
        <v>0</v>
      </c>
      <c r="AJ40" s="342">
        <f t="shared" si="35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6">IFERROR(H41*I$164/H$164,"-")</f>
        <v>-</v>
      </c>
      <c r="J41" s="336" t="str">
        <f t="shared" si="36"/>
        <v>-</v>
      </c>
      <c r="K41" s="336" t="str">
        <f t="shared" si="36"/>
        <v>-</v>
      </c>
      <c r="L41" s="336" t="str">
        <f t="shared" si="36"/>
        <v>-</v>
      </c>
      <c r="M41" s="336" t="str">
        <f t="shared" si="36"/>
        <v>-</v>
      </c>
      <c r="N41" s="336" t="str">
        <f t="shared" si="36"/>
        <v>-</v>
      </c>
      <c r="O41" s="336" t="str">
        <f t="shared" si="36"/>
        <v>-</v>
      </c>
      <c r="P41" s="336" t="str">
        <f t="shared" si="36"/>
        <v>-</v>
      </c>
      <c r="Q41" s="336" t="str">
        <f t="shared" si="36"/>
        <v>-</v>
      </c>
      <c r="R41" s="336" t="str">
        <f t="shared" si="36"/>
        <v>-</v>
      </c>
      <c r="S41" s="336" t="str">
        <f t="shared" si="36"/>
        <v>-</v>
      </c>
      <c r="T41" s="336" t="str">
        <f t="shared" si="36"/>
        <v>-</v>
      </c>
      <c r="U41" s="336" t="str">
        <f t="shared" si="36"/>
        <v>-</v>
      </c>
      <c r="V41" s="336" t="str">
        <f t="shared" si="36"/>
        <v>-</v>
      </c>
      <c r="W41" s="336" t="str">
        <f t="shared" si="36"/>
        <v>-</v>
      </c>
      <c r="X41" s="336" t="str">
        <f t="shared" si="36"/>
        <v>-</v>
      </c>
      <c r="Y41" s="336" t="str">
        <f t="shared" si="36"/>
        <v>-</v>
      </c>
      <c r="Z41" s="336" t="str">
        <f t="shared" si="36"/>
        <v>-</v>
      </c>
      <c r="AA41" s="336" t="str">
        <f t="shared" si="36"/>
        <v>-</v>
      </c>
      <c r="AB41" s="336" t="str">
        <f t="shared" si="36"/>
        <v>-</v>
      </c>
      <c r="AC41" s="336" t="str">
        <f t="shared" si="36"/>
        <v>-</v>
      </c>
      <c r="AD41" s="336" t="str">
        <f t="shared" si="36"/>
        <v>-</v>
      </c>
      <c r="AE41" s="336" t="str">
        <f t="shared" si="36"/>
        <v>-</v>
      </c>
      <c r="AF41" s="336" t="str">
        <f t="shared" si="36"/>
        <v>-</v>
      </c>
      <c r="AG41" s="336" t="str">
        <f t="shared" si="36"/>
        <v>-</v>
      </c>
      <c r="AH41" s="336" t="str">
        <f t="shared" si="36"/>
        <v>-</v>
      </c>
      <c r="AI41" s="336" t="str">
        <f t="shared" si="36"/>
        <v>-</v>
      </c>
      <c r="AJ41" s="336" t="str">
        <f t="shared" si="36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AJ43" si="37">H42</f>
        <v>0</v>
      </c>
      <c r="J42" s="338">
        <f t="shared" si="37"/>
        <v>0</v>
      </c>
      <c r="K42" s="338">
        <f t="shared" si="37"/>
        <v>0</v>
      </c>
      <c r="L42" s="338">
        <f t="shared" si="37"/>
        <v>0</v>
      </c>
      <c r="M42" s="338">
        <f t="shared" si="37"/>
        <v>0</v>
      </c>
      <c r="N42" s="338">
        <f t="shared" si="37"/>
        <v>0</v>
      </c>
      <c r="O42" s="338">
        <f t="shared" si="37"/>
        <v>0</v>
      </c>
      <c r="P42" s="338">
        <f t="shared" si="37"/>
        <v>0</v>
      </c>
      <c r="Q42" s="338">
        <f t="shared" si="37"/>
        <v>0</v>
      </c>
      <c r="R42" s="338">
        <f t="shared" si="37"/>
        <v>0</v>
      </c>
      <c r="S42" s="338">
        <f t="shared" si="37"/>
        <v>0</v>
      </c>
      <c r="T42" s="338">
        <f t="shared" si="37"/>
        <v>0</v>
      </c>
      <c r="U42" s="338">
        <f t="shared" si="37"/>
        <v>0</v>
      </c>
      <c r="V42" s="338">
        <f t="shared" si="37"/>
        <v>0</v>
      </c>
      <c r="W42" s="338">
        <f>J42</f>
        <v>0</v>
      </c>
      <c r="X42" s="338">
        <f t="shared" ref="X42:AB43" si="38">W42</f>
        <v>0</v>
      </c>
      <c r="Y42" s="338">
        <f t="shared" si="38"/>
        <v>0</v>
      </c>
      <c r="Z42" s="338">
        <f t="shared" si="38"/>
        <v>0</v>
      </c>
      <c r="AA42" s="338">
        <f t="shared" si="38"/>
        <v>0</v>
      </c>
      <c r="AB42" s="338">
        <f t="shared" si="38"/>
        <v>0</v>
      </c>
      <c r="AC42" s="338">
        <f>P42</f>
        <v>0</v>
      </c>
      <c r="AD42" s="338">
        <f t="shared" si="37"/>
        <v>0</v>
      </c>
      <c r="AE42" s="338">
        <f t="shared" si="37"/>
        <v>0</v>
      </c>
      <c r="AF42" s="338">
        <f t="shared" si="37"/>
        <v>0</v>
      </c>
      <c r="AG42" s="338">
        <f t="shared" si="37"/>
        <v>0</v>
      </c>
      <c r="AH42" s="338">
        <f t="shared" si="37"/>
        <v>0</v>
      </c>
      <c r="AI42" s="338">
        <f t="shared" si="37"/>
        <v>0</v>
      </c>
      <c r="AJ42" s="338">
        <f t="shared" si="37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39">G43</f>
        <v>0.01</v>
      </c>
      <c r="I43" s="340">
        <f t="shared" si="39"/>
        <v>0.01</v>
      </c>
      <c r="J43" s="340">
        <f t="shared" si="39"/>
        <v>0.01</v>
      </c>
      <c r="K43" s="340">
        <f t="shared" si="39"/>
        <v>0.01</v>
      </c>
      <c r="L43" s="340">
        <f t="shared" si="39"/>
        <v>0.01</v>
      </c>
      <c r="M43" s="340">
        <f t="shared" si="39"/>
        <v>0.01</v>
      </c>
      <c r="N43" s="340">
        <f t="shared" si="39"/>
        <v>0.01</v>
      </c>
      <c r="O43" s="340">
        <f t="shared" si="39"/>
        <v>0.01</v>
      </c>
      <c r="P43" s="340">
        <f t="shared" si="39"/>
        <v>0.01</v>
      </c>
      <c r="Q43" s="340">
        <f>D43</f>
        <v>0</v>
      </c>
      <c r="R43" s="340">
        <f t="shared" si="37"/>
        <v>0</v>
      </c>
      <c r="S43" s="340">
        <f t="shared" si="37"/>
        <v>0</v>
      </c>
      <c r="T43" s="340">
        <f t="shared" si="37"/>
        <v>0</v>
      </c>
      <c r="U43" s="340">
        <f t="shared" si="37"/>
        <v>0</v>
      </c>
      <c r="V43" s="340">
        <f t="shared" si="37"/>
        <v>0</v>
      </c>
      <c r="W43" s="340">
        <f>J43</f>
        <v>0.01</v>
      </c>
      <c r="X43" s="340">
        <f t="shared" si="38"/>
        <v>0.01</v>
      </c>
      <c r="Y43" s="340">
        <f t="shared" si="38"/>
        <v>0.01</v>
      </c>
      <c r="Z43" s="340">
        <f t="shared" si="38"/>
        <v>0.01</v>
      </c>
      <c r="AA43" s="340">
        <f t="shared" si="38"/>
        <v>0.01</v>
      </c>
      <c r="AB43" s="340">
        <f t="shared" si="38"/>
        <v>0.01</v>
      </c>
      <c r="AC43" s="340">
        <f>P43</f>
        <v>0.01</v>
      </c>
      <c r="AD43" s="340">
        <f t="shared" si="39"/>
        <v>0.01</v>
      </c>
      <c r="AE43" s="340">
        <f t="shared" si="39"/>
        <v>0.01</v>
      </c>
      <c r="AF43" s="340">
        <f t="shared" si="39"/>
        <v>0.01</v>
      </c>
      <c r="AG43" s="340">
        <f t="shared" si="39"/>
        <v>0.01</v>
      </c>
      <c r="AH43" s="340">
        <f t="shared" si="39"/>
        <v>0.01</v>
      </c>
      <c r="AI43" s="340">
        <f t="shared" si="39"/>
        <v>0.01</v>
      </c>
      <c r="AJ43" s="340">
        <f t="shared" si="39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0">IFERROR(H43*100/H42,0)</f>
        <v>0</v>
      </c>
      <c r="I44" s="291">
        <f t="shared" si="40"/>
        <v>0</v>
      </c>
      <c r="J44" s="291">
        <f t="shared" si="40"/>
        <v>0</v>
      </c>
      <c r="K44" s="291">
        <f t="shared" si="40"/>
        <v>0</v>
      </c>
      <c r="L44" s="291">
        <f t="shared" si="40"/>
        <v>0</v>
      </c>
      <c r="M44" s="291">
        <f t="shared" si="40"/>
        <v>0</v>
      </c>
      <c r="N44" s="291">
        <f t="shared" si="40"/>
        <v>0</v>
      </c>
      <c r="O44" s="291">
        <f t="shared" si="40"/>
        <v>0</v>
      </c>
      <c r="P44" s="291">
        <f t="shared" si="40"/>
        <v>0</v>
      </c>
      <c r="Q44" s="291">
        <f t="shared" si="40"/>
        <v>0</v>
      </c>
      <c r="R44" s="291">
        <f t="shared" si="40"/>
        <v>0</v>
      </c>
      <c r="S44" s="291">
        <f t="shared" si="40"/>
        <v>0</v>
      </c>
      <c r="T44" s="291">
        <f t="shared" si="40"/>
        <v>0</v>
      </c>
      <c r="U44" s="291">
        <f t="shared" si="40"/>
        <v>0</v>
      </c>
      <c r="V44" s="291">
        <f t="shared" si="40"/>
        <v>0</v>
      </c>
      <c r="W44" s="291">
        <f t="shared" si="40"/>
        <v>0</v>
      </c>
      <c r="X44" s="291">
        <f t="shared" si="40"/>
        <v>0</v>
      </c>
      <c r="Y44" s="291">
        <f t="shared" si="40"/>
        <v>0</v>
      </c>
      <c r="Z44" s="291">
        <f t="shared" si="40"/>
        <v>0</v>
      </c>
      <c r="AA44" s="291">
        <f t="shared" si="40"/>
        <v>0</v>
      </c>
      <c r="AB44" s="291">
        <f t="shared" si="40"/>
        <v>0</v>
      </c>
      <c r="AC44" s="291">
        <f t="shared" si="40"/>
        <v>0</v>
      </c>
      <c r="AD44" s="291">
        <f t="shared" si="40"/>
        <v>0</v>
      </c>
      <c r="AE44" s="291">
        <f t="shared" si="40"/>
        <v>0</v>
      </c>
      <c r="AF44" s="291">
        <f t="shared" si="40"/>
        <v>0</v>
      </c>
      <c r="AG44" s="291">
        <f t="shared" si="40"/>
        <v>0</v>
      </c>
      <c r="AH44" s="291">
        <f t="shared" si="40"/>
        <v>0</v>
      </c>
      <c r="AI44" s="291">
        <f t="shared" si="40"/>
        <v>0</v>
      </c>
      <c r="AJ44" s="291">
        <f t="shared" si="40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1">IFERROR(H41*H42/100,0)</f>
        <v>0</v>
      </c>
      <c r="I45" s="156">
        <f t="shared" si="41"/>
        <v>0</v>
      </c>
      <c r="J45" s="156">
        <f t="shared" si="41"/>
        <v>0</v>
      </c>
      <c r="K45" s="156">
        <f t="shared" si="41"/>
        <v>0</v>
      </c>
      <c r="L45" s="156">
        <f t="shared" si="41"/>
        <v>0</v>
      </c>
      <c r="M45" s="156">
        <f t="shared" si="41"/>
        <v>0</v>
      </c>
      <c r="N45" s="156">
        <f t="shared" si="41"/>
        <v>0</v>
      </c>
      <c r="O45" s="156">
        <f t="shared" si="41"/>
        <v>0</v>
      </c>
      <c r="P45" s="156">
        <f t="shared" si="41"/>
        <v>0</v>
      </c>
      <c r="Q45" s="156">
        <f t="shared" si="41"/>
        <v>0</v>
      </c>
      <c r="R45" s="156">
        <f t="shared" si="41"/>
        <v>0</v>
      </c>
      <c r="S45" s="156">
        <f t="shared" si="41"/>
        <v>0</v>
      </c>
      <c r="T45" s="156">
        <f t="shared" si="41"/>
        <v>0</v>
      </c>
      <c r="U45" s="156">
        <f t="shared" si="41"/>
        <v>0</v>
      </c>
      <c r="V45" s="156">
        <f t="shared" si="41"/>
        <v>0</v>
      </c>
      <c r="W45" s="156">
        <f t="shared" si="41"/>
        <v>0</v>
      </c>
      <c r="X45" s="156">
        <f t="shared" si="41"/>
        <v>0</v>
      </c>
      <c r="Y45" s="156">
        <f t="shared" si="41"/>
        <v>0</v>
      </c>
      <c r="Z45" s="156">
        <f t="shared" si="41"/>
        <v>0</v>
      </c>
      <c r="AA45" s="156">
        <f t="shared" si="41"/>
        <v>0</v>
      </c>
      <c r="AB45" s="156">
        <f t="shared" si="41"/>
        <v>0</v>
      </c>
      <c r="AC45" s="156">
        <f t="shared" si="41"/>
        <v>0</v>
      </c>
      <c r="AD45" s="156">
        <f t="shared" si="41"/>
        <v>0</v>
      </c>
      <c r="AE45" s="156">
        <f t="shared" si="41"/>
        <v>0</v>
      </c>
      <c r="AF45" s="156">
        <f t="shared" si="41"/>
        <v>0</v>
      </c>
      <c r="AG45" s="156">
        <f t="shared" si="41"/>
        <v>0</v>
      </c>
      <c r="AH45" s="156">
        <f t="shared" si="41"/>
        <v>0</v>
      </c>
      <c r="AI45" s="156">
        <f t="shared" si="41"/>
        <v>0</v>
      </c>
      <c r="AJ45" s="156">
        <f t="shared" si="41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2">IFERROR(H41*H43/100,0)</f>
        <v>0</v>
      </c>
      <c r="I46" s="312">
        <f t="shared" si="42"/>
        <v>0</v>
      </c>
      <c r="J46" s="312">
        <f t="shared" si="42"/>
        <v>0</v>
      </c>
      <c r="K46" s="312">
        <f t="shared" si="42"/>
        <v>0</v>
      </c>
      <c r="L46" s="312">
        <f t="shared" si="42"/>
        <v>0</v>
      </c>
      <c r="M46" s="312">
        <f t="shared" si="42"/>
        <v>0</v>
      </c>
      <c r="N46" s="312">
        <f t="shared" si="42"/>
        <v>0</v>
      </c>
      <c r="O46" s="312">
        <f t="shared" si="42"/>
        <v>0</v>
      </c>
      <c r="P46" s="312">
        <f t="shared" si="42"/>
        <v>0</v>
      </c>
      <c r="Q46" s="312">
        <f t="shared" si="42"/>
        <v>0</v>
      </c>
      <c r="R46" s="312">
        <f t="shared" si="42"/>
        <v>0</v>
      </c>
      <c r="S46" s="312">
        <f t="shared" si="42"/>
        <v>0</v>
      </c>
      <c r="T46" s="312">
        <f t="shared" si="42"/>
        <v>0</v>
      </c>
      <c r="U46" s="312">
        <f t="shared" si="42"/>
        <v>0</v>
      </c>
      <c r="V46" s="312">
        <f t="shared" si="42"/>
        <v>0</v>
      </c>
      <c r="W46" s="312">
        <f t="shared" si="42"/>
        <v>0</v>
      </c>
      <c r="X46" s="312">
        <f t="shared" si="42"/>
        <v>0</v>
      </c>
      <c r="Y46" s="312">
        <f t="shared" si="42"/>
        <v>0</v>
      </c>
      <c r="Z46" s="312">
        <f t="shared" si="42"/>
        <v>0</v>
      </c>
      <c r="AA46" s="312">
        <f t="shared" si="42"/>
        <v>0</v>
      </c>
      <c r="AB46" s="312">
        <f t="shared" si="42"/>
        <v>0</v>
      </c>
      <c r="AC46" s="312">
        <f t="shared" si="42"/>
        <v>0</v>
      </c>
      <c r="AD46" s="312">
        <f t="shared" si="42"/>
        <v>0</v>
      </c>
      <c r="AE46" s="312">
        <f t="shared" si="42"/>
        <v>0</v>
      </c>
      <c r="AF46" s="312">
        <f t="shared" si="42"/>
        <v>0</v>
      </c>
      <c r="AG46" s="312">
        <f t="shared" si="42"/>
        <v>0</v>
      </c>
      <c r="AH46" s="312">
        <f t="shared" si="42"/>
        <v>0</v>
      </c>
      <c r="AI46" s="312">
        <f t="shared" si="42"/>
        <v>0</v>
      </c>
      <c r="AJ46" s="312">
        <f t="shared" si="42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3">IFERROR(H47*I$164/H$164,"-")</f>
        <v>-</v>
      </c>
      <c r="J47" s="345" t="str">
        <f t="shared" si="43"/>
        <v>-</v>
      </c>
      <c r="K47" s="345" t="str">
        <f t="shared" si="43"/>
        <v>-</v>
      </c>
      <c r="L47" s="345" t="str">
        <f t="shared" si="43"/>
        <v>-</v>
      </c>
      <c r="M47" s="345" t="str">
        <f t="shared" si="43"/>
        <v>-</v>
      </c>
      <c r="N47" s="345" t="str">
        <f t="shared" si="43"/>
        <v>-</v>
      </c>
      <c r="O47" s="345" t="str">
        <f t="shared" si="43"/>
        <v>-</v>
      </c>
      <c r="P47" s="345" t="str">
        <f t="shared" si="43"/>
        <v>-</v>
      </c>
      <c r="Q47" s="345" t="str">
        <f t="shared" si="43"/>
        <v>-</v>
      </c>
      <c r="R47" s="345" t="str">
        <f t="shared" si="43"/>
        <v>-</v>
      </c>
      <c r="S47" s="345" t="str">
        <f t="shared" si="43"/>
        <v>-</v>
      </c>
      <c r="T47" s="345" t="str">
        <f t="shared" si="43"/>
        <v>-</v>
      </c>
      <c r="U47" s="345" t="str">
        <f t="shared" si="43"/>
        <v>-</v>
      </c>
      <c r="V47" s="345" t="str">
        <f t="shared" si="43"/>
        <v>-</v>
      </c>
      <c r="W47" s="345" t="str">
        <f t="shared" si="43"/>
        <v>-</v>
      </c>
      <c r="X47" s="345" t="str">
        <f t="shared" si="43"/>
        <v>-</v>
      </c>
      <c r="Y47" s="345" t="str">
        <f t="shared" si="43"/>
        <v>-</v>
      </c>
      <c r="Z47" s="345" t="str">
        <f t="shared" si="43"/>
        <v>-</v>
      </c>
      <c r="AA47" s="345" t="str">
        <f t="shared" si="43"/>
        <v>-</v>
      </c>
      <c r="AB47" s="345" t="str">
        <f t="shared" si="43"/>
        <v>-</v>
      </c>
      <c r="AC47" s="345" t="str">
        <f t="shared" si="43"/>
        <v>-</v>
      </c>
      <c r="AD47" s="345" t="str">
        <f t="shared" si="43"/>
        <v>-</v>
      </c>
      <c r="AE47" s="345" t="str">
        <f t="shared" si="43"/>
        <v>-</v>
      </c>
      <c r="AF47" s="345" t="str">
        <f t="shared" si="43"/>
        <v>-</v>
      </c>
      <c r="AG47" s="345" t="str">
        <f t="shared" si="43"/>
        <v>-</v>
      </c>
      <c r="AH47" s="345" t="str">
        <f t="shared" si="43"/>
        <v>-</v>
      </c>
      <c r="AI47" s="345" t="str">
        <f t="shared" si="43"/>
        <v>-</v>
      </c>
      <c r="AJ47" s="345" t="str">
        <f t="shared" si="43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AJ49" si="44">H48</f>
        <v>88</v>
      </c>
      <c r="J48" s="164">
        <f t="shared" si="44"/>
        <v>88</v>
      </c>
      <c r="K48" s="164">
        <f t="shared" si="44"/>
        <v>88</v>
      </c>
      <c r="L48" s="164">
        <f t="shared" si="44"/>
        <v>88</v>
      </c>
      <c r="M48" s="164">
        <f t="shared" si="44"/>
        <v>88</v>
      </c>
      <c r="N48" s="164">
        <f t="shared" si="44"/>
        <v>88</v>
      </c>
      <c r="O48" s="164">
        <f t="shared" si="44"/>
        <v>88</v>
      </c>
      <c r="P48" s="164">
        <f t="shared" si="44"/>
        <v>88</v>
      </c>
      <c r="Q48" s="164">
        <f t="shared" si="44"/>
        <v>88</v>
      </c>
      <c r="R48" s="164">
        <f t="shared" si="44"/>
        <v>88</v>
      </c>
      <c r="S48" s="164">
        <f t="shared" si="44"/>
        <v>88</v>
      </c>
      <c r="T48" s="164">
        <f t="shared" si="44"/>
        <v>88</v>
      </c>
      <c r="U48" s="164">
        <f t="shared" si="44"/>
        <v>88</v>
      </c>
      <c r="V48" s="164">
        <f t="shared" si="44"/>
        <v>88</v>
      </c>
      <c r="W48" s="164">
        <f>J48</f>
        <v>88</v>
      </c>
      <c r="X48" s="164">
        <f t="shared" ref="X48:AB49" si="45">W48</f>
        <v>88</v>
      </c>
      <c r="Y48" s="164">
        <f t="shared" si="45"/>
        <v>88</v>
      </c>
      <c r="Z48" s="164">
        <f t="shared" si="45"/>
        <v>88</v>
      </c>
      <c r="AA48" s="164">
        <f t="shared" si="45"/>
        <v>88</v>
      </c>
      <c r="AB48" s="164">
        <f t="shared" si="45"/>
        <v>88</v>
      </c>
      <c r="AC48" s="164">
        <f>P48</f>
        <v>88</v>
      </c>
      <c r="AD48" s="164">
        <f t="shared" si="44"/>
        <v>88</v>
      </c>
      <c r="AE48" s="164">
        <f t="shared" si="44"/>
        <v>88</v>
      </c>
      <c r="AF48" s="164">
        <f t="shared" si="44"/>
        <v>88</v>
      </c>
      <c r="AG48" s="164">
        <f t="shared" si="44"/>
        <v>88</v>
      </c>
      <c r="AH48" s="164">
        <f t="shared" si="44"/>
        <v>88</v>
      </c>
      <c r="AI48" s="164">
        <f t="shared" si="44"/>
        <v>88</v>
      </c>
      <c r="AJ48" s="164">
        <f t="shared" si="44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6">G49</f>
        <v>28.4</v>
      </c>
      <c r="I49" s="166">
        <f t="shared" si="46"/>
        <v>28.4</v>
      </c>
      <c r="J49" s="166">
        <f t="shared" si="46"/>
        <v>28.4</v>
      </c>
      <c r="K49" s="166">
        <f t="shared" si="46"/>
        <v>28.4</v>
      </c>
      <c r="L49" s="166">
        <f t="shared" si="46"/>
        <v>28.4</v>
      </c>
      <c r="M49" s="166">
        <f t="shared" si="46"/>
        <v>28.4</v>
      </c>
      <c r="N49" s="166">
        <f t="shared" si="46"/>
        <v>28.4</v>
      </c>
      <c r="O49" s="166">
        <f t="shared" si="46"/>
        <v>28.4</v>
      </c>
      <c r="P49" s="166">
        <f t="shared" si="46"/>
        <v>28.4</v>
      </c>
      <c r="Q49" s="166">
        <f t="shared" si="46"/>
        <v>28.4</v>
      </c>
      <c r="R49" s="166">
        <f t="shared" si="44"/>
        <v>28.4</v>
      </c>
      <c r="S49" s="166">
        <f t="shared" si="44"/>
        <v>28.4</v>
      </c>
      <c r="T49" s="166">
        <f t="shared" si="44"/>
        <v>28.4</v>
      </c>
      <c r="U49" s="166">
        <f t="shared" si="44"/>
        <v>28.4</v>
      </c>
      <c r="V49" s="166">
        <f t="shared" si="44"/>
        <v>28.4</v>
      </c>
      <c r="W49" s="166">
        <f>J49</f>
        <v>28.4</v>
      </c>
      <c r="X49" s="166">
        <f t="shared" si="45"/>
        <v>28.4</v>
      </c>
      <c r="Y49" s="166">
        <f t="shared" si="45"/>
        <v>28.4</v>
      </c>
      <c r="Z49" s="166">
        <f t="shared" si="45"/>
        <v>28.4</v>
      </c>
      <c r="AA49" s="166">
        <f t="shared" si="45"/>
        <v>28.4</v>
      </c>
      <c r="AB49" s="166">
        <f t="shared" si="45"/>
        <v>28.4</v>
      </c>
      <c r="AC49" s="166">
        <f>P49</f>
        <v>28.4</v>
      </c>
      <c r="AD49" s="166">
        <f t="shared" si="46"/>
        <v>28.4</v>
      </c>
      <c r="AE49" s="166">
        <f t="shared" si="46"/>
        <v>28.4</v>
      </c>
      <c r="AF49" s="166">
        <f t="shared" si="46"/>
        <v>28.4</v>
      </c>
      <c r="AG49" s="166">
        <f t="shared" si="46"/>
        <v>28.4</v>
      </c>
      <c r="AH49" s="166">
        <f t="shared" si="46"/>
        <v>28.4</v>
      </c>
      <c r="AI49" s="166">
        <f t="shared" si="46"/>
        <v>28.4</v>
      </c>
      <c r="AJ49" s="166">
        <f t="shared" si="46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47">IFERROR(H49*100/H48,0)</f>
        <v>32.272727272727273</v>
      </c>
      <c r="I50" s="291">
        <f t="shared" si="47"/>
        <v>32.272727272727273</v>
      </c>
      <c r="J50" s="291">
        <f t="shared" si="47"/>
        <v>32.272727272727273</v>
      </c>
      <c r="K50" s="291">
        <f t="shared" si="47"/>
        <v>32.272727272727273</v>
      </c>
      <c r="L50" s="291">
        <f t="shared" si="47"/>
        <v>32.272727272727273</v>
      </c>
      <c r="M50" s="291">
        <f t="shared" si="47"/>
        <v>32.272727272727273</v>
      </c>
      <c r="N50" s="291">
        <f t="shared" si="47"/>
        <v>32.272727272727273</v>
      </c>
      <c r="O50" s="291">
        <f t="shared" si="47"/>
        <v>32.272727272727273</v>
      </c>
      <c r="P50" s="291">
        <f t="shared" si="47"/>
        <v>32.272727272727273</v>
      </c>
      <c r="Q50" s="291">
        <f t="shared" si="47"/>
        <v>32.272727272727273</v>
      </c>
      <c r="R50" s="291">
        <f t="shared" si="47"/>
        <v>32.272727272727273</v>
      </c>
      <c r="S50" s="291">
        <f t="shared" si="47"/>
        <v>32.272727272727273</v>
      </c>
      <c r="T50" s="291">
        <f t="shared" si="47"/>
        <v>32.272727272727273</v>
      </c>
      <c r="U50" s="291">
        <f t="shared" si="47"/>
        <v>32.272727272727273</v>
      </c>
      <c r="V50" s="291">
        <f t="shared" si="47"/>
        <v>32.272727272727273</v>
      </c>
      <c r="W50" s="291">
        <f t="shared" si="47"/>
        <v>32.272727272727273</v>
      </c>
      <c r="X50" s="291">
        <f t="shared" si="47"/>
        <v>32.272727272727273</v>
      </c>
      <c r="Y50" s="291">
        <f t="shared" si="47"/>
        <v>32.272727272727273</v>
      </c>
      <c r="Z50" s="291">
        <f t="shared" si="47"/>
        <v>32.272727272727273</v>
      </c>
      <c r="AA50" s="291">
        <f t="shared" si="47"/>
        <v>32.272727272727273</v>
      </c>
      <c r="AB50" s="291">
        <f t="shared" si="47"/>
        <v>32.272727272727273</v>
      </c>
      <c r="AC50" s="291">
        <f t="shared" si="47"/>
        <v>32.272727272727273</v>
      </c>
      <c r="AD50" s="291">
        <f t="shared" si="47"/>
        <v>32.272727272727273</v>
      </c>
      <c r="AE50" s="291">
        <f t="shared" si="47"/>
        <v>32.272727272727273</v>
      </c>
      <c r="AF50" s="291">
        <f t="shared" si="47"/>
        <v>32.272727272727273</v>
      </c>
      <c r="AG50" s="291">
        <f t="shared" si="47"/>
        <v>32.272727272727273</v>
      </c>
      <c r="AH50" s="291">
        <f t="shared" si="47"/>
        <v>32.272727272727273</v>
      </c>
      <c r="AI50" s="291">
        <f t="shared" si="47"/>
        <v>32.272727272727273</v>
      </c>
      <c r="AJ50" s="291">
        <f t="shared" si="47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48">H51</f>
        <v>0</v>
      </c>
      <c r="J51" s="309">
        <f t="shared" si="48"/>
        <v>0</v>
      </c>
      <c r="K51" s="309">
        <f t="shared" si="48"/>
        <v>0</v>
      </c>
      <c r="L51" s="309">
        <f t="shared" si="48"/>
        <v>0</v>
      </c>
      <c r="M51" s="309">
        <f t="shared" si="48"/>
        <v>0</v>
      </c>
      <c r="N51" s="309">
        <f t="shared" si="48"/>
        <v>0</v>
      </c>
      <c r="O51" s="309">
        <f t="shared" si="48"/>
        <v>0</v>
      </c>
      <c r="P51" s="309">
        <f t="shared" si="48"/>
        <v>0</v>
      </c>
      <c r="Q51" s="309">
        <f t="shared" si="48"/>
        <v>0</v>
      </c>
      <c r="R51" s="309">
        <f t="shared" si="48"/>
        <v>0</v>
      </c>
      <c r="S51" s="309">
        <f t="shared" si="48"/>
        <v>0</v>
      </c>
      <c r="T51" s="309">
        <f t="shared" si="48"/>
        <v>0</v>
      </c>
      <c r="U51" s="309">
        <f t="shared" si="48"/>
        <v>0</v>
      </c>
      <c r="V51" s="309">
        <f t="shared" si="48"/>
        <v>0</v>
      </c>
      <c r="W51" s="309">
        <f t="shared" si="48"/>
        <v>0</v>
      </c>
      <c r="X51" s="309">
        <f t="shared" si="48"/>
        <v>0</v>
      </c>
      <c r="Y51" s="309">
        <f t="shared" si="48"/>
        <v>0</v>
      </c>
      <c r="Z51" s="309">
        <f t="shared" si="48"/>
        <v>0</v>
      </c>
      <c r="AA51" s="309">
        <f t="shared" si="48"/>
        <v>0</v>
      </c>
      <c r="AB51" s="309">
        <f t="shared" si="48"/>
        <v>0</v>
      </c>
      <c r="AC51" s="309">
        <f t="shared" si="48"/>
        <v>0</v>
      </c>
      <c r="AD51" s="309">
        <f t="shared" si="48"/>
        <v>0</v>
      </c>
      <c r="AE51" s="309">
        <f t="shared" si="48"/>
        <v>0</v>
      </c>
      <c r="AF51" s="309">
        <f t="shared" si="48"/>
        <v>0</v>
      </c>
      <c r="AG51" s="309">
        <f t="shared" si="48"/>
        <v>0</v>
      </c>
      <c r="AH51" s="309">
        <f t="shared" si="48"/>
        <v>0</v>
      </c>
      <c r="AI51" s="309">
        <f t="shared" si="48"/>
        <v>0</v>
      </c>
      <c r="AJ51" s="309">
        <f t="shared" si="48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49">IFERROR(I47*I48/100*(100-I51)/100,0)</f>
        <v>0</v>
      </c>
      <c r="J52" s="156">
        <f t="shared" si="49"/>
        <v>0</v>
      </c>
      <c r="K52" s="156">
        <f t="shared" si="49"/>
        <v>0</v>
      </c>
      <c r="L52" s="156">
        <f t="shared" si="49"/>
        <v>0</v>
      </c>
      <c r="M52" s="156">
        <f t="shared" si="49"/>
        <v>0</v>
      </c>
      <c r="N52" s="156">
        <f t="shared" si="49"/>
        <v>0</v>
      </c>
      <c r="O52" s="156">
        <f t="shared" si="49"/>
        <v>0</v>
      </c>
      <c r="P52" s="156">
        <f t="shared" si="49"/>
        <v>0</v>
      </c>
      <c r="Q52" s="156">
        <f t="shared" si="49"/>
        <v>0</v>
      </c>
      <c r="R52" s="156">
        <f t="shared" si="49"/>
        <v>0</v>
      </c>
      <c r="S52" s="156">
        <f t="shared" si="49"/>
        <v>0</v>
      </c>
      <c r="T52" s="156">
        <f t="shared" si="49"/>
        <v>0</v>
      </c>
      <c r="U52" s="156">
        <f t="shared" si="49"/>
        <v>0</v>
      </c>
      <c r="V52" s="156">
        <f t="shared" si="49"/>
        <v>0</v>
      </c>
      <c r="W52" s="156">
        <f t="shared" si="49"/>
        <v>0</v>
      </c>
      <c r="X52" s="156">
        <f t="shared" si="49"/>
        <v>0</v>
      </c>
      <c r="Y52" s="156">
        <f t="shared" si="49"/>
        <v>0</v>
      </c>
      <c r="Z52" s="156">
        <f t="shared" si="49"/>
        <v>0</v>
      </c>
      <c r="AA52" s="156">
        <f t="shared" si="49"/>
        <v>0</v>
      </c>
      <c r="AB52" s="156">
        <f t="shared" si="49"/>
        <v>0</v>
      </c>
      <c r="AC52" s="156">
        <f t="shared" si="49"/>
        <v>0</v>
      </c>
      <c r="AD52" s="156">
        <f t="shared" si="49"/>
        <v>0</v>
      </c>
      <c r="AE52" s="156">
        <f t="shared" si="49"/>
        <v>0</v>
      </c>
      <c r="AF52" s="156">
        <f t="shared" si="49"/>
        <v>0</v>
      </c>
      <c r="AG52" s="156">
        <f t="shared" si="49"/>
        <v>0</v>
      </c>
      <c r="AH52" s="156">
        <f t="shared" si="49"/>
        <v>0</v>
      </c>
      <c r="AI52" s="156">
        <f t="shared" si="49"/>
        <v>0</v>
      </c>
      <c r="AJ52" s="156">
        <f t="shared" si="49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0">IFERROR(I50/100*I52,0)</f>
        <v>0</v>
      </c>
      <c r="J53" s="163">
        <f t="shared" si="50"/>
        <v>0</v>
      </c>
      <c r="K53" s="163">
        <f t="shared" si="50"/>
        <v>0</v>
      </c>
      <c r="L53" s="163">
        <f t="shared" si="50"/>
        <v>0</v>
      </c>
      <c r="M53" s="163">
        <f t="shared" si="50"/>
        <v>0</v>
      </c>
      <c r="N53" s="163">
        <f t="shared" si="50"/>
        <v>0</v>
      </c>
      <c r="O53" s="163">
        <f t="shared" si="50"/>
        <v>0</v>
      </c>
      <c r="P53" s="163">
        <f t="shared" si="50"/>
        <v>0</v>
      </c>
      <c r="Q53" s="163">
        <f t="shared" si="50"/>
        <v>0</v>
      </c>
      <c r="R53" s="163">
        <f t="shared" si="50"/>
        <v>0</v>
      </c>
      <c r="S53" s="163">
        <f t="shared" si="50"/>
        <v>0</v>
      </c>
      <c r="T53" s="163">
        <f t="shared" si="50"/>
        <v>0</v>
      </c>
      <c r="U53" s="163">
        <f t="shared" si="50"/>
        <v>0</v>
      </c>
      <c r="V53" s="163">
        <f t="shared" si="50"/>
        <v>0</v>
      </c>
      <c r="W53" s="163">
        <f t="shared" si="50"/>
        <v>0</v>
      </c>
      <c r="X53" s="163">
        <f t="shared" si="50"/>
        <v>0</v>
      </c>
      <c r="Y53" s="163">
        <f t="shared" si="50"/>
        <v>0</v>
      </c>
      <c r="Z53" s="163">
        <f t="shared" si="50"/>
        <v>0</v>
      </c>
      <c r="AA53" s="163">
        <f t="shared" si="50"/>
        <v>0</v>
      </c>
      <c r="AB53" s="163">
        <f t="shared" si="50"/>
        <v>0</v>
      </c>
      <c r="AC53" s="163">
        <f t="shared" si="50"/>
        <v>0</v>
      </c>
      <c r="AD53" s="163">
        <f t="shared" si="50"/>
        <v>0</v>
      </c>
      <c r="AE53" s="163">
        <f t="shared" si="50"/>
        <v>0</v>
      </c>
      <c r="AF53" s="163">
        <f t="shared" si="50"/>
        <v>0</v>
      </c>
      <c r="AG53" s="163">
        <f t="shared" si="50"/>
        <v>0</v>
      </c>
      <c r="AH53" s="163">
        <f t="shared" si="50"/>
        <v>0</v>
      </c>
      <c r="AI53" s="163">
        <f t="shared" si="50"/>
        <v>0</v>
      </c>
      <c r="AJ53" s="163">
        <f t="shared" si="50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1">IFERROR(H47*H48/88,0)</f>
        <v>0</v>
      </c>
      <c r="I54" s="156">
        <f t="shared" si="51"/>
        <v>0</v>
      </c>
      <c r="J54" s="156">
        <f t="shared" si="51"/>
        <v>0</v>
      </c>
      <c r="K54" s="156">
        <f t="shared" si="51"/>
        <v>0</v>
      </c>
      <c r="L54" s="156">
        <f t="shared" si="51"/>
        <v>0</v>
      </c>
      <c r="M54" s="156">
        <f t="shared" si="51"/>
        <v>0</v>
      </c>
      <c r="N54" s="156">
        <f t="shared" si="51"/>
        <v>0</v>
      </c>
      <c r="O54" s="156">
        <f t="shared" si="51"/>
        <v>0</v>
      </c>
      <c r="P54" s="156">
        <f t="shared" si="51"/>
        <v>0</v>
      </c>
      <c r="Q54" s="156">
        <f t="shared" si="51"/>
        <v>0</v>
      </c>
      <c r="R54" s="156">
        <f t="shared" si="51"/>
        <v>0</v>
      </c>
      <c r="S54" s="156">
        <f t="shared" si="51"/>
        <v>0</v>
      </c>
      <c r="T54" s="156">
        <f t="shared" si="51"/>
        <v>0</v>
      </c>
      <c r="U54" s="156">
        <f t="shared" si="51"/>
        <v>0</v>
      </c>
      <c r="V54" s="156">
        <f t="shared" si="51"/>
        <v>0</v>
      </c>
      <c r="W54" s="156">
        <f t="shared" si="51"/>
        <v>0</v>
      </c>
      <c r="X54" s="156">
        <f t="shared" si="51"/>
        <v>0</v>
      </c>
      <c r="Y54" s="156">
        <f t="shared" si="51"/>
        <v>0</v>
      </c>
      <c r="Z54" s="156">
        <f t="shared" si="51"/>
        <v>0</v>
      </c>
      <c r="AA54" s="156">
        <f t="shared" si="51"/>
        <v>0</v>
      </c>
      <c r="AB54" s="156">
        <f t="shared" si="51"/>
        <v>0</v>
      </c>
      <c r="AC54" s="156">
        <f t="shared" si="51"/>
        <v>0</v>
      </c>
      <c r="AD54" s="156">
        <f t="shared" si="51"/>
        <v>0</v>
      </c>
      <c r="AE54" s="156">
        <f t="shared" si="51"/>
        <v>0</v>
      </c>
      <c r="AF54" s="156">
        <f t="shared" si="51"/>
        <v>0</v>
      </c>
      <c r="AG54" s="156">
        <f t="shared" si="51"/>
        <v>0</v>
      </c>
      <c r="AH54" s="156">
        <f t="shared" si="51"/>
        <v>0</v>
      </c>
      <c r="AI54" s="156">
        <f t="shared" si="51"/>
        <v>0</v>
      </c>
      <c r="AJ54" s="156">
        <f t="shared" si="51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2">IFERROR(G55*H$164/G$164,"-")</f>
        <v>-</v>
      </c>
      <c r="I55" s="179" t="str">
        <f t="shared" si="52"/>
        <v>-</v>
      </c>
      <c r="J55" s="179" t="str">
        <f t="shared" si="52"/>
        <v>-</v>
      </c>
      <c r="K55" s="179" t="str">
        <f t="shared" si="52"/>
        <v>-</v>
      </c>
      <c r="L55" s="179" t="str">
        <f t="shared" si="52"/>
        <v>-</v>
      </c>
      <c r="M55" s="179" t="str">
        <f t="shared" si="52"/>
        <v>-</v>
      </c>
      <c r="N55" s="179" t="str">
        <f t="shared" si="52"/>
        <v>-</v>
      </c>
      <c r="O55" s="179" t="str">
        <f t="shared" si="52"/>
        <v>-</v>
      </c>
      <c r="P55" s="179" t="str">
        <f t="shared" si="52"/>
        <v>-</v>
      </c>
      <c r="Q55" s="179" t="str">
        <f t="shared" si="52"/>
        <v>-</v>
      </c>
      <c r="R55" s="179" t="str">
        <f t="shared" si="52"/>
        <v>-</v>
      </c>
      <c r="S55" s="179" t="str">
        <f t="shared" si="52"/>
        <v>-</v>
      </c>
      <c r="T55" s="179" t="str">
        <f t="shared" si="52"/>
        <v>-</v>
      </c>
      <c r="U55" s="179" t="str">
        <f t="shared" si="52"/>
        <v>-</v>
      </c>
      <c r="V55" s="179" t="str">
        <f t="shared" si="52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3">IFERROR(AC55*AD$164/AC$164,"-")</f>
        <v>-</v>
      </c>
      <c r="AE55" s="179" t="str">
        <f t="shared" si="53"/>
        <v>-</v>
      </c>
      <c r="AF55" s="179" t="str">
        <f t="shared" si="53"/>
        <v>-</v>
      </c>
      <c r="AG55" s="179" t="str">
        <f t="shared" si="53"/>
        <v>-</v>
      </c>
      <c r="AH55" s="179" t="str">
        <f t="shared" si="53"/>
        <v>-</v>
      </c>
      <c r="AI55" s="179" t="str">
        <f t="shared" si="53"/>
        <v>-</v>
      </c>
      <c r="AJ55" s="179" t="str">
        <f t="shared" si="53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AJ57" si="54">H56</f>
        <v>88</v>
      </c>
      <c r="J56" s="164">
        <f t="shared" si="54"/>
        <v>88</v>
      </c>
      <c r="K56" s="164">
        <f t="shared" si="54"/>
        <v>88</v>
      </c>
      <c r="L56" s="164">
        <f t="shared" si="54"/>
        <v>88</v>
      </c>
      <c r="M56" s="164">
        <f t="shared" si="54"/>
        <v>88</v>
      </c>
      <c r="N56" s="164">
        <f t="shared" si="54"/>
        <v>88</v>
      </c>
      <c r="O56" s="164">
        <f t="shared" si="54"/>
        <v>88</v>
      </c>
      <c r="P56" s="164">
        <f t="shared" si="54"/>
        <v>88</v>
      </c>
      <c r="Q56" s="164">
        <f t="shared" si="54"/>
        <v>88</v>
      </c>
      <c r="R56" s="164">
        <f t="shared" si="54"/>
        <v>88</v>
      </c>
      <c r="S56" s="164">
        <f t="shared" si="54"/>
        <v>88</v>
      </c>
      <c r="T56" s="164">
        <f t="shared" si="54"/>
        <v>88</v>
      </c>
      <c r="U56" s="164">
        <f t="shared" si="54"/>
        <v>88</v>
      </c>
      <c r="V56" s="164">
        <f t="shared" si="54"/>
        <v>88</v>
      </c>
      <c r="W56" s="164">
        <f>J56</f>
        <v>88</v>
      </c>
      <c r="X56" s="164">
        <f t="shared" ref="X56:AB57" si="55">W56</f>
        <v>88</v>
      </c>
      <c r="Y56" s="164">
        <f t="shared" si="55"/>
        <v>88</v>
      </c>
      <c r="Z56" s="164">
        <f t="shared" si="55"/>
        <v>88</v>
      </c>
      <c r="AA56" s="164">
        <f t="shared" si="55"/>
        <v>88</v>
      </c>
      <c r="AB56" s="164">
        <f t="shared" si="55"/>
        <v>88</v>
      </c>
      <c r="AC56" s="164">
        <f>P56</f>
        <v>88</v>
      </c>
      <c r="AD56" s="164">
        <f t="shared" si="54"/>
        <v>88</v>
      </c>
      <c r="AE56" s="164">
        <f t="shared" si="54"/>
        <v>88</v>
      </c>
      <c r="AF56" s="164">
        <f t="shared" si="54"/>
        <v>88</v>
      </c>
      <c r="AG56" s="164">
        <f t="shared" si="54"/>
        <v>88</v>
      </c>
      <c r="AH56" s="164">
        <f t="shared" si="54"/>
        <v>88</v>
      </c>
      <c r="AI56" s="164">
        <f t="shared" si="54"/>
        <v>88</v>
      </c>
      <c r="AJ56" s="164">
        <f t="shared" si="54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56">G57</f>
        <v>19.8</v>
      </c>
      <c r="I57" s="166">
        <f t="shared" si="56"/>
        <v>19.8</v>
      </c>
      <c r="J57" s="166">
        <f t="shared" si="56"/>
        <v>19.8</v>
      </c>
      <c r="K57" s="166">
        <f t="shared" si="56"/>
        <v>19.8</v>
      </c>
      <c r="L57" s="166">
        <f t="shared" si="56"/>
        <v>19.8</v>
      </c>
      <c r="M57" s="166">
        <f t="shared" si="56"/>
        <v>19.8</v>
      </c>
      <c r="N57" s="166">
        <f t="shared" si="56"/>
        <v>19.8</v>
      </c>
      <c r="O57" s="166">
        <f t="shared" si="56"/>
        <v>19.8</v>
      </c>
      <c r="P57" s="166">
        <f t="shared" si="56"/>
        <v>19.8</v>
      </c>
      <c r="Q57" s="166">
        <f t="shared" si="56"/>
        <v>19.8</v>
      </c>
      <c r="R57" s="166">
        <f t="shared" si="54"/>
        <v>19.8</v>
      </c>
      <c r="S57" s="166">
        <f t="shared" si="54"/>
        <v>19.8</v>
      </c>
      <c r="T57" s="166">
        <f t="shared" si="54"/>
        <v>19.8</v>
      </c>
      <c r="U57" s="166">
        <f t="shared" si="54"/>
        <v>19.8</v>
      </c>
      <c r="V57" s="166">
        <f t="shared" si="54"/>
        <v>19.8</v>
      </c>
      <c r="W57" s="166">
        <f>J57</f>
        <v>19.8</v>
      </c>
      <c r="X57" s="166">
        <f t="shared" si="55"/>
        <v>19.8</v>
      </c>
      <c r="Y57" s="166">
        <f t="shared" si="55"/>
        <v>19.8</v>
      </c>
      <c r="Z57" s="166">
        <f t="shared" si="55"/>
        <v>19.8</v>
      </c>
      <c r="AA57" s="166">
        <f t="shared" si="55"/>
        <v>19.8</v>
      </c>
      <c r="AB57" s="166">
        <f t="shared" si="55"/>
        <v>19.8</v>
      </c>
      <c r="AC57" s="166">
        <f>P57</f>
        <v>19.8</v>
      </c>
      <c r="AD57" s="166">
        <f t="shared" si="56"/>
        <v>19.8</v>
      </c>
      <c r="AE57" s="166">
        <f t="shared" si="56"/>
        <v>19.8</v>
      </c>
      <c r="AF57" s="166">
        <f t="shared" si="56"/>
        <v>19.8</v>
      </c>
      <c r="AG57" s="166">
        <f t="shared" si="56"/>
        <v>19.8</v>
      </c>
      <c r="AH57" s="166">
        <f t="shared" si="56"/>
        <v>19.8</v>
      </c>
      <c r="AI57" s="166">
        <f t="shared" si="56"/>
        <v>19.8</v>
      </c>
      <c r="AJ57" s="166">
        <f t="shared" si="56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57">IFERROR(H57*100/H56,0)</f>
        <v>22.5</v>
      </c>
      <c r="I58" s="291">
        <f t="shared" si="57"/>
        <v>22.5</v>
      </c>
      <c r="J58" s="291">
        <f t="shared" si="57"/>
        <v>22.5</v>
      </c>
      <c r="K58" s="291">
        <f t="shared" si="57"/>
        <v>22.5</v>
      </c>
      <c r="L58" s="291">
        <f t="shared" si="57"/>
        <v>22.5</v>
      </c>
      <c r="M58" s="291">
        <f t="shared" si="57"/>
        <v>22.5</v>
      </c>
      <c r="N58" s="291">
        <f t="shared" si="57"/>
        <v>22.5</v>
      </c>
      <c r="O58" s="291">
        <f t="shared" si="57"/>
        <v>22.5</v>
      </c>
      <c r="P58" s="291">
        <f t="shared" si="57"/>
        <v>22.5</v>
      </c>
      <c r="Q58" s="291">
        <f t="shared" si="57"/>
        <v>22.5</v>
      </c>
      <c r="R58" s="291">
        <f t="shared" si="57"/>
        <v>22.5</v>
      </c>
      <c r="S58" s="291">
        <f t="shared" si="57"/>
        <v>22.5</v>
      </c>
      <c r="T58" s="291">
        <f t="shared" si="57"/>
        <v>22.5</v>
      </c>
      <c r="U58" s="291">
        <f t="shared" si="57"/>
        <v>22.5</v>
      </c>
      <c r="V58" s="291">
        <f t="shared" si="57"/>
        <v>22.5</v>
      </c>
      <c r="W58" s="291">
        <f t="shared" si="57"/>
        <v>22.5</v>
      </c>
      <c r="X58" s="291">
        <f t="shared" si="57"/>
        <v>22.5</v>
      </c>
      <c r="Y58" s="291">
        <f t="shared" si="57"/>
        <v>22.5</v>
      </c>
      <c r="Z58" s="291">
        <f t="shared" si="57"/>
        <v>22.5</v>
      </c>
      <c r="AA58" s="291">
        <f t="shared" si="57"/>
        <v>22.5</v>
      </c>
      <c r="AB58" s="291">
        <f t="shared" si="57"/>
        <v>22.5</v>
      </c>
      <c r="AC58" s="291">
        <f t="shared" si="57"/>
        <v>22.5</v>
      </c>
      <c r="AD58" s="291">
        <f t="shared" si="57"/>
        <v>22.5</v>
      </c>
      <c r="AE58" s="291">
        <f t="shared" si="57"/>
        <v>22.5</v>
      </c>
      <c r="AF58" s="291">
        <f t="shared" si="57"/>
        <v>22.5</v>
      </c>
      <c r="AG58" s="291">
        <f t="shared" si="57"/>
        <v>22.5</v>
      </c>
      <c r="AH58" s="291">
        <f t="shared" si="57"/>
        <v>22.5</v>
      </c>
      <c r="AI58" s="291">
        <f t="shared" si="57"/>
        <v>22.5</v>
      </c>
      <c r="AJ58" s="291">
        <f t="shared" si="57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58">H59</f>
        <v>2</v>
      </c>
      <c r="J59" s="309">
        <f t="shared" si="58"/>
        <v>2</v>
      </c>
      <c r="K59" s="309">
        <f t="shared" si="58"/>
        <v>2</v>
      </c>
      <c r="L59" s="309">
        <f t="shared" si="58"/>
        <v>2</v>
      </c>
      <c r="M59" s="309">
        <f t="shared" si="58"/>
        <v>2</v>
      </c>
      <c r="N59" s="309">
        <f t="shared" si="58"/>
        <v>2</v>
      </c>
      <c r="O59" s="309">
        <f t="shared" si="58"/>
        <v>2</v>
      </c>
      <c r="P59" s="309">
        <f t="shared" si="58"/>
        <v>2</v>
      </c>
      <c r="Q59" s="309">
        <f t="shared" si="58"/>
        <v>2</v>
      </c>
      <c r="R59" s="309">
        <f t="shared" si="58"/>
        <v>2</v>
      </c>
      <c r="S59" s="309">
        <f t="shared" si="58"/>
        <v>2</v>
      </c>
      <c r="T59" s="309">
        <f t="shared" si="58"/>
        <v>2</v>
      </c>
      <c r="U59" s="309">
        <f t="shared" si="58"/>
        <v>2</v>
      </c>
      <c r="V59" s="309">
        <f t="shared" si="58"/>
        <v>2</v>
      </c>
      <c r="W59" s="309">
        <f t="shared" si="58"/>
        <v>2</v>
      </c>
      <c r="X59" s="309">
        <f t="shared" si="58"/>
        <v>2</v>
      </c>
      <c r="Y59" s="309">
        <f t="shared" si="58"/>
        <v>2</v>
      </c>
      <c r="Z59" s="309">
        <f t="shared" si="58"/>
        <v>2</v>
      </c>
      <c r="AA59" s="309">
        <f t="shared" si="58"/>
        <v>2</v>
      </c>
      <c r="AB59" s="309">
        <f t="shared" si="58"/>
        <v>2</v>
      </c>
      <c r="AC59" s="309">
        <f t="shared" si="58"/>
        <v>2</v>
      </c>
      <c r="AD59" s="309">
        <f t="shared" si="58"/>
        <v>2</v>
      </c>
      <c r="AE59" s="309">
        <f t="shared" si="58"/>
        <v>2</v>
      </c>
      <c r="AF59" s="309">
        <f t="shared" si="58"/>
        <v>2</v>
      </c>
      <c r="AG59" s="309">
        <f t="shared" si="58"/>
        <v>2</v>
      </c>
      <c r="AH59" s="309">
        <f t="shared" si="58"/>
        <v>2</v>
      </c>
      <c r="AI59" s="309">
        <f t="shared" si="58"/>
        <v>2</v>
      </c>
      <c r="AJ59" s="309">
        <f t="shared" si="58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59">IFERROR(I55*I56/100*(100-I59)/100,0)</f>
        <v>0</v>
      </c>
      <c r="J60" s="156">
        <f t="shared" si="59"/>
        <v>0</v>
      </c>
      <c r="K60" s="156">
        <f t="shared" si="59"/>
        <v>0</v>
      </c>
      <c r="L60" s="156">
        <f t="shared" si="59"/>
        <v>0</v>
      </c>
      <c r="M60" s="156">
        <f t="shared" si="59"/>
        <v>0</v>
      </c>
      <c r="N60" s="156">
        <f t="shared" si="59"/>
        <v>0</v>
      </c>
      <c r="O60" s="156">
        <f t="shared" si="59"/>
        <v>0</v>
      </c>
      <c r="P60" s="156">
        <f t="shared" si="59"/>
        <v>0</v>
      </c>
      <c r="Q60" s="156">
        <f t="shared" si="59"/>
        <v>0</v>
      </c>
      <c r="R60" s="156">
        <f t="shared" si="59"/>
        <v>0</v>
      </c>
      <c r="S60" s="156">
        <f t="shared" si="59"/>
        <v>0</v>
      </c>
      <c r="T60" s="156">
        <f t="shared" si="59"/>
        <v>0</v>
      </c>
      <c r="U60" s="156">
        <f t="shared" si="59"/>
        <v>0</v>
      </c>
      <c r="V60" s="156">
        <f t="shared" si="59"/>
        <v>0</v>
      </c>
      <c r="W60" s="156">
        <f t="shared" si="59"/>
        <v>0</v>
      </c>
      <c r="X60" s="156">
        <f t="shared" si="59"/>
        <v>0</v>
      </c>
      <c r="Y60" s="156">
        <f t="shared" si="59"/>
        <v>0</v>
      </c>
      <c r="Z60" s="156">
        <f t="shared" si="59"/>
        <v>0</v>
      </c>
      <c r="AA60" s="156">
        <f t="shared" si="59"/>
        <v>0</v>
      </c>
      <c r="AB60" s="156">
        <f t="shared" si="59"/>
        <v>0</v>
      </c>
      <c r="AC60" s="156">
        <f t="shared" si="59"/>
        <v>0</v>
      </c>
      <c r="AD60" s="156">
        <f t="shared" si="59"/>
        <v>0</v>
      </c>
      <c r="AE60" s="156">
        <f t="shared" si="59"/>
        <v>0</v>
      </c>
      <c r="AF60" s="156">
        <f t="shared" si="59"/>
        <v>0</v>
      </c>
      <c r="AG60" s="156">
        <f t="shared" si="59"/>
        <v>0</v>
      </c>
      <c r="AH60" s="156">
        <f t="shared" si="59"/>
        <v>0</v>
      </c>
      <c r="AI60" s="156">
        <f t="shared" si="59"/>
        <v>0</v>
      </c>
      <c r="AJ60" s="156">
        <f t="shared" si="59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0">IFERROR(I58/100*I60,0)</f>
        <v>0</v>
      </c>
      <c r="J61" s="163">
        <f t="shared" si="60"/>
        <v>0</v>
      </c>
      <c r="K61" s="163">
        <f t="shared" si="60"/>
        <v>0</v>
      </c>
      <c r="L61" s="163">
        <f t="shared" si="60"/>
        <v>0</v>
      </c>
      <c r="M61" s="163">
        <f t="shared" si="60"/>
        <v>0</v>
      </c>
      <c r="N61" s="163">
        <f t="shared" si="60"/>
        <v>0</v>
      </c>
      <c r="O61" s="163">
        <f t="shared" si="60"/>
        <v>0</v>
      </c>
      <c r="P61" s="163">
        <f t="shared" si="60"/>
        <v>0</v>
      </c>
      <c r="Q61" s="163">
        <f t="shared" si="60"/>
        <v>0</v>
      </c>
      <c r="R61" s="163">
        <f t="shared" si="60"/>
        <v>0</v>
      </c>
      <c r="S61" s="163">
        <f t="shared" si="60"/>
        <v>0</v>
      </c>
      <c r="T61" s="163">
        <f t="shared" si="60"/>
        <v>0</v>
      </c>
      <c r="U61" s="163">
        <f t="shared" si="60"/>
        <v>0</v>
      </c>
      <c r="V61" s="163">
        <f t="shared" si="60"/>
        <v>0</v>
      </c>
      <c r="W61" s="163">
        <f t="shared" si="60"/>
        <v>0</v>
      </c>
      <c r="X61" s="163">
        <f t="shared" si="60"/>
        <v>0</v>
      </c>
      <c r="Y61" s="163">
        <f t="shared" si="60"/>
        <v>0</v>
      </c>
      <c r="Z61" s="163">
        <f t="shared" si="60"/>
        <v>0</v>
      </c>
      <c r="AA61" s="163">
        <f t="shared" si="60"/>
        <v>0</v>
      </c>
      <c r="AB61" s="163">
        <f t="shared" si="60"/>
        <v>0</v>
      </c>
      <c r="AC61" s="163">
        <f t="shared" si="60"/>
        <v>0</v>
      </c>
      <c r="AD61" s="163">
        <f t="shared" si="60"/>
        <v>0</v>
      </c>
      <c r="AE61" s="163">
        <f t="shared" si="60"/>
        <v>0</v>
      </c>
      <c r="AF61" s="163">
        <f t="shared" si="60"/>
        <v>0</v>
      </c>
      <c r="AG61" s="163">
        <f t="shared" si="60"/>
        <v>0</v>
      </c>
      <c r="AH61" s="163">
        <f t="shared" si="60"/>
        <v>0</v>
      </c>
      <c r="AI61" s="163">
        <f t="shared" si="60"/>
        <v>0</v>
      </c>
      <c r="AJ61" s="163">
        <f t="shared" si="60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1">IFERROR(H55*H56/88,0)</f>
        <v>0</v>
      </c>
      <c r="I62" s="156">
        <f t="shared" si="61"/>
        <v>0</v>
      </c>
      <c r="J62" s="156">
        <f t="shared" si="61"/>
        <v>0</v>
      </c>
      <c r="K62" s="156">
        <f t="shared" si="61"/>
        <v>0</v>
      </c>
      <c r="L62" s="156">
        <f t="shared" si="61"/>
        <v>0</v>
      </c>
      <c r="M62" s="156">
        <f t="shared" si="61"/>
        <v>0</v>
      </c>
      <c r="N62" s="156">
        <f t="shared" si="61"/>
        <v>0</v>
      </c>
      <c r="O62" s="156">
        <f t="shared" si="61"/>
        <v>0</v>
      </c>
      <c r="P62" s="156">
        <f t="shared" si="61"/>
        <v>0</v>
      </c>
      <c r="Q62" s="156">
        <f t="shared" si="61"/>
        <v>0</v>
      </c>
      <c r="R62" s="156">
        <f t="shared" si="61"/>
        <v>0</v>
      </c>
      <c r="S62" s="156">
        <f t="shared" si="61"/>
        <v>0</v>
      </c>
      <c r="T62" s="156">
        <f t="shared" si="61"/>
        <v>0</v>
      </c>
      <c r="U62" s="156">
        <f t="shared" si="61"/>
        <v>0</v>
      </c>
      <c r="V62" s="156">
        <f t="shared" si="61"/>
        <v>0</v>
      </c>
      <c r="W62" s="156">
        <f t="shared" si="61"/>
        <v>0</v>
      </c>
      <c r="X62" s="156">
        <f t="shared" si="61"/>
        <v>0</v>
      </c>
      <c r="Y62" s="156">
        <f t="shared" si="61"/>
        <v>0</v>
      </c>
      <c r="Z62" s="156">
        <f t="shared" si="61"/>
        <v>0</v>
      </c>
      <c r="AA62" s="156">
        <f t="shared" si="61"/>
        <v>0</v>
      </c>
      <c r="AB62" s="156">
        <f t="shared" si="61"/>
        <v>0</v>
      </c>
      <c r="AC62" s="156">
        <f t="shared" si="61"/>
        <v>0</v>
      </c>
      <c r="AD62" s="156">
        <f t="shared" si="61"/>
        <v>0</v>
      </c>
      <c r="AE62" s="156">
        <f t="shared" si="61"/>
        <v>0</v>
      </c>
      <c r="AF62" s="156">
        <f t="shared" si="61"/>
        <v>0</v>
      </c>
      <c r="AG62" s="156">
        <f t="shared" si="61"/>
        <v>0</v>
      </c>
      <c r="AH62" s="156">
        <f t="shared" si="61"/>
        <v>0</v>
      </c>
      <c r="AI62" s="156">
        <f t="shared" si="61"/>
        <v>0</v>
      </c>
      <c r="AJ62" s="156">
        <f t="shared" si="61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2">IFERROR(G63*H$164/G$164,"-")</f>
        <v>-</v>
      </c>
      <c r="I63" s="179" t="str">
        <f t="shared" si="62"/>
        <v>-</v>
      </c>
      <c r="J63" s="179" t="str">
        <f t="shared" si="62"/>
        <v>-</v>
      </c>
      <c r="K63" s="179" t="str">
        <f t="shared" si="62"/>
        <v>-</v>
      </c>
      <c r="L63" s="179" t="str">
        <f t="shared" si="62"/>
        <v>-</v>
      </c>
      <c r="M63" s="179" t="str">
        <f t="shared" si="62"/>
        <v>-</v>
      </c>
      <c r="N63" s="179" t="str">
        <f t="shared" si="62"/>
        <v>-</v>
      </c>
      <c r="O63" s="179" t="str">
        <f t="shared" si="62"/>
        <v>-</v>
      </c>
      <c r="P63" s="179" t="str">
        <f t="shared" si="62"/>
        <v>-</v>
      </c>
      <c r="Q63" s="179" t="str">
        <f t="shared" si="62"/>
        <v>-</v>
      </c>
      <c r="R63" s="179" t="str">
        <f t="shared" si="62"/>
        <v>-</v>
      </c>
      <c r="S63" s="179" t="str">
        <f t="shared" si="62"/>
        <v>-</v>
      </c>
      <c r="T63" s="179" t="str">
        <f t="shared" si="62"/>
        <v>-</v>
      </c>
      <c r="U63" s="179" t="str">
        <f t="shared" si="62"/>
        <v>-</v>
      </c>
      <c r="V63" s="179" t="str">
        <f t="shared" si="62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3">IFERROR(AC63*AD$164/AC$164,"-")</f>
        <v>-</v>
      </c>
      <c r="AE63" s="179" t="str">
        <f t="shared" si="63"/>
        <v>-</v>
      </c>
      <c r="AF63" s="179" t="str">
        <f t="shared" si="63"/>
        <v>-</v>
      </c>
      <c r="AG63" s="179" t="str">
        <f t="shared" si="63"/>
        <v>-</v>
      </c>
      <c r="AH63" s="179" t="str">
        <f t="shared" si="63"/>
        <v>-</v>
      </c>
      <c r="AI63" s="179" t="str">
        <f t="shared" si="63"/>
        <v>-</v>
      </c>
      <c r="AJ63" s="179" t="str">
        <f t="shared" si="63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AJ65" si="64">H64</f>
        <v>88</v>
      </c>
      <c r="J64" s="164">
        <f t="shared" si="64"/>
        <v>88</v>
      </c>
      <c r="K64" s="164">
        <f t="shared" si="64"/>
        <v>88</v>
      </c>
      <c r="L64" s="164">
        <f t="shared" si="64"/>
        <v>88</v>
      </c>
      <c r="M64" s="164">
        <f t="shared" si="64"/>
        <v>88</v>
      </c>
      <c r="N64" s="164">
        <f t="shared" si="64"/>
        <v>88</v>
      </c>
      <c r="O64" s="164">
        <f t="shared" si="64"/>
        <v>88</v>
      </c>
      <c r="P64" s="164">
        <f t="shared" si="64"/>
        <v>88</v>
      </c>
      <c r="Q64" s="164">
        <f t="shared" si="64"/>
        <v>88</v>
      </c>
      <c r="R64" s="164">
        <f t="shared" si="64"/>
        <v>88</v>
      </c>
      <c r="S64" s="164">
        <f t="shared" si="64"/>
        <v>88</v>
      </c>
      <c r="T64" s="164">
        <f t="shared" si="64"/>
        <v>88</v>
      </c>
      <c r="U64" s="164">
        <f t="shared" si="64"/>
        <v>88</v>
      </c>
      <c r="V64" s="164">
        <f t="shared" si="64"/>
        <v>88</v>
      </c>
      <c r="W64" s="164">
        <f>J64</f>
        <v>88</v>
      </c>
      <c r="X64" s="164">
        <f t="shared" ref="X64:AB65" si="65">W64</f>
        <v>88</v>
      </c>
      <c r="Y64" s="164">
        <f t="shared" si="65"/>
        <v>88</v>
      </c>
      <c r="Z64" s="164">
        <f t="shared" si="65"/>
        <v>88</v>
      </c>
      <c r="AA64" s="164">
        <f t="shared" si="65"/>
        <v>88</v>
      </c>
      <c r="AB64" s="164">
        <f t="shared" si="65"/>
        <v>88</v>
      </c>
      <c r="AC64" s="164">
        <f>P64</f>
        <v>88</v>
      </c>
      <c r="AD64" s="164">
        <f t="shared" si="64"/>
        <v>88</v>
      </c>
      <c r="AE64" s="164">
        <f t="shared" si="64"/>
        <v>88</v>
      </c>
      <c r="AF64" s="164">
        <f t="shared" si="64"/>
        <v>88</v>
      </c>
      <c r="AG64" s="164">
        <f t="shared" si="64"/>
        <v>88</v>
      </c>
      <c r="AH64" s="164">
        <f t="shared" si="64"/>
        <v>88</v>
      </c>
      <c r="AI64" s="164">
        <f t="shared" si="64"/>
        <v>88</v>
      </c>
      <c r="AJ64" s="164">
        <f t="shared" si="64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66">G65</f>
        <v>23.9</v>
      </c>
      <c r="I65" s="166">
        <f t="shared" si="66"/>
        <v>23.9</v>
      </c>
      <c r="J65" s="166">
        <f t="shared" si="66"/>
        <v>23.9</v>
      </c>
      <c r="K65" s="166">
        <f t="shared" si="66"/>
        <v>23.9</v>
      </c>
      <c r="L65" s="166">
        <f t="shared" si="66"/>
        <v>23.9</v>
      </c>
      <c r="M65" s="166">
        <f t="shared" si="66"/>
        <v>23.9</v>
      </c>
      <c r="N65" s="166">
        <f t="shared" si="66"/>
        <v>23.9</v>
      </c>
      <c r="O65" s="166">
        <f t="shared" si="66"/>
        <v>23.9</v>
      </c>
      <c r="P65" s="166">
        <f t="shared" si="66"/>
        <v>23.9</v>
      </c>
      <c r="Q65" s="166">
        <f t="shared" si="66"/>
        <v>23.9</v>
      </c>
      <c r="R65" s="166">
        <f t="shared" si="64"/>
        <v>23.9</v>
      </c>
      <c r="S65" s="166">
        <f t="shared" si="64"/>
        <v>23.9</v>
      </c>
      <c r="T65" s="166">
        <f t="shared" si="64"/>
        <v>23.9</v>
      </c>
      <c r="U65" s="166">
        <f t="shared" si="64"/>
        <v>23.9</v>
      </c>
      <c r="V65" s="166">
        <f t="shared" si="64"/>
        <v>23.9</v>
      </c>
      <c r="W65" s="166">
        <f>J65</f>
        <v>23.9</v>
      </c>
      <c r="X65" s="166">
        <f t="shared" si="65"/>
        <v>23.9</v>
      </c>
      <c r="Y65" s="166">
        <f t="shared" si="65"/>
        <v>23.9</v>
      </c>
      <c r="Z65" s="166">
        <f t="shared" si="65"/>
        <v>23.9</v>
      </c>
      <c r="AA65" s="166">
        <f t="shared" si="65"/>
        <v>23.9</v>
      </c>
      <c r="AB65" s="166">
        <f t="shared" si="65"/>
        <v>23.9</v>
      </c>
      <c r="AC65" s="166">
        <f>P65</f>
        <v>23.9</v>
      </c>
      <c r="AD65" s="166">
        <f t="shared" si="66"/>
        <v>23.9</v>
      </c>
      <c r="AE65" s="166">
        <f t="shared" si="66"/>
        <v>23.9</v>
      </c>
      <c r="AF65" s="166">
        <f t="shared" si="66"/>
        <v>23.9</v>
      </c>
      <c r="AG65" s="166">
        <f t="shared" si="66"/>
        <v>23.9</v>
      </c>
      <c r="AH65" s="166">
        <f t="shared" si="66"/>
        <v>23.9</v>
      </c>
      <c r="AI65" s="166">
        <f t="shared" si="66"/>
        <v>23.9</v>
      </c>
      <c r="AJ65" s="166">
        <f t="shared" si="66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67">IFERROR(H65*100/H64,0)</f>
        <v>27.15909090909091</v>
      </c>
      <c r="I66" s="291">
        <f t="shared" si="67"/>
        <v>27.15909090909091</v>
      </c>
      <c r="J66" s="291">
        <f t="shared" si="67"/>
        <v>27.15909090909091</v>
      </c>
      <c r="K66" s="291">
        <f t="shared" si="67"/>
        <v>27.15909090909091</v>
      </c>
      <c r="L66" s="291">
        <f t="shared" si="67"/>
        <v>27.15909090909091</v>
      </c>
      <c r="M66" s="291">
        <f t="shared" si="67"/>
        <v>27.15909090909091</v>
      </c>
      <c r="N66" s="291">
        <f t="shared" si="67"/>
        <v>27.15909090909091</v>
      </c>
      <c r="O66" s="291">
        <f t="shared" si="67"/>
        <v>27.15909090909091</v>
      </c>
      <c r="P66" s="291">
        <f t="shared" si="67"/>
        <v>27.15909090909091</v>
      </c>
      <c r="Q66" s="291">
        <f t="shared" si="67"/>
        <v>27.15909090909091</v>
      </c>
      <c r="R66" s="291">
        <f t="shared" si="67"/>
        <v>27.15909090909091</v>
      </c>
      <c r="S66" s="291">
        <f t="shared" si="67"/>
        <v>27.15909090909091</v>
      </c>
      <c r="T66" s="291">
        <f t="shared" si="67"/>
        <v>27.15909090909091</v>
      </c>
      <c r="U66" s="291">
        <f t="shared" si="67"/>
        <v>27.15909090909091</v>
      </c>
      <c r="V66" s="291">
        <f t="shared" si="67"/>
        <v>27.15909090909091</v>
      </c>
      <c r="W66" s="291">
        <f t="shared" si="67"/>
        <v>27.15909090909091</v>
      </c>
      <c r="X66" s="291">
        <f t="shared" si="67"/>
        <v>27.15909090909091</v>
      </c>
      <c r="Y66" s="291">
        <f t="shared" si="67"/>
        <v>27.15909090909091</v>
      </c>
      <c r="Z66" s="291">
        <f t="shared" si="67"/>
        <v>27.15909090909091</v>
      </c>
      <c r="AA66" s="291">
        <f t="shared" si="67"/>
        <v>27.15909090909091</v>
      </c>
      <c r="AB66" s="291">
        <f t="shared" si="67"/>
        <v>27.15909090909091</v>
      </c>
      <c r="AC66" s="291">
        <f t="shared" si="67"/>
        <v>27.15909090909091</v>
      </c>
      <c r="AD66" s="291">
        <f t="shared" si="67"/>
        <v>27.15909090909091</v>
      </c>
      <c r="AE66" s="291">
        <f t="shared" si="67"/>
        <v>27.15909090909091</v>
      </c>
      <c r="AF66" s="291">
        <f t="shared" si="67"/>
        <v>27.15909090909091</v>
      </c>
      <c r="AG66" s="291">
        <f t="shared" si="67"/>
        <v>27.15909090909091</v>
      </c>
      <c r="AH66" s="291">
        <f t="shared" si="67"/>
        <v>27.15909090909091</v>
      </c>
      <c r="AI66" s="291">
        <f t="shared" si="67"/>
        <v>27.15909090909091</v>
      </c>
      <c r="AJ66" s="291">
        <f t="shared" si="67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68">H67</f>
        <v>2</v>
      </c>
      <c r="J67" s="309">
        <f t="shared" si="68"/>
        <v>2</v>
      </c>
      <c r="K67" s="309">
        <f t="shared" si="68"/>
        <v>2</v>
      </c>
      <c r="L67" s="309">
        <f t="shared" si="68"/>
        <v>2</v>
      </c>
      <c r="M67" s="309">
        <f t="shared" si="68"/>
        <v>2</v>
      </c>
      <c r="N67" s="309">
        <f t="shared" si="68"/>
        <v>2</v>
      </c>
      <c r="O67" s="309">
        <f t="shared" si="68"/>
        <v>2</v>
      </c>
      <c r="P67" s="309">
        <f t="shared" si="68"/>
        <v>2</v>
      </c>
      <c r="Q67" s="309">
        <f t="shared" si="68"/>
        <v>2</v>
      </c>
      <c r="R67" s="309">
        <f t="shared" si="68"/>
        <v>2</v>
      </c>
      <c r="S67" s="309">
        <f t="shared" si="68"/>
        <v>2</v>
      </c>
      <c r="T67" s="309">
        <f t="shared" si="68"/>
        <v>2</v>
      </c>
      <c r="U67" s="309">
        <f t="shared" si="68"/>
        <v>2</v>
      </c>
      <c r="V67" s="309">
        <f t="shared" si="68"/>
        <v>2</v>
      </c>
      <c r="W67" s="309">
        <f t="shared" si="68"/>
        <v>2</v>
      </c>
      <c r="X67" s="309">
        <f t="shared" si="68"/>
        <v>2</v>
      </c>
      <c r="Y67" s="309">
        <f t="shared" si="68"/>
        <v>2</v>
      </c>
      <c r="Z67" s="309">
        <f t="shared" si="68"/>
        <v>2</v>
      </c>
      <c r="AA67" s="309">
        <f t="shared" si="68"/>
        <v>2</v>
      </c>
      <c r="AB67" s="309">
        <f t="shared" si="68"/>
        <v>2</v>
      </c>
      <c r="AC67" s="309">
        <f t="shared" si="68"/>
        <v>2</v>
      </c>
      <c r="AD67" s="309">
        <f t="shared" si="68"/>
        <v>2</v>
      </c>
      <c r="AE67" s="309">
        <f t="shared" si="68"/>
        <v>2</v>
      </c>
      <c r="AF67" s="309">
        <f t="shared" si="68"/>
        <v>2</v>
      </c>
      <c r="AG67" s="309">
        <f t="shared" si="68"/>
        <v>2</v>
      </c>
      <c r="AH67" s="309">
        <f t="shared" si="68"/>
        <v>2</v>
      </c>
      <c r="AI67" s="309">
        <f t="shared" si="68"/>
        <v>2</v>
      </c>
      <c r="AJ67" s="309">
        <f t="shared" si="68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69">IFERROR(I63*I64/100*(100-I67)/100,0)</f>
        <v>0</v>
      </c>
      <c r="J68" s="156">
        <f t="shared" si="69"/>
        <v>0</v>
      </c>
      <c r="K68" s="156">
        <f t="shared" si="69"/>
        <v>0</v>
      </c>
      <c r="L68" s="156">
        <f t="shared" si="69"/>
        <v>0</v>
      </c>
      <c r="M68" s="156">
        <f t="shared" si="69"/>
        <v>0</v>
      </c>
      <c r="N68" s="156">
        <f t="shared" si="69"/>
        <v>0</v>
      </c>
      <c r="O68" s="156">
        <f t="shared" si="69"/>
        <v>0</v>
      </c>
      <c r="P68" s="156">
        <f t="shared" si="69"/>
        <v>0</v>
      </c>
      <c r="Q68" s="156">
        <f t="shared" si="69"/>
        <v>0</v>
      </c>
      <c r="R68" s="156">
        <f t="shared" si="69"/>
        <v>0</v>
      </c>
      <c r="S68" s="156">
        <f t="shared" si="69"/>
        <v>0</v>
      </c>
      <c r="T68" s="156">
        <f t="shared" si="69"/>
        <v>0</v>
      </c>
      <c r="U68" s="156">
        <f t="shared" si="69"/>
        <v>0</v>
      </c>
      <c r="V68" s="156">
        <f t="shared" si="69"/>
        <v>0</v>
      </c>
      <c r="W68" s="156">
        <f t="shared" si="69"/>
        <v>0</v>
      </c>
      <c r="X68" s="156">
        <f t="shared" si="69"/>
        <v>0</v>
      </c>
      <c r="Y68" s="156">
        <f t="shared" si="69"/>
        <v>0</v>
      </c>
      <c r="Z68" s="156">
        <f t="shared" si="69"/>
        <v>0</v>
      </c>
      <c r="AA68" s="156">
        <f t="shared" si="69"/>
        <v>0</v>
      </c>
      <c r="AB68" s="156">
        <f t="shared" si="69"/>
        <v>0</v>
      </c>
      <c r="AC68" s="156">
        <f t="shared" si="69"/>
        <v>0</v>
      </c>
      <c r="AD68" s="156">
        <f t="shared" si="69"/>
        <v>0</v>
      </c>
      <c r="AE68" s="156">
        <f t="shared" si="69"/>
        <v>0</v>
      </c>
      <c r="AF68" s="156">
        <f t="shared" si="69"/>
        <v>0</v>
      </c>
      <c r="AG68" s="156">
        <f t="shared" si="69"/>
        <v>0</v>
      </c>
      <c r="AH68" s="156">
        <f t="shared" si="69"/>
        <v>0</v>
      </c>
      <c r="AI68" s="156">
        <f t="shared" si="69"/>
        <v>0</v>
      </c>
      <c r="AJ68" s="156">
        <f t="shared" si="69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0">IFERROR(I66/100*I68,0)</f>
        <v>0</v>
      </c>
      <c r="J69" s="163">
        <f t="shared" si="70"/>
        <v>0</v>
      </c>
      <c r="K69" s="163">
        <f t="shared" si="70"/>
        <v>0</v>
      </c>
      <c r="L69" s="163">
        <f t="shared" si="70"/>
        <v>0</v>
      </c>
      <c r="M69" s="163">
        <f t="shared" si="70"/>
        <v>0</v>
      </c>
      <c r="N69" s="163">
        <f t="shared" si="70"/>
        <v>0</v>
      </c>
      <c r="O69" s="163">
        <f t="shared" si="70"/>
        <v>0</v>
      </c>
      <c r="P69" s="163">
        <f t="shared" si="70"/>
        <v>0</v>
      </c>
      <c r="Q69" s="163">
        <f t="shared" si="70"/>
        <v>0</v>
      </c>
      <c r="R69" s="163">
        <f t="shared" si="70"/>
        <v>0</v>
      </c>
      <c r="S69" s="163">
        <f t="shared" si="70"/>
        <v>0</v>
      </c>
      <c r="T69" s="163">
        <f t="shared" si="70"/>
        <v>0</v>
      </c>
      <c r="U69" s="163">
        <f t="shared" si="70"/>
        <v>0</v>
      </c>
      <c r="V69" s="163">
        <f t="shared" si="70"/>
        <v>0</v>
      </c>
      <c r="W69" s="163">
        <f t="shared" si="70"/>
        <v>0</v>
      </c>
      <c r="X69" s="163">
        <f t="shared" si="70"/>
        <v>0</v>
      </c>
      <c r="Y69" s="163">
        <f t="shared" si="70"/>
        <v>0</v>
      </c>
      <c r="Z69" s="163">
        <f t="shared" si="70"/>
        <v>0</v>
      </c>
      <c r="AA69" s="163">
        <f t="shared" si="70"/>
        <v>0</v>
      </c>
      <c r="AB69" s="163">
        <f t="shared" si="70"/>
        <v>0</v>
      </c>
      <c r="AC69" s="163">
        <f t="shared" si="70"/>
        <v>0</v>
      </c>
      <c r="AD69" s="163">
        <f t="shared" si="70"/>
        <v>0</v>
      </c>
      <c r="AE69" s="163">
        <f t="shared" si="70"/>
        <v>0</v>
      </c>
      <c r="AF69" s="163">
        <f t="shared" si="70"/>
        <v>0</v>
      </c>
      <c r="AG69" s="163">
        <f t="shared" si="70"/>
        <v>0</v>
      </c>
      <c r="AH69" s="163">
        <f t="shared" si="70"/>
        <v>0</v>
      </c>
      <c r="AI69" s="163">
        <f t="shared" si="70"/>
        <v>0</v>
      </c>
      <c r="AJ69" s="163">
        <f t="shared" si="70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1">IFERROR(H63*H64/88,0)</f>
        <v>0</v>
      </c>
      <c r="I70" s="156">
        <f t="shared" si="71"/>
        <v>0</v>
      </c>
      <c r="J70" s="156">
        <f t="shared" si="71"/>
        <v>0</v>
      </c>
      <c r="K70" s="156">
        <f t="shared" si="71"/>
        <v>0</v>
      </c>
      <c r="L70" s="156">
        <f t="shared" si="71"/>
        <v>0</v>
      </c>
      <c r="M70" s="156">
        <f t="shared" si="71"/>
        <v>0</v>
      </c>
      <c r="N70" s="156">
        <f t="shared" si="71"/>
        <v>0</v>
      </c>
      <c r="O70" s="156">
        <f t="shared" si="71"/>
        <v>0</v>
      </c>
      <c r="P70" s="156">
        <f t="shared" si="71"/>
        <v>0</v>
      </c>
      <c r="Q70" s="156">
        <f t="shared" si="71"/>
        <v>0</v>
      </c>
      <c r="R70" s="156">
        <f t="shared" si="71"/>
        <v>0</v>
      </c>
      <c r="S70" s="156">
        <f t="shared" si="71"/>
        <v>0</v>
      </c>
      <c r="T70" s="156">
        <f t="shared" si="71"/>
        <v>0</v>
      </c>
      <c r="U70" s="156">
        <f t="shared" si="71"/>
        <v>0</v>
      </c>
      <c r="V70" s="156">
        <f t="shared" si="71"/>
        <v>0</v>
      </c>
      <c r="W70" s="156">
        <f t="shared" si="71"/>
        <v>0</v>
      </c>
      <c r="X70" s="156">
        <f t="shared" si="71"/>
        <v>0</v>
      </c>
      <c r="Y70" s="156">
        <f t="shared" si="71"/>
        <v>0</v>
      </c>
      <c r="Z70" s="156">
        <f t="shared" si="71"/>
        <v>0</v>
      </c>
      <c r="AA70" s="156">
        <f t="shared" si="71"/>
        <v>0</v>
      </c>
      <c r="AB70" s="156">
        <f t="shared" si="71"/>
        <v>0</v>
      </c>
      <c r="AC70" s="156">
        <f t="shared" si="71"/>
        <v>0</v>
      </c>
      <c r="AD70" s="156">
        <f t="shared" si="71"/>
        <v>0</v>
      </c>
      <c r="AE70" s="156">
        <f t="shared" si="71"/>
        <v>0</v>
      </c>
      <c r="AF70" s="156">
        <f t="shared" si="71"/>
        <v>0</v>
      </c>
      <c r="AG70" s="156">
        <f t="shared" si="71"/>
        <v>0</v>
      </c>
      <c r="AH70" s="156">
        <f t="shared" si="71"/>
        <v>0</v>
      </c>
      <c r="AI70" s="156">
        <f t="shared" si="71"/>
        <v>0</v>
      </c>
      <c r="AJ70" s="156">
        <f t="shared" si="71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2">IFERROR(G71*H$164/G$164,"-")</f>
        <v>-</v>
      </c>
      <c r="I71" s="179" t="str">
        <f t="shared" si="72"/>
        <v>-</v>
      </c>
      <c r="J71" s="179" t="str">
        <f t="shared" si="72"/>
        <v>-</v>
      </c>
      <c r="K71" s="179" t="str">
        <f t="shared" si="72"/>
        <v>-</v>
      </c>
      <c r="L71" s="179" t="str">
        <f t="shared" si="72"/>
        <v>-</v>
      </c>
      <c r="M71" s="179" t="str">
        <f t="shared" si="72"/>
        <v>-</v>
      </c>
      <c r="N71" s="179" t="str">
        <f t="shared" si="72"/>
        <v>-</v>
      </c>
      <c r="O71" s="179" t="str">
        <f t="shared" si="72"/>
        <v>-</v>
      </c>
      <c r="P71" s="179" t="str">
        <f t="shared" si="72"/>
        <v>-</v>
      </c>
      <c r="Q71" s="179" t="str">
        <f t="shared" si="72"/>
        <v>-</v>
      </c>
      <c r="R71" s="179" t="str">
        <f t="shared" si="72"/>
        <v>-</v>
      </c>
      <c r="S71" s="179" t="str">
        <f t="shared" si="72"/>
        <v>-</v>
      </c>
      <c r="T71" s="179" t="str">
        <f t="shared" si="72"/>
        <v>-</v>
      </c>
      <c r="U71" s="179" t="str">
        <f t="shared" si="72"/>
        <v>-</v>
      </c>
      <c r="V71" s="179" t="str">
        <f t="shared" si="72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3">IFERROR(AC71*AD$164/AC$164,"-")</f>
        <v>-</v>
      </c>
      <c r="AE71" s="179" t="str">
        <f t="shared" si="73"/>
        <v>-</v>
      </c>
      <c r="AF71" s="179" t="str">
        <f t="shared" si="73"/>
        <v>-</v>
      </c>
      <c r="AG71" s="179" t="str">
        <f t="shared" si="73"/>
        <v>-</v>
      </c>
      <c r="AH71" s="179" t="str">
        <f t="shared" si="73"/>
        <v>-</v>
      </c>
      <c r="AI71" s="179" t="str">
        <f t="shared" si="73"/>
        <v>-</v>
      </c>
      <c r="AJ71" s="179" t="str">
        <f t="shared" si="73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AJ73" si="74">H72</f>
        <v>88</v>
      </c>
      <c r="J72" s="164">
        <f t="shared" si="74"/>
        <v>88</v>
      </c>
      <c r="K72" s="164">
        <f t="shared" si="74"/>
        <v>88</v>
      </c>
      <c r="L72" s="164">
        <f t="shared" si="74"/>
        <v>88</v>
      </c>
      <c r="M72" s="164">
        <f t="shared" si="74"/>
        <v>88</v>
      </c>
      <c r="N72" s="164">
        <f t="shared" si="74"/>
        <v>88</v>
      </c>
      <c r="O72" s="164">
        <f t="shared" si="74"/>
        <v>88</v>
      </c>
      <c r="P72" s="164">
        <f t="shared" si="74"/>
        <v>88</v>
      </c>
      <c r="Q72" s="164">
        <f t="shared" si="74"/>
        <v>88</v>
      </c>
      <c r="R72" s="164">
        <f t="shared" si="74"/>
        <v>88</v>
      </c>
      <c r="S72" s="164">
        <f t="shared" si="74"/>
        <v>88</v>
      </c>
      <c r="T72" s="164">
        <f t="shared" si="74"/>
        <v>88</v>
      </c>
      <c r="U72" s="164">
        <f t="shared" si="74"/>
        <v>88</v>
      </c>
      <c r="V72" s="164">
        <f t="shared" si="74"/>
        <v>88</v>
      </c>
      <c r="W72" s="164">
        <f>J72</f>
        <v>88</v>
      </c>
      <c r="X72" s="164">
        <f t="shared" ref="X72:AB73" si="75">W72</f>
        <v>88</v>
      </c>
      <c r="Y72" s="164">
        <f t="shared" si="75"/>
        <v>88</v>
      </c>
      <c r="Z72" s="164">
        <f t="shared" si="75"/>
        <v>88</v>
      </c>
      <c r="AA72" s="164">
        <f t="shared" si="75"/>
        <v>88</v>
      </c>
      <c r="AB72" s="164">
        <f t="shared" si="75"/>
        <v>88</v>
      </c>
      <c r="AC72" s="164">
        <f>P72</f>
        <v>88</v>
      </c>
      <c r="AD72" s="164">
        <f t="shared" si="74"/>
        <v>88</v>
      </c>
      <c r="AE72" s="164">
        <f t="shared" si="74"/>
        <v>88</v>
      </c>
      <c r="AF72" s="164">
        <f t="shared" si="74"/>
        <v>88</v>
      </c>
      <c r="AG72" s="164">
        <f t="shared" si="74"/>
        <v>88</v>
      </c>
      <c r="AH72" s="164">
        <f t="shared" si="74"/>
        <v>88</v>
      </c>
      <c r="AI72" s="164">
        <f t="shared" si="74"/>
        <v>88</v>
      </c>
      <c r="AJ72" s="164">
        <f t="shared" si="74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76">G73</f>
        <v>0</v>
      </c>
      <c r="I73" s="166">
        <f t="shared" si="76"/>
        <v>0</v>
      </c>
      <c r="J73" s="166">
        <f t="shared" si="76"/>
        <v>0</v>
      </c>
      <c r="K73" s="166">
        <f t="shared" si="76"/>
        <v>0</v>
      </c>
      <c r="L73" s="166">
        <f t="shared" si="76"/>
        <v>0</v>
      </c>
      <c r="M73" s="166">
        <f t="shared" si="76"/>
        <v>0</v>
      </c>
      <c r="N73" s="166">
        <f t="shared" si="76"/>
        <v>0</v>
      </c>
      <c r="O73" s="166">
        <f t="shared" si="76"/>
        <v>0</v>
      </c>
      <c r="P73" s="166">
        <f t="shared" si="76"/>
        <v>0</v>
      </c>
      <c r="Q73" s="166">
        <f t="shared" si="76"/>
        <v>0</v>
      </c>
      <c r="R73" s="166">
        <f t="shared" si="74"/>
        <v>0</v>
      </c>
      <c r="S73" s="166">
        <f t="shared" si="74"/>
        <v>0</v>
      </c>
      <c r="T73" s="166">
        <f t="shared" si="74"/>
        <v>0</v>
      </c>
      <c r="U73" s="166">
        <f t="shared" si="74"/>
        <v>0</v>
      </c>
      <c r="V73" s="166">
        <f t="shared" si="74"/>
        <v>0</v>
      </c>
      <c r="W73" s="166">
        <f>J73</f>
        <v>0</v>
      </c>
      <c r="X73" s="166">
        <f t="shared" si="75"/>
        <v>0</v>
      </c>
      <c r="Y73" s="166">
        <f t="shared" si="75"/>
        <v>0</v>
      </c>
      <c r="Z73" s="166">
        <f t="shared" si="75"/>
        <v>0</v>
      </c>
      <c r="AA73" s="166">
        <f t="shared" si="75"/>
        <v>0</v>
      </c>
      <c r="AB73" s="166">
        <f t="shared" si="75"/>
        <v>0</v>
      </c>
      <c r="AC73" s="166">
        <f>P73</f>
        <v>0</v>
      </c>
      <c r="AD73" s="166">
        <f t="shared" si="76"/>
        <v>0</v>
      </c>
      <c r="AE73" s="166">
        <f t="shared" si="76"/>
        <v>0</v>
      </c>
      <c r="AF73" s="166">
        <f t="shared" si="76"/>
        <v>0</v>
      </c>
      <c r="AG73" s="166">
        <f t="shared" si="76"/>
        <v>0</v>
      </c>
      <c r="AH73" s="166">
        <f t="shared" si="76"/>
        <v>0</v>
      </c>
      <c r="AI73" s="166">
        <f t="shared" si="76"/>
        <v>0</v>
      </c>
      <c r="AJ73" s="166">
        <f t="shared" si="76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77">IFERROR(H73*100/H72,0)</f>
        <v>0</v>
      </c>
      <c r="I74" s="291">
        <f t="shared" si="77"/>
        <v>0</v>
      </c>
      <c r="J74" s="291">
        <f t="shared" si="77"/>
        <v>0</v>
      </c>
      <c r="K74" s="291">
        <f t="shared" si="77"/>
        <v>0</v>
      </c>
      <c r="L74" s="291">
        <f t="shared" si="77"/>
        <v>0</v>
      </c>
      <c r="M74" s="291">
        <f t="shared" si="77"/>
        <v>0</v>
      </c>
      <c r="N74" s="291">
        <f t="shared" si="77"/>
        <v>0</v>
      </c>
      <c r="O74" s="291">
        <f t="shared" si="77"/>
        <v>0</v>
      </c>
      <c r="P74" s="291">
        <f t="shared" si="77"/>
        <v>0</v>
      </c>
      <c r="Q74" s="291">
        <f t="shared" si="77"/>
        <v>0</v>
      </c>
      <c r="R74" s="291">
        <f t="shared" si="77"/>
        <v>0</v>
      </c>
      <c r="S74" s="291">
        <f t="shared" si="77"/>
        <v>0</v>
      </c>
      <c r="T74" s="291">
        <f t="shared" si="77"/>
        <v>0</v>
      </c>
      <c r="U74" s="291">
        <f t="shared" si="77"/>
        <v>0</v>
      </c>
      <c r="V74" s="291">
        <f t="shared" si="77"/>
        <v>0</v>
      </c>
      <c r="W74" s="291">
        <f t="shared" si="77"/>
        <v>0</v>
      </c>
      <c r="X74" s="291">
        <f t="shared" si="77"/>
        <v>0</v>
      </c>
      <c r="Y74" s="291">
        <f t="shared" si="77"/>
        <v>0</v>
      </c>
      <c r="Z74" s="291">
        <f t="shared" si="77"/>
        <v>0</v>
      </c>
      <c r="AA74" s="291">
        <f t="shared" si="77"/>
        <v>0</v>
      </c>
      <c r="AB74" s="291">
        <f t="shared" si="77"/>
        <v>0</v>
      </c>
      <c r="AC74" s="291">
        <f t="shared" si="77"/>
        <v>0</v>
      </c>
      <c r="AD74" s="291">
        <f t="shared" si="77"/>
        <v>0</v>
      </c>
      <c r="AE74" s="291">
        <f t="shared" si="77"/>
        <v>0</v>
      </c>
      <c r="AF74" s="291">
        <f t="shared" si="77"/>
        <v>0</v>
      </c>
      <c r="AG74" s="291">
        <f t="shared" si="77"/>
        <v>0</v>
      </c>
      <c r="AH74" s="291">
        <f t="shared" si="77"/>
        <v>0</v>
      </c>
      <c r="AI74" s="291">
        <f t="shared" si="77"/>
        <v>0</v>
      </c>
      <c r="AJ74" s="291">
        <f t="shared" si="77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78">H75</f>
        <v>2</v>
      </c>
      <c r="J75" s="309">
        <f t="shared" si="78"/>
        <v>2</v>
      </c>
      <c r="K75" s="309">
        <f t="shared" si="78"/>
        <v>2</v>
      </c>
      <c r="L75" s="309">
        <f t="shared" si="78"/>
        <v>2</v>
      </c>
      <c r="M75" s="309">
        <f t="shared" si="78"/>
        <v>2</v>
      </c>
      <c r="N75" s="309">
        <f t="shared" si="78"/>
        <v>2</v>
      </c>
      <c r="O75" s="309">
        <f t="shared" si="78"/>
        <v>2</v>
      </c>
      <c r="P75" s="309">
        <f t="shared" si="78"/>
        <v>2</v>
      </c>
      <c r="Q75" s="309">
        <f t="shared" si="78"/>
        <v>2</v>
      </c>
      <c r="R75" s="309">
        <f t="shared" si="78"/>
        <v>2</v>
      </c>
      <c r="S75" s="309">
        <f t="shared" si="78"/>
        <v>2</v>
      </c>
      <c r="T75" s="309">
        <f t="shared" si="78"/>
        <v>2</v>
      </c>
      <c r="U75" s="309">
        <f t="shared" si="78"/>
        <v>2</v>
      </c>
      <c r="V75" s="309">
        <f t="shared" si="78"/>
        <v>2</v>
      </c>
      <c r="W75" s="309">
        <f t="shared" si="78"/>
        <v>2</v>
      </c>
      <c r="X75" s="309">
        <f t="shared" si="78"/>
        <v>2</v>
      </c>
      <c r="Y75" s="309">
        <f t="shared" si="78"/>
        <v>2</v>
      </c>
      <c r="Z75" s="309">
        <f t="shared" si="78"/>
        <v>2</v>
      </c>
      <c r="AA75" s="309">
        <f t="shared" si="78"/>
        <v>2</v>
      </c>
      <c r="AB75" s="309">
        <f t="shared" si="78"/>
        <v>2</v>
      </c>
      <c r="AC75" s="309">
        <f t="shared" si="78"/>
        <v>2</v>
      </c>
      <c r="AD75" s="309">
        <f t="shared" si="78"/>
        <v>2</v>
      </c>
      <c r="AE75" s="309">
        <f t="shared" si="78"/>
        <v>2</v>
      </c>
      <c r="AF75" s="309">
        <f t="shared" si="78"/>
        <v>2</v>
      </c>
      <c r="AG75" s="309">
        <f t="shared" si="78"/>
        <v>2</v>
      </c>
      <c r="AH75" s="309">
        <f t="shared" si="78"/>
        <v>2</v>
      </c>
      <c r="AI75" s="309">
        <f t="shared" si="78"/>
        <v>2</v>
      </c>
      <c r="AJ75" s="309">
        <f t="shared" si="78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79">IFERROR(I71*I72/100*(100-I75)/100,0)</f>
        <v>0</v>
      </c>
      <c r="J76" s="156">
        <f t="shared" si="79"/>
        <v>0</v>
      </c>
      <c r="K76" s="156">
        <f t="shared" si="79"/>
        <v>0</v>
      </c>
      <c r="L76" s="156">
        <f t="shared" si="79"/>
        <v>0</v>
      </c>
      <c r="M76" s="156">
        <f t="shared" si="79"/>
        <v>0</v>
      </c>
      <c r="N76" s="156">
        <f t="shared" si="79"/>
        <v>0</v>
      </c>
      <c r="O76" s="156">
        <f t="shared" si="79"/>
        <v>0</v>
      </c>
      <c r="P76" s="156">
        <f t="shared" si="79"/>
        <v>0</v>
      </c>
      <c r="Q76" s="156">
        <f t="shared" si="79"/>
        <v>0</v>
      </c>
      <c r="R76" s="156">
        <f t="shared" si="79"/>
        <v>0</v>
      </c>
      <c r="S76" s="156">
        <f t="shared" si="79"/>
        <v>0</v>
      </c>
      <c r="T76" s="156">
        <f t="shared" si="79"/>
        <v>0</v>
      </c>
      <c r="U76" s="156">
        <f t="shared" si="79"/>
        <v>0</v>
      </c>
      <c r="V76" s="156">
        <f t="shared" si="79"/>
        <v>0</v>
      </c>
      <c r="W76" s="156">
        <f t="shared" si="79"/>
        <v>0</v>
      </c>
      <c r="X76" s="156">
        <f t="shared" si="79"/>
        <v>0</v>
      </c>
      <c r="Y76" s="156">
        <f t="shared" si="79"/>
        <v>0</v>
      </c>
      <c r="Z76" s="156">
        <f t="shared" si="79"/>
        <v>0</v>
      </c>
      <c r="AA76" s="156">
        <f t="shared" si="79"/>
        <v>0</v>
      </c>
      <c r="AB76" s="156">
        <f t="shared" si="79"/>
        <v>0</v>
      </c>
      <c r="AC76" s="156">
        <f t="shared" si="79"/>
        <v>0</v>
      </c>
      <c r="AD76" s="156">
        <f t="shared" si="79"/>
        <v>0</v>
      </c>
      <c r="AE76" s="156">
        <f t="shared" si="79"/>
        <v>0</v>
      </c>
      <c r="AF76" s="156">
        <f t="shared" si="79"/>
        <v>0</v>
      </c>
      <c r="AG76" s="156">
        <f t="shared" si="79"/>
        <v>0</v>
      </c>
      <c r="AH76" s="156">
        <f t="shared" si="79"/>
        <v>0</v>
      </c>
      <c r="AI76" s="156">
        <f t="shared" si="79"/>
        <v>0</v>
      </c>
      <c r="AJ76" s="156">
        <f t="shared" si="79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0">IFERROR(I74/100*I76,0)</f>
        <v>0</v>
      </c>
      <c r="J77" s="163">
        <f t="shared" si="80"/>
        <v>0</v>
      </c>
      <c r="K77" s="163">
        <f t="shared" si="80"/>
        <v>0</v>
      </c>
      <c r="L77" s="163">
        <f t="shared" si="80"/>
        <v>0</v>
      </c>
      <c r="M77" s="163">
        <f t="shared" si="80"/>
        <v>0</v>
      </c>
      <c r="N77" s="163">
        <f t="shared" si="80"/>
        <v>0</v>
      </c>
      <c r="O77" s="163">
        <f t="shared" si="80"/>
        <v>0</v>
      </c>
      <c r="P77" s="163">
        <f t="shared" si="80"/>
        <v>0</v>
      </c>
      <c r="Q77" s="163">
        <f t="shared" si="80"/>
        <v>0</v>
      </c>
      <c r="R77" s="163">
        <f t="shared" si="80"/>
        <v>0</v>
      </c>
      <c r="S77" s="163">
        <f t="shared" si="80"/>
        <v>0</v>
      </c>
      <c r="T77" s="163">
        <f t="shared" si="80"/>
        <v>0</v>
      </c>
      <c r="U77" s="163">
        <f t="shared" si="80"/>
        <v>0</v>
      </c>
      <c r="V77" s="163">
        <f t="shared" si="80"/>
        <v>0</v>
      </c>
      <c r="W77" s="163">
        <f t="shared" si="80"/>
        <v>0</v>
      </c>
      <c r="X77" s="163">
        <f t="shared" si="80"/>
        <v>0</v>
      </c>
      <c r="Y77" s="163">
        <f t="shared" si="80"/>
        <v>0</v>
      </c>
      <c r="Z77" s="163">
        <f t="shared" si="80"/>
        <v>0</v>
      </c>
      <c r="AA77" s="163">
        <f t="shared" si="80"/>
        <v>0</v>
      </c>
      <c r="AB77" s="163">
        <f t="shared" si="80"/>
        <v>0</v>
      </c>
      <c r="AC77" s="163">
        <f t="shared" si="80"/>
        <v>0</v>
      </c>
      <c r="AD77" s="163">
        <f t="shared" si="80"/>
        <v>0</v>
      </c>
      <c r="AE77" s="163">
        <f t="shared" si="80"/>
        <v>0</v>
      </c>
      <c r="AF77" s="163">
        <f t="shared" si="80"/>
        <v>0</v>
      </c>
      <c r="AG77" s="163">
        <f t="shared" si="80"/>
        <v>0</v>
      </c>
      <c r="AH77" s="163">
        <f t="shared" si="80"/>
        <v>0</v>
      </c>
      <c r="AI77" s="163">
        <f t="shared" si="80"/>
        <v>0</v>
      </c>
      <c r="AJ77" s="163">
        <f t="shared" si="80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1">IFERROR(H71*H72/88,0)</f>
        <v>0</v>
      </c>
      <c r="I78" s="156">
        <f t="shared" si="81"/>
        <v>0</v>
      </c>
      <c r="J78" s="156">
        <f t="shared" si="81"/>
        <v>0</v>
      </c>
      <c r="K78" s="156">
        <f t="shared" si="81"/>
        <v>0</v>
      </c>
      <c r="L78" s="156">
        <f t="shared" si="81"/>
        <v>0</v>
      </c>
      <c r="M78" s="156">
        <f t="shared" si="81"/>
        <v>0</v>
      </c>
      <c r="N78" s="156">
        <f t="shared" si="81"/>
        <v>0</v>
      </c>
      <c r="O78" s="156">
        <f t="shared" si="81"/>
        <v>0</v>
      </c>
      <c r="P78" s="156">
        <f t="shared" si="81"/>
        <v>0</v>
      </c>
      <c r="Q78" s="156">
        <f t="shared" si="81"/>
        <v>0</v>
      </c>
      <c r="R78" s="156">
        <f t="shared" si="81"/>
        <v>0</v>
      </c>
      <c r="S78" s="156">
        <f t="shared" si="81"/>
        <v>0</v>
      </c>
      <c r="T78" s="156">
        <f t="shared" si="81"/>
        <v>0</v>
      </c>
      <c r="U78" s="156">
        <f t="shared" si="81"/>
        <v>0</v>
      </c>
      <c r="V78" s="156">
        <f t="shared" si="81"/>
        <v>0</v>
      </c>
      <c r="W78" s="156">
        <f t="shared" si="81"/>
        <v>0</v>
      </c>
      <c r="X78" s="156">
        <f t="shared" si="81"/>
        <v>0</v>
      </c>
      <c r="Y78" s="156">
        <f t="shared" si="81"/>
        <v>0</v>
      </c>
      <c r="Z78" s="156">
        <f t="shared" si="81"/>
        <v>0</v>
      </c>
      <c r="AA78" s="156">
        <f t="shared" si="81"/>
        <v>0</v>
      </c>
      <c r="AB78" s="156">
        <f t="shared" si="81"/>
        <v>0</v>
      </c>
      <c r="AC78" s="156">
        <f t="shared" si="81"/>
        <v>0</v>
      </c>
      <c r="AD78" s="156">
        <f t="shared" si="81"/>
        <v>0</v>
      </c>
      <c r="AE78" s="156">
        <f t="shared" si="81"/>
        <v>0</v>
      </c>
      <c r="AF78" s="156">
        <f t="shared" si="81"/>
        <v>0</v>
      </c>
      <c r="AG78" s="156">
        <f t="shared" si="81"/>
        <v>0</v>
      </c>
      <c r="AH78" s="156">
        <f t="shared" si="81"/>
        <v>0</v>
      </c>
      <c r="AI78" s="156">
        <f t="shared" si="81"/>
        <v>0</v>
      </c>
      <c r="AJ78" s="156">
        <f t="shared" si="81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2">IFERROR(G79*H$164/G$164,"-")</f>
        <v>-</v>
      </c>
      <c r="I79" s="179" t="str">
        <f t="shared" si="82"/>
        <v>-</v>
      </c>
      <c r="J79" s="179" t="str">
        <f t="shared" si="82"/>
        <v>-</v>
      </c>
      <c r="K79" s="179" t="str">
        <f t="shared" si="82"/>
        <v>-</v>
      </c>
      <c r="L79" s="179" t="str">
        <f t="shared" si="82"/>
        <v>-</v>
      </c>
      <c r="M79" s="179" t="str">
        <f t="shared" si="82"/>
        <v>-</v>
      </c>
      <c r="N79" s="179" t="str">
        <f t="shared" si="82"/>
        <v>-</v>
      </c>
      <c r="O79" s="179" t="str">
        <f t="shared" si="82"/>
        <v>-</v>
      </c>
      <c r="P79" s="179" t="str">
        <f t="shared" si="82"/>
        <v>-</v>
      </c>
      <c r="Q79" s="179" t="str">
        <f t="shared" si="82"/>
        <v>-</v>
      </c>
      <c r="R79" s="179" t="str">
        <f t="shared" si="82"/>
        <v>-</v>
      </c>
      <c r="S79" s="179" t="str">
        <f t="shared" si="82"/>
        <v>-</v>
      </c>
      <c r="T79" s="179" t="str">
        <f t="shared" si="82"/>
        <v>-</v>
      </c>
      <c r="U79" s="179" t="str">
        <f t="shared" si="82"/>
        <v>-</v>
      </c>
      <c r="V79" s="179" t="str">
        <f t="shared" si="82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3">IFERROR(AC79*AD$164/AC$164,"-")</f>
        <v>-</v>
      </c>
      <c r="AE79" s="179" t="str">
        <f t="shared" si="83"/>
        <v>-</v>
      </c>
      <c r="AF79" s="179" t="str">
        <f t="shared" si="83"/>
        <v>-</v>
      </c>
      <c r="AG79" s="179" t="str">
        <f t="shared" si="83"/>
        <v>-</v>
      </c>
      <c r="AH79" s="179" t="str">
        <f t="shared" si="83"/>
        <v>-</v>
      </c>
      <c r="AI79" s="179" t="str">
        <f t="shared" si="83"/>
        <v>-</v>
      </c>
      <c r="AJ79" s="179" t="str">
        <f t="shared" si="83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AJ81" si="84">H80</f>
        <v>88</v>
      </c>
      <c r="J80" s="164">
        <f t="shared" si="84"/>
        <v>88</v>
      </c>
      <c r="K80" s="164">
        <f t="shared" si="84"/>
        <v>88</v>
      </c>
      <c r="L80" s="164">
        <f t="shared" si="84"/>
        <v>88</v>
      </c>
      <c r="M80" s="164">
        <f t="shared" si="84"/>
        <v>88</v>
      </c>
      <c r="N80" s="164">
        <f t="shared" si="84"/>
        <v>88</v>
      </c>
      <c r="O80" s="164">
        <f t="shared" si="84"/>
        <v>88</v>
      </c>
      <c r="P80" s="164">
        <f t="shared" si="84"/>
        <v>88</v>
      </c>
      <c r="Q80" s="164">
        <f t="shared" si="84"/>
        <v>88</v>
      </c>
      <c r="R80" s="164">
        <f t="shared" si="84"/>
        <v>88</v>
      </c>
      <c r="S80" s="164">
        <f t="shared" si="84"/>
        <v>88</v>
      </c>
      <c r="T80" s="164">
        <f t="shared" si="84"/>
        <v>88</v>
      </c>
      <c r="U80" s="164">
        <f t="shared" si="84"/>
        <v>88</v>
      </c>
      <c r="V80" s="164">
        <f t="shared" si="84"/>
        <v>88</v>
      </c>
      <c r="W80" s="164">
        <f>J80</f>
        <v>88</v>
      </c>
      <c r="X80" s="164">
        <f t="shared" ref="X80:AB81" si="85">W80</f>
        <v>88</v>
      </c>
      <c r="Y80" s="164">
        <f t="shared" si="85"/>
        <v>88</v>
      </c>
      <c r="Z80" s="164">
        <f t="shared" si="85"/>
        <v>88</v>
      </c>
      <c r="AA80" s="164">
        <f t="shared" si="85"/>
        <v>88</v>
      </c>
      <c r="AB80" s="164">
        <f t="shared" si="85"/>
        <v>88</v>
      </c>
      <c r="AC80" s="164">
        <f>P80</f>
        <v>88</v>
      </c>
      <c r="AD80" s="164">
        <f t="shared" si="84"/>
        <v>88</v>
      </c>
      <c r="AE80" s="164">
        <f t="shared" si="84"/>
        <v>88</v>
      </c>
      <c r="AF80" s="164">
        <f t="shared" si="84"/>
        <v>88</v>
      </c>
      <c r="AG80" s="164">
        <f t="shared" si="84"/>
        <v>88</v>
      </c>
      <c r="AH80" s="164">
        <f t="shared" si="84"/>
        <v>88</v>
      </c>
      <c r="AI80" s="164">
        <f t="shared" si="84"/>
        <v>88</v>
      </c>
      <c r="AJ80" s="164">
        <f t="shared" si="84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86">G81</f>
        <v>0</v>
      </c>
      <c r="I81" s="166">
        <f t="shared" si="86"/>
        <v>0</v>
      </c>
      <c r="J81" s="166">
        <f t="shared" si="86"/>
        <v>0</v>
      </c>
      <c r="K81" s="166">
        <f t="shared" si="86"/>
        <v>0</v>
      </c>
      <c r="L81" s="166">
        <f t="shared" si="86"/>
        <v>0</v>
      </c>
      <c r="M81" s="166">
        <f t="shared" si="86"/>
        <v>0</v>
      </c>
      <c r="N81" s="166">
        <f t="shared" si="86"/>
        <v>0</v>
      </c>
      <c r="O81" s="166">
        <f t="shared" si="86"/>
        <v>0</v>
      </c>
      <c r="P81" s="166">
        <f t="shared" si="86"/>
        <v>0</v>
      </c>
      <c r="Q81" s="166">
        <f t="shared" si="86"/>
        <v>0</v>
      </c>
      <c r="R81" s="166">
        <f t="shared" si="84"/>
        <v>0</v>
      </c>
      <c r="S81" s="166">
        <f t="shared" si="84"/>
        <v>0</v>
      </c>
      <c r="T81" s="166">
        <f t="shared" si="84"/>
        <v>0</v>
      </c>
      <c r="U81" s="166">
        <f t="shared" si="84"/>
        <v>0</v>
      </c>
      <c r="V81" s="166">
        <f t="shared" si="84"/>
        <v>0</v>
      </c>
      <c r="W81" s="166">
        <f>J81</f>
        <v>0</v>
      </c>
      <c r="X81" s="166">
        <f t="shared" si="85"/>
        <v>0</v>
      </c>
      <c r="Y81" s="166">
        <f t="shared" si="85"/>
        <v>0</v>
      </c>
      <c r="Z81" s="166">
        <f t="shared" si="85"/>
        <v>0</v>
      </c>
      <c r="AA81" s="166">
        <f t="shared" si="85"/>
        <v>0</v>
      </c>
      <c r="AB81" s="166">
        <f t="shared" si="85"/>
        <v>0</v>
      </c>
      <c r="AC81" s="166">
        <f>P81</f>
        <v>0</v>
      </c>
      <c r="AD81" s="166">
        <f t="shared" si="86"/>
        <v>0</v>
      </c>
      <c r="AE81" s="166">
        <f t="shared" si="86"/>
        <v>0</v>
      </c>
      <c r="AF81" s="166">
        <f t="shared" si="86"/>
        <v>0</v>
      </c>
      <c r="AG81" s="166">
        <f t="shared" si="86"/>
        <v>0</v>
      </c>
      <c r="AH81" s="166">
        <f t="shared" si="86"/>
        <v>0</v>
      </c>
      <c r="AI81" s="166">
        <f t="shared" si="86"/>
        <v>0</v>
      </c>
      <c r="AJ81" s="166">
        <f t="shared" si="86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87">IFERROR(H81*100/H80,0)</f>
        <v>0</v>
      </c>
      <c r="I82" s="291">
        <f t="shared" si="87"/>
        <v>0</v>
      </c>
      <c r="J82" s="291">
        <f t="shared" si="87"/>
        <v>0</v>
      </c>
      <c r="K82" s="291">
        <f t="shared" si="87"/>
        <v>0</v>
      </c>
      <c r="L82" s="291">
        <f t="shared" si="87"/>
        <v>0</v>
      </c>
      <c r="M82" s="291">
        <f t="shared" si="87"/>
        <v>0</v>
      </c>
      <c r="N82" s="291">
        <f t="shared" si="87"/>
        <v>0</v>
      </c>
      <c r="O82" s="291">
        <f t="shared" si="87"/>
        <v>0</v>
      </c>
      <c r="P82" s="291">
        <f t="shared" si="87"/>
        <v>0</v>
      </c>
      <c r="Q82" s="291">
        <f t="shared" si="87"/>
        <v>0</v>
      </c>
      <c r="R82" s="291">
        <f t="shared" si="87"/>
        <v>0</v>
      </c>
      <c r="S82" s="291">
        <f t="shared" si="87"/>
        <v>0</v>
      </c>
      <c r="T82" s="291">
        <f t="shared" si="87"/>
        <v>0</v>
      </c>
      <c r="U82" s="291">
        <f t="shared" si="87"/>
        <v>0</v>
      </c>
      <c r="V82" s="291">
        <f t="shared" si="87"/>
        <v>0</v>
      </c>
      <c r="W82" s="291">
        <f t="shared" si="87"/>
        <v>0</v>
      </c>
      <c r="X82" s="291">
        <f t="shared" si="87"/>
        <v>0</v>
      </c>
      <c r="Y82" s="291">
        <f t="shared" si="87"/>
        <v>0</v>
      </c>
      <c r="Z82" s="291">
        <f t="shared" si="87"/>
        <v>0</v>
      </c>
      <c r="AA82" s="291">
        <f t="shared" si="87"/>
        <v>0</v>
      </c>
      <c r="AB82" s="291">
        <f t="shared" si="87"/>
        <v>0</v>
      </c>
      <c r="AC82" s="291">
        <f t="shared" si="87"/>
        <v>0</v>
      </c>
      <c r="AD82" s="291">
        <f t="shared" si="87"/>
        <v>0</v>
      </c>
      <c r="AE82" s="291">
        <f t="shared" si="87"/>
        <v>0</v>
      </c>
      <c r="AF82" s="291">
        <f t="shared" si="87"/>
        <v>0</v>
      </c>
      <c r="AG82" s="291">
        <f t="shared" si="87"/>
        <v>0</v>
      </c>
      <c r="AH82" s="291">
        <f t="shared" si="87"/>
        <v>0</v>
      </c>
      <c r="AI82" s="291">
        <f t="shared" si="87"/>
        <v>0</v>
      </c>
      <c r="AJ82" s="291">
        <f t="shared" si="87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88">H83</f>
        <v>2</v>
      </c>
      <c r="J83" s="309">
        <f t="shared" si="88"/>
        <v>2</v>
      </c>
      <c r="K83" s="309">
        <f t="shared" si="88"/>
        <v>2</v>
      </c>
      <c r="L83" s="309">
        <f t="shared" si="88"/>
        <v>2</v>
      </c>
      <c r="M83" s="309">
        <f t="shared" si="88"/>
        <v>2</v>
      </c>
      <c r="N83" s="309">
        <f t="shared" si="88"/>
        <v>2</v>
      </c>
      <c r="O83" s="309">
        <f t="shared" si="88"/>
        <v>2</v>
      </c>
      <c r="P83" s="309">
        <f t="shared" si="88"/>
        <v>2</v>
      </c>
      <c r="Q83" s="309">
        <f t="shared" si="88"/>
        <v>2</v>
      </c>
      <c r="R83" s="309">
        <f t="shared" si="88"/>
        <v>2</v>
      </c>
      <c r="S83" s="309">
        <f t="shared" si="88"/>
        <v>2</v>
      </c>
      <c r="T83" s="309">
        <f t="shared" si="88"/>
        <v>2</v>
      </c>
      <c r="U83" s="309">
        <f t="shared" si="88"/>
        <v>2</v>
      </c>
      <c r="V83" s="309">
        <f t="shared" si="88"/>
        <v>2</v>
      </c>
      <c r="W83" s="309">
        <f t="shared" si="88"/>
        <v>2</v>
      </c>
      <c r="X83" s="309">
        <f t="shared" si="88"/>
        <v>2</v>
      </c>
      <c r="Y83" s="309">
        <f t="shared" si="88"/>
        <v>2</v>
      </c>
      <c r="Z83" s="309">
        <f t="shared" si="88"/>
        <v>2</v>
      </c>
      <c r="AA83" s="309">
        <f t="shared" si="88"/>
        <v>2</v>
      </c>
      <c r="AB83" s="309">
        <f t="shared" si="88"/>
        <v>2</v>
      </c>
      <c r="AC83" s="309">
        <f t="shared" si="88"/>
        <v>2</v>
      </c>
      <c r="AD83" s="309">
        <f t="shared" si="88"/>
        <v>2</v>
      </c>
      <c r="AE83" s="309">
        <f t="shared" si="88"/>
        <v>2</v>
      </c>
      <c r="AF83" s="309">
        <f t="shared" si="88"/>
        <v>2</v>
      </c>
      <c r="AG83" s="309">
        <f t="shared" si="88"/>
        <v>2</v>
      </c>
      <c r="AH83" s="309">
        <f t="shared" si="88"/>
        <v>2</v>
      </c>
      <c r="AI83" s="309">
        <f t="shared" si="88"/>
        <v>2</v>
      </c>
      <c r="AJ83" s="309">
        <f t="shared" si="88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89">IFERROR(I79*I80/100*(100-I83)/100,0)</f>
        <v>0</v>
      </c>
      <c r="J84" s="156">
        <f t="shared" si="89"/>
        <v>0</v>
      </c>
      <c r="K84" s="156">
        <f t="shared" si="89"/>
        <v>0</v>
      </c>
      <c r="L84" s="156">
        <f t="shared" si="89"/>
        <v>0</v>
      </c>
      <c r="M84" s="156">
        <f t="shared" si="89"/>
        <v>0</v>
      </c>
      <c r="N84" s="156">
        <f t="shared" si="89"/>
        <v>0</v>
      </c>
      <c r="O84" s="156">
        <f t="shared" si="89"/>
        <v>0</v>
      </c>
      <c r="P84" s="156">
        <f t="shared" si="89"/>
        <v>0</v>
      </c>
      <c r="Q84" s="156">
        <f t="shared" si="89"/>
        <v>0</v>
      </c>
      <c r="R84" s="156">
        <f t="shared" si="89"/>
        <v>0</v>
      </c>
      <c r="S84" s="156">
        <f t="shared" si="89"/>
        <v>0</v>
      </c>
      <c r="T84" s="156">
        <f t="shared" si="89"/>
        <v>0</v>
      </c>
      <c r="U84" s="156">
        <f t="shared" si="89"/>
        <v>0</v>
      </c>
      <c r="V84" s="156">
        <f t="shared" si="89"/>
        <v>0</v>
      </c>
      <c r="W84" s="156">
        <f t="shared" si="89"/>
        <v>0</v>
      </c>
      <c r="X84" s="156">
        <f t="shared" si="89"/>
        <v>0</v>
      </c>
      <c r="Y84" s="156">
        <f t="shared" si="89"/>
        <v>0</v>
      </c>
      <c r="Z84" s="156">
        <f t="shared" si="89"/>
        <v>0</v>
      </c>
      <c r="AA84" s="156">
        <f t="shared" si="89"/>
        <v>0</v>
      </c>
      <c r="AB84" s="156">
        <f t="shared" si="89"/>
        <v>0</v>
      </c>
      <c r="AC84" s="156">
        <f t="shared" si="89"/>
        <v>0</v>
      </c>
      <c r="AD84" s="156">
        <f t="shared" si="89"/>
        <v>0</v>
      </c>
      <c r="AE84" s="156">
        <f t="shared" si="89"/>
        <v>0</v>
      </c>
      <c r="AF84" s="156">
        <f t="shared" si="89"/>
        <v>0</v>
      </c>
      <c r="AG84" s="156">
        <f t="shared" si="89"/>
        <v>0</v>
      </c>
      <c r="AH84" s="156">
        <f t="shared" si="89"/>
        <v>0</v>
      </c>
      <c r="AI84" s="156">
        <f t="shared" si="89"/>
        <v>0</v>
      </c>
      <c r="AJ84" s="156">
        <f t="shared" si="89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0">IFERROR(I82/100*I84,0)</f>
        <v>0</v>
      </c>
      <c r="J85" s="163">
        <f t="shared" si="90"/>
        <v>0</v>
      </c>
      <c r="K85" s="163">
        <f t="shared" si="90"/>
        <v>0</v>
      </c>
      <c r="L85" s="163">
        <f t="shared" si="90"/>
        <v>0</v>
      </c>
      <c r="M85" s="163">
        <f t="shared" si="90"/>
        <v>0</v>
      </c>
      <c r="N85" s="163">
        <f t="shared" si="90"/>
        <v>0</v>
      </c>
      <c r="O85" s="163">
        <f t="shared" si="90"/>
        <v>0</v>
      </c>
      <c r="P85" s="163">
        <f t="shared" si="90"/>
        <v>0</v>
      </c>
      <c r="Q85" s="163">
        <f t="shared" si="90"/>
        <v>0</v>
      </c>
      <c r="R85" s="163">
        <f t="shared" si="90"/>
        <v>0</v>
      </c>
      <c r="S85" s="163">
        <f t="shared" si="90"/>
        <v>0</v>
      </c>
      <c r="T85" s="163">
        <f t="shared" si="90"/>
        <v>0</v>
      </c>
      <c r="U85" s="163">
        <f t="shared" si="90"/>
        <v>0</v>
      </c>
      <c r="V85" s="163">
        <f t="shared" si="90"/>
        <v>0</v>
      </c>
      <c r="W85" s="163">
        <f t="shared" si="90"/>
        <v>0</v>
      </c>
      <c r="X85" s="163">
        <f t="shared" si="90"/>
        <v>0</v>
      </c>
      <c r="Y85" s="163">
        <f t="shared" si="90"/>
        <v>0</v>
      </c>
      <c r="Z85" s="163">
        <f t="shared" si="90"/>
        <v>0</v>
      </c>
      <c r="AA85" s="163">
        <f t="shared" si="90"/>
        <v>0</v>
      </c>
      <c r="AB85" s="163">
        <f t="shared" si="90"/>
        <v>0</v>
      </c>
      <c r="AC85" s="163">
        <f t="shared" si="90"/>
        <v>0</v>
      </c>
      <c r="AD85" s="163">
        <f t="shared" si="90"/>
        <v>0</v>
      </c>
      <c r="AE85" s="163">
        <f t="shared" si="90"/>
        <v>0</v>
      </c>
      <c r="AF85" s="163">
        <f t="shared" si="90"/>
        <v>0</v>
      </c>
      <c r="AG85" s="163">
        <f t="shared" si="90"/>
        <v>0</v>
      </c>
      <c r="AH85" s="163">
        <f t="shared" si="90"/>
        <v>0</v>
      </c>
      <c r="AI85" s="163">
        <f t="shared" si="90"/>
        <v>0</v>
      </c>
      <c r="AJ85" s="163">
        <f t="shared" si="90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1">IFERROR(H79*H80/88,0)</f>
        <v>0</v>
      </c>
      <c r="I86" s="156">
        <f t="shared" si="91"/>
        <v>0</v>
      </c>
      <c r="J86" s="156">
        <f t="shared" si="91"/>
        <v>0</v>
      </c>
      <c r="K86" s="156">
        <f t="shared" si="91"/>
        <v>0</v>
      </c>
      <c r="L86" s="156">
        <f t="shared" si="91"/>
        <v>0</v>
      </c>
      <c r="M86" s="156">
        <f t="shared" si="91"/>
        <v>0</v>
      </c>
      <c r="N86" s="156">
        <f t="shared" si="91"/>
        <v>0</v>
      </c>
      <c r="O86" s="156">
        <f t="shared" si="91"/>
        <v>0</v>
      </c>
      <c r="P86" s="156">
        <f t="shared" si="91"/>
        <v>0</v>
      </c>
      <c r="Q86" s="156">
        <f t="shared" si="91"/>
        <v>0</v>
      </c>
      <c r="R86" s="156">
        <f t="shared" si="91"/>
        <v>0</v>
      </c>
      <c r="S86" s="156">
        <f t="shared" si="91"/>
        <v>0</v>
      </c>
      <c r="T86" s="156">
        <f t="shared" si="91"/>
        <v>0</v>
      </c>
      <c r="U86" s="156">
        <f t="shared" si="91"/>
        <v>0</v>
      </c>
      <c r="V86" s="156">
        <f t="shared" si="91"/>
        <v>0</v>
      </c>
      <c r="W86" s="156">
        <f t="shared" si="91"/>
        <v>0</v>
      </c>
      <c r="X86" s="156">
        <f t="shared" si="91"/>
        <v>0</v>
      </c>
      <c r="Y86" s="156">
        <f t="shared" si="91"/>
        <v>0</v>
      </c>
      <c r="Z86" s="156">
        <f t="shared" si="91"/>
        <v>0</v>
      </c>
      <c r="AA86" s="156">
        <f t="shared" si="91"/>
        <v>0</v>
      </c>
      <c r="AB86" s="156">
        <f t="shared" si="91"/>
        <v>0</v>
      </c>
      <c r="AC86" s="156">
        <f t="shared" si="91"/>
        <v>0</v>
      </c>
      <c r="AD86" s="156">
        <f t="shared" si="91"/>
        <v>0</v>
      </c>
      <c r="AE86" s="156">
        <f t="shared" si="91"/>
        <v>0</v>
      </c>
      <c r="AF86" s="156">
        <f t="shared" si="91"/>
        <v>0</v>
      </c>
      <c r="AG86" s="156">
        <f t="shared" si="91"/>
        <v>0</v>
      </c>
      <c r="AH86" s="156">
        <f t="shared" si="91"/>
        <v>0</v>
      </c>
      <c r="AI86" s="156">
        <f t="shared" si="91"/>
        <v>0</v>
      </c>
      <c r="AJ86" s="156">
        <f t="shared" si="91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2">IFERROR(G87*H$164/G$164,"-")</f>
        <v>-</v>
      </c>
      <c r="I87" s="179" t="str">
        <f t="shared" si="92"/>
        <v>-</v>
      </c>
      <c r="J87" s="179" t="str">
        <f t="shared" si="92"/>
        <v>-</v>
      </c>
      <c r="K87" s="179" t="str">
        <f t="shared" si="92"/>
        <v>-</v>
      </c>
      <c r="L87" s="179" t="str">
        <f t="shared" si="92"/>
        <v>-</v>
      </c>
      <c r="M87" s="179" t="str">
        <f t="shared" si="92"/>
        <v>-</v>
      </c>
      <c r="N87" s="179" t="str">
        <f t="shared" si="92"/>
        <v>-</v>
      </c>
      <c r="O87" s="179" t="str">
        <f t="shared" si="92"/>
        <v>-</v>
      </c>
      <c r="P87" s="179" t="str">
        <f t="shared" si="92"/>
        <v>-</v>
      </c>
      <c r="Q87" s="179" t="str">
        <f t="shared" si="92"/>
        <v>-</v>
      </c>
      <c r="R87" s="179" t="str">
        <f t="shared" si="92"/>
        <v>-</v>
      </c>
      <c r="S87" s="179" t="str">
        <f t="shared" si="92"/>
        <v>-</v>
      </c>
      <c r="T87" s="179" t="str">
        <f t="shared" si="92"/>
        <v>-</v>
      </c>
      <c r="U87" s="179" t="str">
        <f t="shared" si="92"/>
        <v>-</v>
      </c>
      <c r="V87" s="179" t="str">
        <f t="shared" si="92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93">IFERROR(AC87*AD$164/AC$164,"-")</f>
        <v>-</v>
      </c>
      <c r="AE87" s="179" t="str">
        <f t="shared" si="93"/>
        <v>-</v>
      </c>
      <c r="AF87" s="179" t="str">
        <f t="shared" si="93"/>
        <v>-</v>
      </c>
      <c r="AG87" s="179" t="str">
        <f t="shared" si="93"/>
        <v>-</v>
      </c>
      <c r="AH87" s="179" t="str">
        <f t="shared" si="93"/>
        <v>-</v>
      </c>
      <c r="AI87" s="179" t="str">
        <f t="shared" si="93"/>
        <v>-</v>
      </c>
      <c r="AJ87" s="179" t="str">
        <f t="shared" si="93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AJ89" si="94">H88</f>
        <v>88</v>
      </c>
      <c r="J88" s="164">
        <f t="shared" si="94"/>
        <v>88</v>
      </c>
      <c r="K88" s="164">
        <f t="shared" si="94"/>
        <v>88</v>
      </c>
      <c r="L88" s="164">
        <f t="shared" si="94"/>
        <v>88</v>
      </c>
      <c r="M88" s="164">
        <f t="shared" si="94"/>
        <v>88</v>
      </c>
      <c r="N88" s="164">
        <f t="shared" si="94"/>
        <v>88</v>
      </c>
      <c r="O88" s="164">
        <f t="shared" si="94"/>
        <v>88</v>
      </c>
      <c r="P88" s="164">
        <f t="shared" si="94"/>
        <v>88</v>
      </c>
      <c r="Q88" s="164">
        <f t="shared" si="94"/>
        <v>88</v>
      </c>
      <c r="R88" s="164">
        <f t="shared" si="94"/>
        <v>88</v>
      </c>
      <c r="S88" s="164">
        <f t="shared" si="94"/>
        <v>88</v>
      </c>
      <c r="T88" s="164">
        <f t="shared" si="94"/>
        <v>88</v>
      </c>
      <c r="U88" s="164">
        <f t="shared" si="94"/>
        <v>88</v>
      </c>
      <c r="V88" s="164">
        <f t="shared" si="94"/>
        <v>88</v>
      </c>
      <c r="W88" s="164">
        <f>J88</f>
        <v>88</v>
      </c>
      <c r="X88" s="164">
        <f t="shared" ref="X88:AB89" si="95">W88</f>
        <v>88</v>
      </c>
      <c r="Y88" s="164">
        <f t="shared" si="95"/>
        <v>88</v>
      </c>
      <c r="Z88" s="164">
        <f t="shared" si="95"/>
        <v>88</v>
      </c>
      <c r="AA88" s="164">
        <f t="shared" si="95"/>
        <v>88</v>
      </c>
      <c r="AB88" s="164">
        <f t="shared" si="95"/>
        <v>88</v>
      </c>
      <c r="AC88" s="164">
        <f>P88</f>
        <v>88</v>
      </c>
      <c r="AD88" s="164">
        <f t="shared" si="94"/>
        <v>88</v>
      </c>
      <c r="AE88" s="164">
        <f t="shared" si="94"/>
        <v>88</v>
      </c>
      <c r="AF88" s="164">
        <f t="shared" si="94"/>
        <v>88</v>
      </c>
      <c r="AG88" s="164">
        <f t="shared" si="94"/>
        <v>88</v>
      </c>
      <c r="AH88" s="164">
        <f t="shared" si="94"/>
        <v>88</v>
      </c>
      <c r="AI88" s="164">
        <f t="shared" si="94"/>
        <v>88</v>
      </c>
      <c r="AJ88" s="164">
        <f t="shared" si="94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96">G89</f>
        <v>0</v>
      </c>
      <c r="I89" s="166">
        <f t="shared" si="96"/>
        <v>0</v>
      </c>
      <c r="J89" s="166">
        <f t="shared" si="96"/>
        <v>0</v>
      </c>
      <c r="K89" s="166">
        <f t="shared" si="96"/>
        <v>0</v>
      </c>
      <c r="L89" s="166">
        <f t="shared" si="96"/>
        <v>0</v>
      </c>
      <c r="M89" s="166">
        <f t="shared" si="96"/>
        <v>0</v>
      </c>
      <c r="N89" s="166">
        <f t="shared" si="96"/>
        <v>0</v>
      </c>
      <c r="O89" s="166">
        <f t="shared" si="96"/>
        <v>0</v>
      </c>
      <c r="P89" s="166">
        <f t="shared" si="96"/>
        <v>0</v>
      </c>
      <c r="Q89" s="166">
        <f t="shared" si="96"/>
        <v>0</v>
      </c>
      <c r="R89" s="166">
        <f t="shared" si="94"/>
        <v>0</v>
      </c>
      <c r="S89" s="166">
        <f t="shared" si="94"/>
        <v>0</v>
      </c>
      <c r="T89" s="166">
        <f t="shared" si="94"/>
        <v>0</v>
      </c>
      <c r="U89" s="166">
        <f t="shared" si="94"/>
        <v>0</v>
      </c>
      <c r="V89" s="166">
        <f t="shared" si="94"/>
        <v>0</v>
      </c>
      <c r="W89" s="166">
        <f>J89</f>
        <v>0</v>
      </c>
      <c r="X89" s="166">
        <f t="shared" si="95"/>
        <v>0</v>
      </c>
      <c r="Y89" s="166">
        <f t="shared" si="95"/>
        <v>0</v>
      </c>
      <c r="Z89" s="166">
        <f t="shared" si="95"/>
        <v>0</v>
      </c>
      <c r="AA89" s="166">
        <f t="shared" si="95"/>
        <v>0</v>
      </c>
      <c r="AB89" s="166">
        <f t="shared" si="95"/>
        <v>0</v>
      </c>
      <c r="AC89" s="166">
        <f>P89</f>
        <v>0</v>
      </c>
      <c r="AD89" s="166">
        <f t="shared" si="96"/>
        <v>0</v>
      </c>
      <c r="AE89" s="166">
        <f t="shared" si="96"/>
        <v>0</v>
      </c>
      <c r="AF89" s="166">
        <f t="shared" si="96"/>
        <v>0</v>
      </c>
      <c r="AG89" s="166">
        <f t="shared" si="96"/>
        <v>0</v>
      </c>
      <c r="AH89" s="166">
        <f t="shared" si="96"/>
        <v>0</v>
      </c>
      <c r="AI89" s="166">
        <f t="shared" si="96"/>
        <v>0</v>
      </c>
      <c r="AJ89" s="166">
        <f t="shared" si="96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97">IFERROR(H89*100/H88,0)</f>
        <v>0</v>
      </c>
      <c r="I90" s="291">
        <f t="shared" si="97"/>
        <v>0</v>
      </c>
      <c r="J90" s="291">
        <f t="shared" si="97"/>
        <v>0</v>
      </c>
      <c r="K90" s="291">
        <f t="shared" si="97"/>
        <v>0</v>
      </c>
      <c r="L90" s="291">
        <f t="shared" si="97"/>
        <v>0</v>
      </c>
      <c r="M90" s="291">
        <f t="shared" si="97"/>
        <v>0</v>
      </c>
      <c r="N90" s="291">
        <f t="shared" si="97"/>
        <v>0</v>
      </c>
      <c r="O90" s="291">
        <f t="shared" si="97"/>
        <v>0</v>
      </c>
      <c r="P90" s="291">
        <f t="shared" si="97"/>
        <v>0</v>
      </c>
      <c r="Q90" s="291">
        <f t="shared" si="97"/>
        <v>0</v>
      </c>
      <c r="R90" s="291">
        <f t="shared" si="97"/>
        <v>0</v>
      </c>
      <c r="S90" s="291">
        <f t="shared" si="97"/>
        <v>0</v>
      </c>
      <c r="T90" s="291">
        <f t="shared" si="97"/>
        <v>0</v>
      </c>
      <c r="U90" s="291">
        <f t="shared" si="97"/>
        <v>0</v>
      </c>
      <c r="V90" s="291">
        <f t="shared" si="97"/>
        <v>0</v>
      </c>
      <c r="W90" s="291">
        <f t="shared" si="97"/>
        <v>0</v>
      </c>
      <c r="X90" s="291">
        <f t="shared" si="97"/>
        <v>0</v>
      </c>
      <c r="Y90" s="291">
        <f t="shared" si="97"/>
        <v>0</v>
      </c>
      <c r="Z90" s="291">
        <f t="shared" si="97"/>
        <v>0</v>
      </c>
      <c r="AA90" s="291">
        <f t="shared" si="97"/>
        <v>0</v>
      </c>
      <c r="AB90" s="291">
        <f t="shared" si="97"/>
        <v>0</v>
      </c>
      <c r="AC90" s="291">
        <f t="shared" si="97"/>
        <v>0</v>
      </c>
      <c r="AD90" s="291">
        <f t="shared" si="97"/>
        <v>0</v>
      </c>
      <c r="AE90" s="291">
        <f t="shared" si="97"/>
        <v>0</v>
      </c>
      <c r="AF90" s="291">
        <f t="shared" si="97"/>
        <v>0</v>
      </c>
      <c r="AG90" s="291">
        <f t="shared" si="97"/>
        <v>0</v>
      </c>
      <c r="AH90" s="291">
        <f t="shared" si="97"/>
        <v>0</v>
      </c>
      <c r="AI90" s="291">
        <f t="shared" si="97"/>
        <v>0</v>
      </c>
      <c r="AJ90" s="291">
        <f t="shared" si="97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98">H91</f>
        <v>2</v>
      </c>
      <c r="J91" s="309">
        <f t="shared" si="98"/>
        <v>2</v>
      </c>
      <c r="K91" s="309">
        <f t="shared" si="98"/>
        <v>2</v>
      </c>
      <c r="L91" s="309">
        <f t="shared" si="98"/>
        <v>2</v>
      </c>
      <c r="M91" s="309">
        <f t="shared" si="98"/>
        <v>2</v>
      </c>
      <c r="N91" s="309">
        <f t="shared" si="98"/>
        <v>2</v>
      </c>
      <c r="O91" s="309">
        <f t="shared" si="98"/>
        <v>2</v>
      </c>
      <c r="P91" s="309">
        <f t="shared" si="98"/>
        <v>2</v>
      </c>
      <c r="Q91" s="309">
        <f t="shared" si="98"/>
        <v>2</v>
      </c>
      <c r="R91" s="309">
        <f t="shared" si="98"/>
        <v>2</v>
      </c>
      <c r="S91" s="309">
        <f t="shared" si="98"/>
        <v>2</v>
      </c>
      <c r="T91" s="309">
        <f t="shared" si="98"/>
        <v>2</v>
      </c>
      <c r="U91" s="309">
        <f t="shared" si="98"/>
        <v>2</v>
      </c>
      <c r="V91" s="309">
        <f t="shared" si="98"/>
        <v>2</v>
      </c>
      <c r="W91" s="309">
        <f t="shared" si="98"/>
        <v>2</v>
      </c>
      <c r="X91" s="309">
        <f t="shared" si="98"/>
        <v>2</v>
      </c>
      <c r="Y91" s="309">
        <f t="shared" si="98"/>
        <v>2</v>
      </c>
      <c r="Z91" s="309">
        <f t="shared" si="98"/>
        <v>2</v>
      </c>
      <c r="AA91" s="309">
        <f t="shared" si="98"/>
        <v>2</v>
      </c>
      <c r="AB91" s="309">
        <f t="shared" si="98"/>
        <v>2</v>
      </c>
      <c r="AC91" s="309">
        <f t="shared" si="98"/>
        <v>2</v>
      </c>
      <c r="AD91" s="309">
        <f t="shared" si="98"/>
        <v>2</v>
      </c>
      <c r="AE91" s="309">
        <f t="shared" si="98"/>
        <v>2</v>
      </c>
      <c r="AF91" s="309">
        <f t="shared" si="98"/>
        <v>2</v>
      </c>
      <c r="AG91" s="309">
        <f t="shared" si="98"/>
        <v>2</v>
      </c>
      <c r="AH91" s="309">
        <f t="shared" si="98"/>
        <v>2</v>
      </c>
      <c r="AI91" s="309">
        <f t="shared" si="98"/>
        <v>2</v>
      </c>
      <c r="AJ91" s="309">
        <f t="shared" si="98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99">IFERROR(I87*I88/100*(100-I91)/100,0)</f>
        <v>0</v>
      </c>
      <c r="J92" s="156">
        <f t="shared" si="99"/>
        <v>0</v>
      </c>
      <c r="K92" s="156">
        <f t="shared" si="99"/>
        <v>0</v>
      </c>
      <c r="L92" s="156">
        <f t="shared" si="99"/>
        <v>0</v>
      </c>
      <c r="M92" s="156">
        <f t="shared" si="99"/>
        <v>0</v>
      </c>
      <c r="N92" s="156">
        <f t="shared" si="99"/>
        <v>0</v>
      </c>
      <c r="O92" s="156">
        <f t="shared" si="99"/>
        <v>0</v>
      </c>
      <c r="P92" s="156">
        <f t="shared" si="99"/>
        <v>0</v>
      </c>
      <c r="Q92" s="156">
        <f t="shared" si="99"/>
        <v>0</v>
      </c>
      <c r="R92" s="156">
        <f t="shared" si="99"/>
        <v>0</v>
      </c>
      <c r="S92" s="156">
        <f t="shared" si="99"/>
        <v>0</v>
      </c>
      <c r="T92" s="156">
        <f t="shared" si="99"/>
        <v>0</v>
      </c>
      <c r="U92" s="156">
        <f t="shared" si="99"/>
        <v>0</v>
      </c>
      <c r="V92" s="156">
        <f t="shared" si="99"/>
        <v>0</v>
      </c>
      <c r="W92" s="156">
        <f t="shared" si="99"/>
        <v>0</v>
      </c>
      <c r="X92" s="156">
        <f t="shared" si="99"/>
        <v>0</v>
      </c>
      <c r="Y92" s="156">
        <f t="shared" si="99"/>
        <v>0</v>
      </c>
      <c r="Z92" s="156">
        <f t="shared" si="99"/>
        <v>0</v>
      </c>
      <c r="AA92" s="156">
        <f t="shared" si="99"/>
        <v>0</v>
      </c>
      <c r="AB92" s="156">
        <f t="shared" si="99"/>
        <v>0</v>
      </c>
      <c r="AC92" s="156">
        <f t="shared" si="99"/>
        <v>0</v>
      </c>
      <c r="AD92" s="156">
        <f t="shared" si="99"/>
        <v>0</v>
      </c>
      <c r="AE92" s="156">
        <f t="shared" si="99"/>
        <v>0</v>
      </c>
      <c r="AF92" s="156">
        <f t="shared" si="99"/>
        <v>0</v>
      </c>
      <c r="AG92" s="156">
        <f t="shared" si="99"/>
        <v>0</v>
      </c>
      <c r="AH92" s="156">
        <f t="shared" si="99"/>
        <v>0</v>
      </c>
      <c r="AI92" s="156">
        <f t="shared" si="99"/>
        <v>0</v>
      </c>
      <c r="AJ92" s="156">
        <f t="shared" si="99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0">IFERROR(I90/100*I92,0)</f>
        <v>0</v>
      </c>
      <c r="J93" s="163">
        <f t="shared" si="100"/>
        <v>0</v>
      </c>
      <c r="K93" s="163">
        <f t="shared" si="100"/>
        <v>0</v>
      </c>
      <c r="L93" s="163">
        <f t="shared" si="100"/>
        <v>0</v>
      </c>
      <c r="M93" s="163">
        <f t="shared" si="100"/>
        <v>0</v>
      </c>
      <c r="N93" s="163">
        <f t="shared" si="100"/>
        <v>0</v>
      </c>
      <c r="O93" s="163">
        <f t="shared" si="100"/>
        <v>0</v>
      </c>
      <c r="P93" s="163">
        <f t="shared" si="100"/>
        <v>0</v>
      </c>
      <c r="Q93" s="163">
        <f t="shared" si="100"/>
        <v>0</v>
      </c>
      <c r="R93" s="163">
        <f t="shared" si="100"/>
        <v>0</v>
      </c>
      <c r="S93" s="163">
        <f t="shared" si="100"/>
        <v>0</v>
      </c>
      <c r="T93" s="163">
        <f t="shared" si="100"/>
        <v>0</v>
      </c>
      <c r="U93" s="163">
        <f t="shared" si="100"/>
        <v>0</v>
      </c>
      <c r="V93" s="163">
        <f t="shared" si="100"/>
        <v>0</v>
      </c>
      <c r="W93" s="163">
        <f t="shared" si="100"/>
        <v>0</v>
      </c>
      <c r="X93" s="163">
        <f t="shared" si="100"/>
        <v>0</v>
      </c>
      <c r="Y93" s="163">
        <f t="shared" si="100"/>
        <v>0</v>
      </c>
      <c r="Z93" s="163">
        <f t="shared" si="100"/>
        <v>0</v>
      </c>
      <c r="AA93" s="163">
        <f t="shared" si="100"/>
        <v>0</v>
      </c>
      <c r="AB93" s="163">
        <f t="shared" si="100"/>
        <v>0</v>
      </c>
      <c r="AC93" s="163">
        <f t="shared" si="100"/>
        <v>0</v>
      </c>
      <c r="AD93" s="163">
        <f t="shared" si="100"/>
        <v>0</v>
      </c>
      <c r="AE93" s="163">
        <f t="shared" si="100"/>
        <v>0</v>
      </c>
      <c r="AF93" s="163">
        <f t="shared" si="100"/>
        <v>0</v>
      </c>
      <c r="AG93" s="163">
        <f t="shared" si="100"/>
        <v>0</v>
      </c>
      <c r="AH93" s="163">
        <f t="shared" si="100"/>
        <v>0</v>
      </c>
      <c r="AI93" s="163">
        <f t="shared" si="100"/>
        <v>0</v>
      </c>
      <c r="AJ93" s="163">
        <f t="shared" si="100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1">IFERROR(H87*H88/88,0)</f>
        <v>0</v>
      </c>
      <c r="I94" s="156">
        <f t="shared" si="101"/>
        <v>0</v>
      </c>
      <c r="J94" s="156">
        <f t="shared" si="101"/>
        <v>0</v>
      </c>
      <c r="K94" s="156">
        <f t="shared" si="101"/>
        <v>0</v>
      </c>
      <c r="L94" s="156">
        <f t="shared" si="101"/>
        <v>0</v>
      </c>
      <c r="M94" s="156">
        <f t="shared" si="101"/>
        <v>0</v>
      </c>
      <c r="N94" s="156">
        <f t="shared" si="101"/>
        <v>0</v>
      </c>
      <c r="O94" s="156">
        <f t="shared" si="101"/>
        <v>0</v>
      </c>
      <c r="P94" s="156">
        <f t="shared" si="101"/>
        <v>0</v>
      </c>
      <c r="Q94" s="156">
        <f t="shared" si="101"/>
        <v>0</v>
      </c>
      <c r="R94" s="156">
        <f t="shared" si="101"/>
        <v>0</v>
      </c>
      <c r="S94" s="156">
        <f t="shared" si="101"/>
        <v>0</v>
      </c>
      <c r="T94" s="156">
        <f t="shared" si="101"/>
        <v>0</v>
      </c>
      <c r="U94" s="156">
        <f t="shared" si="101"/>
        <v>0</v>
      </c>
      <c r="V94" s="156">
        <f t="shared" si="101"/>
        <v>0</v>
      </c>
      <c r="W94" s="156">
        <f t="shared" si="101"/>
        <v>0</v>
      </c>
      <c r="X94" s="156">
        <f t="shared" si="101"/>
        <v>0</v>
      </c>
      <c r="Y94" s="156">
        <f t="shared" si="101"/>
        <v>0</v>
      </c>
      <c r="Z94" s="156">
        <f t="shared" si="101"/>
        <v>0</v>
      </c>
      <c r="AA94" s="156">
        <f t="shared" si="101"/>
        <v>0</v>
      </c>
      <c r="AB94" s="156">
        <f t="shared" si="101"/>
        <v>0</v>
      </c>
      <c r="AC94" s="156">
        <f t="shared" si="101"/>
        <v>0</v>
      </c>
      <c r="AD94" s="156">
        <f t="shared" si="101"/>
        <v>0</v>
      </c>
      <c r="AE94" s="156">
        <f t="shared" si="101"/>
        <v>0</v>
      </c>
      <c r="AF94" s="156">
        <f t="shared" si="101"/>
        <v>0</v>
      </c>
      <c r="AG94" s="156">
        <f t="shared" si="101"/>
        <v>0</v>
      </c>
      <c r="AH94" s="156">
        <f t="shared" si="101"/>
        <v>0</v>
      </c>
      <c r="AI94" s="156">
        <f t="shared" si="101"/>
        <v>0</v>
      </c>
      <c r="AJ94" s="156">
        <f t="shared" si="101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02">IFERROR(G95*H$164/G$164,"-")</f>
        <v>-</v>
      </c>
      <c r="I95" s="179" t="str">
        <f t="shared" si="102"/>
        <v>-</v>
      </c>
      <c r="J95" s="179" t="str">
        <f t="shared" si="102"/>
        <v>-</v>
      </c>
      <c r="K95" s="179" t="str">
        <f t="shared" si="102"/>
        <v>-</v>
      </c>
      <c r="L95" s="179" t="str">
        <f t="shared" si="102"/>
        <v>-</v>
      </c>
      <c r="M95" s="179" t="str">
        <f t="shared" si="102"/>
        <v>-</v>
      </c>
      <c r="N95" s="179" t="str">
        <f t="shared" si="102"/>
        <v>-</v>
      </c>
      <c r="O95" s="179" t="str">
        <f t="shared" si="102"/>
        <v>-</v>
      </c>
      <c r="P95" s="179" t="str">
        <f t="shared" si="102"/>
        <v>-</v>
      </c>
      <c r="Q95" s="179" t="str">
        <f t="shared" si="102"/>
        <v>-</v>
      </c>
      <c r="R95" s="179" t="str">
        <f t="shared" si="102"/>
        <v>-</v>
      </c>
      <c r="S95" s="179" t="str">
        <f t="shared" si="102"/>
        <v>-</v>
      </c>
      <c r="T95" s="179" t="str">
        <f t="shared" si="102"/>
        <v>-</v>
      </c>
      <c r="U95" s="179" t="str">
        <f t="shared" si="102"/>
        <v>-</v>
      </c>
      <c r="V95" s="179" t="str">
        <f t="shared" si="102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03">IFERROR(AC95*AD$164/AC$164,"-")</f>
        <v>-</v>
      </c>
      <c r="AE95" s="179" t="str">
        <f t="shared" si="103"/>
        <v>-</v>
      </c>
      <c r="AF95" s="179" t="str">
        <f t="shared" si="103"/>
        <v>-</v>
      </c>
      <c r="AG95" s="179" t="str">
        <f t="shared" si="103"/>
        <v>-</v>
      </c>
      <c r="AH95" s="179" t="str">
        <f t="shared" si="103"/>
        <v>-</v>
      </c>
      <c r="AI95" s="179" t="str">
        <f t="shared" si="103"/>
        <v>-</v>
      </c>
      <c r="AJ95" s="179" t="str">
        <f t="shared" si="103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AJ97" si="104">H96</f>
        <v>88</v>
      </c>
      <c r="J96" s="164">
        <f t="shared" si="104"/>
        <v>88</v>
      </c>
      <c r="K96" s="164">
        <f t="shared" si="104"/>
        <v>88</v>
      </c>
      <c r="L96" s="164">
        <f t="shared" si="104"/>
        <v>88</v>
      </c>
      <c r="M96" s="164">
        <f t="shared" si="104"/>
        <v>88</v>
      </c>
      <c r="N96" s="164">
        <f t="shared" si="104"/>
        <v>88</v>
      </c>
      <c r="O96" s="164">
        <f t="shared" si="104"/>
        <v>88</v>
      </c>
      <c r="P96" s="164">
        <f t="shared" si="104"/>
        <v>88</v>
      </c>
      <c r="Q96" s="164">
        <f t="shared" si="104"/>
        <v>88</v>
      </c>
      <c r="R96" s="164">
        <f t="shared" si="104"/>
        <v>88</v>
      </c>
      <c r="S96" s="164">
        <f t="shared" si="104"/>
        <v>88</v>
      </c>
      <c r="T96" s="164">
        <f t="shared" si="104"/>
        <v>88</v>
      </c>
      <c r="U96" s="164">
        <f t="shared" si="104"/>
        <v>88</v>
      </c>
      <c r="V96" s="164">
        <f t="shared" si="104"/>
        <v>88</v>
      </c>
      <c r="W96" s="164">
        <f>J96</f>
        <v>88</v>
      </c>
      <c r="X96" s="164">
        <f t="shared" ref="X96:AB97" si="105">W96</f>
        <v>88</v>
      </c>
      <c r="Y96" s="164">
        <f t="shared" si="105"/>
        <v>88</v>
      </c>
      <c r="Z96" s="164">
        <f t="shared" si="105"/>
        <v>88</v>
      </c>
      <c r="AA96" s="164">
        <f t="shared" si="105"/>
        <v>88</v>
      </c>
      <c r="AB96" s="164">
        <f t="shared" si="105"/>
        <v>88</v>
      </c>
      <c r="AC96" s="164">
        <f>P96</f>
        <v>88</v>
      </c>
      <c r="AD96" s="164">
        <f t="shared" si="104"/>
        <v>88</v>
      </c>
      <c r="AE96" s="164">
        <f t="shared" si="104"/>
        <v>88</v>
      </c>
      <c r="AF96" s="164">
        <f t="shared" si="104"/>
        <v>88</v>
      </c>
      <c r="AG96" s="164">
        <f t="shared" si="104"/>
        <v>88</v>
      </c>
      <c r="AH96" s="164">
        <f t="shared" si="104"/>
        <v>88</v>
      </c>
      <c r="AI96" s="164">
        <f t="shared" si="104"/>
        <v>88</v>
      </c>
      <c r="AJ96" s="164">
        <f t="shared" si="10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06">G97</f>
        <v>100</v>
      </c>
      <c r="I97" s="166">
        <f t="shared" si="106"/>
        <v>100</v>
      </c>
      <c r="J97" s="166">
        <f t="shared" si="106"/>
        <v>100</v>
      </c>
      <c r="K97" s="166">
        <f t="shared" si="106"/>
        <v>100</v>
      </c>
      <c r="L97" s="166">
        <f t="shared" si="106"/>
        <v>100</v>
      </c>
      <c r="M97" s="166">
        <f t="shared" si="106"/>
        <v>100</v>
      </c>
      <c r="N97" s="166">
        <f t="shared" si="106"/>
        <v>100</v>
      </c>
      <c r="O97" s="166">
        <f t="shared" si="106"/>
        <v>100</v>
      </c>
      <c r="P97" s="166">
        <f t="shared" si="106"/>
        <v>100</v>
      </c>
      <c r="Q97" s="166">
        <f t="shared" si="106"/>
        <v>100</v>
      </c>
      <c r="R97" s="166">
        <f t="shared" si="104"/>
        <v>100</v>
      </c>
      <c r="S97" s="166">
        <f t="shared" si="104"/>
        <v>100</v>
      </c>
      <c r="T97" s="166">
        <f t="shared" si="104"/>
        <v>100</v>
      </c>
      <c r="U97" s="166">
        <f t="shared" si="104"/>
        <v>100</v>
      </c>
      <c r="V97" s="166">
        <f t="shared" si="104"/>
        <v>100</v>
      </c>
      <c r="W97" s="166">
        <f>J97</f>
        <v>100</v>
      </c>
      <c r="X97" s="166">
        <f t="shared" si="105"/>
        <v>100</v>
      </c>
      <c r="Y97" s="166">
        <f t="shared" si="105"/>
        <v>100</v>
      </c>
      <c r="Z97" s="166">
        <f t="shared" si="105"/>
        <v>100</v>
      </c>
      <c r="AA97" s="166">
        <f t="shared" si="105"/>
        <v>100</v>
      </c>
      <c r="AB97" s="166">
        <f t="shared" si="105"/>
        <v>100</v>
      </c>
      <c r="AC97" s="166">
        <f>P97</f>
        <v>100</v>
      </c>
      <c r="AD97" s="166">
        <f t="shared" si="106"/>
        <v>100</v>
      </c>
      <c r="AE97" s="166">
        <f t="shared" si="106"/>
        <v>100</v>
      </c>
      <c r="AF97" s="166">
        <f t="shared" si="106"/>
        <v>100</v>
      </c>
      <c r="AG97" s="166">
        <f t="shared" si="106"/>
        <v>100</v>
      </c>
      <c r="AH97" s="166">
        <f t="shared" si="106"/>
        <v>100</v>
      </c>
      <c r="AI97" s="166">
        <f t="shared" si="106"/>
        <v>100</v>
      </c>
      <c r="AJ97" s="166">
        <f t="shared" si="106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07">IFERROR(H97*100/H96,0)</f>
        <v>113.63636363636364</v>
      </c>
      <c r="I98" s="291">
        <f t="shared" si="107"/>
        <v>113.63636363636364</v>
      </c>
      <c r="J98" s="291">
        <f t="shared" si="107"/>
        <v>113.63636363636364</v>
      </c>
      <c r="K98" s="291">
        <f t="shared" si="107"/>
        <v>113.63636363636364</v>
      </c>
      <c r="L98" s="291">
        <f t="shared" si="107"/>
        <v>113.63636363636364</v>
      </c>
      <c r="M98" s="291">
        <f t="shared" si="107"/>
        <v>113.63636363636364</v>
      </c>
      <c r="N98" s="291">
        <f t="shared" si="107"/>
        <v>113.63636363636364</v>
      </c>
      <c r="O98" s="291">
        <f t="shared" si="107"/>
        <v>113.63636363636364</v>
      </c>
      <c r="P98" s="291">
        <f t="shared" si="107"/>
        <v>113.63636363636364</v>
      </c>
      <c r="Q98" s="291">
        <f t="shared" si="107"/>
        <v>113.63636363636364</v>
      </c>
      <c r="R98" s="291">
        <f t="shared" si="107"/>
        <v>113.63636363636364</v>
      </c>
      <c r="S98" s="291">
        <f t="shared" si="107"/>
        <v>113.63636363636364</v>
      </c>
      <c r="T98" s="291">
        <f t="shared" si="107"/>
        <v>113.63636363636364</v>
      </c>
      <c r="U98" s="291">
        <f t="shared" si="107"/>
        <v>113.63636363636364</v>
      </c>
      <c r="V98" s="291">
        <f t="shared" si="107"/>
        <v>113.63636363636364</v>
      </c>
      <c r="W98" s="291">
        <f t="shared" si="107"/>
        <v>113.63636363636364</v>
      </c>
      <c r="X98" s="291">
        <f t="shared" si="107"/>
        <v>113.63636363636364</v>
      </c>
      <c r="Y98" s="291">
        <f t="shared" si="107"/>
        <v>113.63636363636364</v>
      </c>
      <c r="Z98" s="291">
        <f t="shared" si="107"/>
        <v>113.63636363636364</v>
      </c>
      <c r="AA98" s="291">
        <f t="shared" si="107"/>
        <v>113.63636363636364</v>
      </c>
      <c r="AB98" s="291">
        <f t="shared" si="107"/>
        <v>113.63636363636364</v>
      </c>
      <c r="AC98" s="291">
        <f t="shared" si="107"/>
        <v>113.63636363636364</v>
      </c>
      <c r="AD98" s="291">
        <f t="shared" si="107"/>
        <v>113.63636363636364</v>
      </c>
      <c r="AE98" s="291">
        <f t="shared" si="107"/>
        <v>113.63636363636364</v>
      </c>
      <c r="AF98" s="291">
        <f t="shared" si="107"/>
        <v>113.63636363636364</v>
      </c>
      <c r="AG98" s="291">
        <f t="shared" si="107"/>
        <v>113.63636363636364</v>
      </c>
      <c r="AH98" s="291">
        <f t="shared" si="107"/>
        <v>113.63636363636364</v>
      </c>
      <c r="AI98" s="291">
        <f t="shared" si="107"/>
        <v>113.63636363636364</v>
      </c>
      <c r="AJ98" s="291">
        <f t="shared" si="107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08">H99</f>
        <v>2</v>
      </c>
      <c r="J99" s="309">
        <f t="shared" si="108"/>
        <v>2</v>
      </c>
      <c r="K99" s="309">
        <f t="shared" si="108"/>
        <v>2</v>
      </c>
      <c r="L99" s="309">
        <f t="shared" si="108"/>
        <v>2</v>
      </c>
      <c r="M99" s="309">
        <f t="shared" si="108"/>
        <v>2</v>
      </c>
      <c r="N99" s="309">
        <f t="shared" si="108"/>
        <v>2</v>
      </c>
      <c r="O99" s="309">
        <f t="shared" si="108"/>
        <v>2</v>
      </c>
      <c r="P99" s="309">
        <f t="shared" si="108"/>
        <v>2</v>
      </c>
      <c r="Q99" s="309">
        <f t="shared" si="108"/>
        <v>2</v>
      </c>
      <c r="R99" s="309">
        <f t="shared" si="108"/>
        <v>2</v>
      </c>
      <c r="S99" s="309">
        <f t="shared" si="108"/>
        <v>2</v>
      </c>
      <c r="T99" s="309">
        <f t="shared" si="108"/>
        <v>2</v>
      </c>
      <c r="U99" s="309">
        <f t="shared" si="108"/>
        <v>2</v>
      </c>
      <c r="V99" s="309">
        <f t="shared" si="108"/>
        <v>2</v>
      </c>
      <c r="W99" s="309">
        <f t="shared" si="108"/>
        <v>2</v>
      </c>
      <c r="X99" s="309">
        <f t="shared" si="108"/>
        <v>2</v>
      </c>
      <c r="Y99" s="309">
        <f t="shared" si="108"/>
        <v>2</v>
      </c>
      <c r="Z99" s="309">
        <f t="shared" si="108"/>
        <v>2</v>
      </c>
      <c r="AA99" s="309">
        <f t="shared" si="108"/>
        <v>2</v>
      </c>
      <c r="AB99" s="309">
        <f t="shared" si="108"/>
        <v>2</v>
      </c>
      <c r="AC99" s="309">
        <f t="shared" si="108"/>
        <v>2</v>
      </c>
      <c r="AD99" s="309">
        <f t="shared" si="108"/>
        <v>2</v>
      </c>
      <c r="AE99" s="309">
        <f t="shared" si="108"/>
        <v>2</v>
      </c>
      <c r="AF99" s="309">
        <f t="shared" si="108"/>
        <v>2</v>
      </c>
      <c r="AG99" s="309">
        <f t="shared" si="108"/>
        <v>2</v>
      </c>
      <c r="AH99" s="309">
        <f t="shared" si="108"/>
        <v>2</v>
      </c>
      <c r="AI99" s="309">
        <f t="shared" si="108"/>
        <v>2</v>
      </c>
      <c r="AJ99" s="309">
        <f t="shared" si="108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09">IFERROR(I95*I96/100*(100-I99)/100,0)</f>
        <v>0</v>
      </c>
      <c r="J100" s="156">
        <f t="shared" si="109"/>
        <v>0</v>
      </c>
      <c r="K100" s="156">
        <f t="shared" si="109"/>
        <v>0</v>
      </c>
      <c r="L100" s="156">
        <f t="shared" si="109"/>
        <v>0</v>
      </c>
      <c r="M100" s="156">
        <f t="shared" si="109"/>
        <v>0</v>
      </c>
      <c r="N100" s="156">
        <f t="shared" si="109"/>
        <v>0</v>
      </c>
      <c r="O100" s="156">
        <f t="shared" si="109"/>
        <v>0</v>
      </c>
      <c r="P100" s="156">
        <f t="shared" si="109"/>
        <v>0</v>
      </c>
      <c r="Q100" s="156">
        <f t="shared" si="109"/>
        <v>0</v>
      </c>
      <c r="R100" s="156">
        <f t="shared" si="109"/>
        <v>0</v>
      </c>
      <c r="S100" s="156">
        <f t="shared" si="109"/>
        <v>0</v>
      </c>
      <c r="T100" s="156">
        <f t="shared" si="109"/>
        <v>0</v>
      </c>
      <c r="U100" s="156">
        <f t="shared" si="109"/>
        <v>0</v>
      </c>
      <c r="V100" s="156">
        <f t="shared" si="109"/>
        <v>0</v>
      </c>
      <c r="W100" s="156">
        <f t="shared" si="109"/>
        <v>0</v>
      </c>
      <c r="X100" s="156">
        <f t="shared" si="109"/>
        <v>0</v>
      </c>
      <c r="Y100" s="156">
        <f t="shared" si="109"/>
        <v>0</v>
      </c>
      <c r="Z100" s="156">
        <f t="shared" si="109"/>
        <v>0</v>
      </c>
      <c r="AA100" s="156">
        <f t="shared" si="109"/>
        <v>0</v>
      </c>
      <c r="AB100" s="156">
        <f t="shared" si="109"/>
        <v>0</v>
      </c>
      <c r="AC100" s="156">
        <f t="shared" si="109"/>
        <v>0</v>
      </c>
      <c r="AD100" s="156">
        <f t="shared" si="109"/>
        <v>0</v>
      </c>
      <c r="AE100" s="156">
        <f t="shared" si="109"/>
        <v>0</v>
      </c>
      <c r="AF100" s="156">
        <f t="shared" si="109"/>
        <v>0</v>
      </c>
      <c r="AG100" s="156">
        <f t="shared" si="109"/>
        <v>0</v>
      </c>
      <c r="AH100" s="156">
        <f t="shared" si="109"/>
        <v>0</v>
      </c>
      <c r="AI100" s="156">
        <f t="shared" si="109"/>
        <v>0</v>
      </c>
      <c r="AJ100" s="156">
        <f t="shared" si="109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0">IFERROR(I98/100*I100,0)</f>
        <v>0</v>
      </c>
      <c r="J101" s="163">
        <f t="shared" si="110"/>
        <v>0</v>
      </c>
      <c r="K101" s="163">
        <f t="shared" si="110"/>
        <v>0</v>
      </c>
      <c r="L101" s="163">
        <f t="shared" si="110"/>
        <v>0</v>
      </c>
      <c r="M101" s="163">
        <f t="shared" si="110"/>
        <v>0</v>
      </c>
      <c r="N101" s="163">
        <f t="shared" si="110"/>
        <v>0</v>
      </c>
      <c r="O101" s="163">
        <f t="shared" si="110"/>
        <v>0</v>
      </c>
      <c r="P101" s="163">
        <f t="shared" si="110"/>
        <v>0</v>
      </c>
      <c r="Q101" s="163">
        <f t="shared" si="110"/>
        <v>0</v>
      </c>
      <c r="R101" s="163">
        <f t="shared" si="110"/>
        <v>0</v>
      </c>
      <c r="S101" s="163">
        <f t="shared" si="110"/>
        <v>0</v>
      </c>
      <c r="T101" s="163">
        <f t="shared" si="110"/>
        <v>0</v>
      </c>
      <c r="U101" s="163">
        <f t="shared" si="110"/>
        <v>0</v>
      </c>
      <c r="V101" s="163">
        <f t="shared" si="110"/>
        <v>0</v>
      </c>
      <c r="W101" s="163">
        <f t="shared" si="110"/>
        <v>0</v>
      </c>
      <c r="X101" s="163">
        <f t="shared" si="110"/>
        <v>0</v>
      </c>
      <c r="Y101" s="163">
        <f t="shared" si="110"/>
        <v>0</v>
      </c>
      <c r="Z101" s="163">
        <f t="shared" si="110"/>
        <v>0</v>
      </c>
      <c r="AA101" s="163">
        <f t="shared" si="110"/>
        <v>0</v>
      </c>
      <c r="AB101" s="163">
        <f t="shared" si="110"/>
        <v>0</v>
      </c>
      <c r="AC101" s="163">
        <f t="shared" si="110"/>
        <v>0</v>
      </c>
      <c r="AD101" s="163">
        <f t="shared" si="110"/>
        <v>0</v>
      </c>
      <c r="AE101" s="163">
        <f t="shared" si="110"/>
        <v>0</v>
      </c>
      <c r="AF101" s="163">
        <f t="shared" si="110"/>
        <v>0</v>
      </c>
      <c r="AG101" s="163">
        <f t="shared" si="110"/>
        <v>0</v>
      </c>
      <c r="AH101" s="163">
        <f t="shared" si="110"/>
        <v>0</v>
      </c>
      <c r="AI101" s="163">
        <f t="shared" si="110"/>
        <v>0</v>
      </c>
      <c r="AJ101" s="163">
        <f t="shared" si="110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11">IFERROR(H95*H96/88,0)</f>
        <v>0</v>
      </c>
      <c r="I102" s="156">
        <f t="shared" si="111"/>
        <v>0</v>
      </c>
      <c r="J102" s="156">
        <f t="shared" si="111"/>
        <v>0</v>
      </c>
      <c r="K102" s="156">
        <f t="shared" si="111"/>
        <v>0</v>
      </c>
      <c r="L102" s="156">
        <f t="shared" si="111"/>
        <v>0</v>
      </c>
      <c r="M102" s="156">
        <f t="shared" si="111"/>
        <v>0</v>
      </c>
      <c r="N102" s="156">
        <f t="shared" si="111"/>
        <v>0</v>
      </c>
      <c r="O102" s="156">
        <f t="shared" si="111"/>
        <v>0</v>
      </c>
      <c r="P102" s="156">
        <f t="shared" si="111"/>
        <v>0</v>
      </c>
      <c r="Q102" s="156">
        <f t="shared" si="111"/>
        <v>0</v>
      </c>
      <c r="R102" s="156">
        <f t="shared" si="111"/>
        <v>0</v>
      </c>
      <c r="S102" s="156">
        <f t="shared" si="111"/>
        <v>0</v>
      </c>
      <c r="T102" s="156">
        <f t="shared" si="111"/>
        <v>0</v>
      </c>
      <c r="U102" s="156">
        <f t="shared" si="111"/>
        <v>0</v>
      </c>
      <c r="V102" s="156">
        <f t="shared" si="111"/>
        <v>0</v>
      </c>
      <c r="W102" s="156">
        <f t="shared" si="111"/>
        <v>0</v>
      </c>
      <c r="X102" s="156">
        <f t="shared" si="111"/>
        <v>0</v>
      </c>
      <c r="Y102" s="156">
        <f t="shared" si="111"/>
        <v>0</v>
      </c>
      <c r="Z102" s="156">
        <f t="shared" si="111"/>
        <v>0</v>
      </c>
      <c r="AA102" s="156">
        <f t="shared" si="111"/>
        <v>0</v>
      </c>
      <c r="AB102" s="156">
        <f t="shared" si="111"/>
        <v>0</v>
      </c>
      <c r="AC102" s="156">
        <f t="shared" si="111"/>
        <v>0</v>
      </c>
      <c r="AD102" s="156">
        <f t="shared" si="111"/>
        <v>0</v>
      </c>
      <c r="AE102" s="156">
        <f t="shared" si="111"/>
        <v>0</v>
      </c>
      <c r="AF102" s="156">
        <f t="shared" si="111"/>
        <v>0</v>
      </c>
      <c r="AG102" s="156">
        <f t="shared" si="111"/>
        <v>0</v>
      </c>
      <c r="AH102" s="156">
        <f t="shared" si="111"/>
        <v>0</v>
      </c>
      <c r="AI102" s="156">
        <f t="shared" si="111"/>
        <v>0</v>
      </c>
      <c r="AJ102" s="156">
        <f t="shared" si="111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12">IFERROR(G103*H$164/G$164,"-")</f>
        <v>-</v>
      </c>
      <c r="I103" s="179" t="str">
        <f t="shared" si="112"/>
        <v>-</v>
      </c>
      <c r="J103" s="179" t="str">
        <f t="shared" si="112"/>
        <v>-</v>
      </c>
      <c r="K103" s="179" t="str">
        <f t="shared" si="112"/>
        <v>-</v>
      </c>
      <c r="L103" s="179" t="str">
        <f t="shared" si="112"/>
        <v>-</v>
      </c>
      <c r="M103" s="179" t="str">
        <f t="shared" si="112"/>
        <v>-</v>
      </c>
      <c r="N103" s="179" t="str">
        <f t="shared" si="112"/>
        <v>-</v>
      </c>
      <c r="O103" s="179" t="str">
        <f t="shared" si="112"/>
        <v>-</v>
      </c>
      <c r="P103" s="179" t="str">
        <f t="shared" si="112"/>
        <v>-</v>
      </c>
      <c r="Q103" s="179" t="str">
        <f t="shared" si="112"/>
        <v>-</v>
      </c>
      <c r="R103" s="179" t="str">
        <f t="shared" si="112"/>
        <v>-</v>
      </c>
      <c r="S103" s="179" t="str">
        <f t="shared" si="112"/>
        <v>-</v>
      </c>
      <c r="T103" s="179" t="str">
        <f t="shared" si="112"/>
        <v>-</v>
      </c>
      <c r="U103" s="179" t="str">
        <f t="shared" si="112"/>
        <v>-</v>
      </c>
      <c r="V103" s="179" t="str">
        <f t="shared" si="112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13">IFERROR(AC103*AD$164/AC$164,"-")</f>
        <v>-</v>
      </c>
      <c r="AE103" s="179" t="str">
        <f t="shared" si="113"/>
        <v>-</v>
      </c>
      <c r="AF103" s="179" t="str">
        <f t="shared" si="113"/>
        <v>-</v>
      </c>
      <c r="AG103" s="179" t="str">
        <f t="shared" si="113"/>
        <v>-</v>
      </c>
      <c r="AH103" s="179" t="str">
        <f t="shared" si="113"/>
        <v>-</v>
      </c>
      <c r="AI103" s="179" t="str">
        <f t="shared" si="113"/>
        <v>-</v>
      </c>
      <c r="AJ103" s="179" t="str">
        <f t="shared" si="113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AJ105" si="114">H104</f>
        <v>90</v>
      </c>
      <c r="J104" s="164">
        <f t="shared" si="114"/>
        <v>90</v>
      </c>
      <c r="K104" s="164">
        <f t="shared" si="114"/>
        <v>90</v>
      </c>
      <c r="L104" s="164">
        <f t="shared" si="114"/>
        <v>90</v>
      </c>
      <c r="M104" s="164">
        <f t="shared" si="114"/>
        <v>90</v>
      </c>
      <c r="N104" s="164">
        <f t="shared" si="114"/>
        <v>90</v>
      </c>
      <c r="O104" s="164">
        <f t="shared" si="114"/>
        <v>90</v>
      </c>
      <c r="P104" s="164">
        <f t="shared" si="114"/>
        <v>90</v>
      </c>
      <c r="Q104" s="164">
        <f t="shared" si="114"/>
        <v>90</v>
      </c>
      <c r="R104" s="164">
        <f t="shared" si="114"/>
        <v>90</v>
      </c>
      <c r="S104" s="164">
        <f t="shared" si="114"/>
        <v>90</v>
      </c>
      <c r="T104" s="164">
        <f t="shared" si="114"/>
        <v>90</v>
      </c>
      <c r="U104" s="164">
        <f t="shared" si="114"/>
        <v>90</v>
      </c>
      <c r="V104" s="164">
        <f t="shared" si="114"/>
        <v>90</v>
      </c>
      <c r="W104" s="164">
        <f>J104</f>
        <v>90</v>
      </c>
      <c r="X104" s="164">
        <f t="shared" ref="X104:AB105" si="115">W104</f>
        <v>90</v>
      </c>
      <c r="Y104" s="164">
        <f t="shared" si="115"/>
        <v>90</v>
      </c>
      <c r="Z104" s="164">
        <f t="shared" si="115"/>
        <v>90</v>
      </c>
      <c r="AA104" s="164">
        <f t="shared" si="115"/>
        <v>90</v>
      </c>
      <c r="AB104" s="164">
        <f t="shared" si="115"/>
        <v>90</v>
      </c>
      <c r="AC104" s="164">
        <f>P104</f>
        <v>90</v>
      </c>
      <c r="AD104" s="164">
        <f t="shared" si="114"/>
        <v>90</v>
      </c>
      <c r="AE104" s="164">
        <f t="shared" si="114"/>
        <v>90</v>
      </c>
      <c r="AF104" s="164">
        <f t="shared" si="114"/>
        <v>90</v>
      </c>
      <c r="AG104" s="164">
        <f t="shared" si="114"/>
        <v>90</v>
      </c>
      <c r="AH104" s="164">
        <f t="shared" si="114"/>
        <v>90</v>
      </c>
      <c r="AI104" s="164">
        <f t="shared" si="114"/>
        <v>90</v>
      </c>
      <c r="AJ104" s="164">
        <f t="shared" si="114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16">G105</f>
        <v>19</v>
      </c>
      <c r="I105" s="166">
        <f t="shared" si="116"/>
        <v>19</v>
      </c>
      <c r="J105" s="166">
        <f t="shared" si="116"/>
        <v>19</v>
      </c>
      <c r="K105" s="166">
        <f t="shared" si="116"/>
        <v>19</v>
      </c>
      <c r="L105" s="166">
        <f t="shared" si="116"/>
        <v>19</v>
      </c>
      <c r="M105" s="166">
        <f t="shared" si="116"/>
        <v>19</v>
      </c>
      <c r="N105" s="166">
        <f t="shared" si="116"/>
        <v>19</v>
      </c>
      <c r="O105" s="166">
        <f t="shared" si="116"/>
        <v>19</v>
      </c>
      <c r="P105" s="166">
        <f t="shared" si="116"/>
        <v>19</v>
      </c>
      <c r="Q105" s="166">
        <f t="shared" si="116"/>
        <v>19</v>
      </c>
      <c r="R105" s="166">
        <f t="shared" si="114"/>
        <v>19</v>
      </c>
      <c r="S105" s="166">
        <f t="shared" si="114"/>
        <v>19</v>
      </c>
      <c r="T105" s="166">
        <f t="shared" si="114"/>
        <v>19</v>
      </c>
      <c r="U105" s="166">
        <f t="shared" si="114"/>
        <v>19</v>
      </c>
      <c r="V105" s="166">
        <f t="shared" si="114"/>
        <v>19</v>
      </c>
      <c r="W105" s="166">
        <f>J105</f>
        <v>19</v>
      </c>
      <c r="X105" s="166">
        <f t="shared" si="115"/>
        <v>19</v>
      </c>
      <c r="Y105" s="166">
        <f t="shared" si="115"/>
        <v>19</v>
      </c>
      <c r="Z105" s="166">
        <f t="shared" si="115"/>
        <v>19</v>
      </c>
      <c r="AA105" s="166">
        <f t="shared" si="115"/>
        <v>19</v>
      </c>
      <c r="AB105" s="166">
        <f t="shared" si="115"/>
        <v>19</v>
      </c>
      <c r="AC105" s="166">
        <f>P105</f>
        <v>19</v>
      </c>
      <c r="AD105" s="166">
        <f t="shared" si="116"/>
        <v>19</v>
      </c>
      <c r="AE105" s="166">
        <f t="shared" si="116"/>
        <v>19</v>
      </c>
      <c r="AF105" s="166">
        <f t="shared" si="116"/>
        <v>19</v>
      </c>
      <c r="AG105" s="166">
        <f t="shared" si="116"/>
        <v>19</v>
      </c>
      <c r="AH105" s="166">
        <f t="shared" si="116"/>
        <v>19</v>
      </c>
      <c r="AI105" s="166">
        <f t="shared" si="116"/>
        <v>19</v>
      </c>
      <c r="AJ105" s="166">
        <f t="shared" si="11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17">IFERROR(H105*100/H104,0)</f>
        <v>21.111111111111111</v>
      </c>
      <c r="I106" s="291">
        <f t="shared" si="117"/>
        <v>21.111111111111111</v>
      </c>
      <c r="J106" s="291">
        <f t="shared" si="117"/>
        <v>21.111111111111111</v>
      </c>
      <c r="K106" s="291">
        <f t="shared" si="117"/>
        <v>21.111111111111111</v>
      </c>
      <c r="L106" s="291">
        <f t="shared" si="117"/>
        <v>21.111111111111111</v>
      </c>
      <c r="M106" s="291">
        <f t="shared" si="117"/>
        <v>21.111111111111111</v>
      </c>
      <c r="N106" s="291">
        <f t="shared" si="117"/>
        <v>21.111111111111111</v>
      </c>
      <c r="O106" s="291">
        <f t="shared" si="117"/>
        <v>21.111111111111111</v>
      </c>
      <c r="P106" s="291">
        <f t="shared" si="117"/>
        <v>21.111111111111111</v>
      </c>
      <c r="Q106" s="291">
        <f t="shared" si="117"/>
        <v>21.111111111111111</v>
      </c>
      <c r="R106" s="291">
        <f t="shared" si="117"/>
        <v>21.111111111111111</v>
      </c>
      <c r="S106" s="291">
        <f t="shared" si="117"/>
        <v>21.111111111111111</v>
      </c>
      <c r="T106" s="291">
        <f t="shared" si="117"/>
        <v>21.111111111111111</v>
      </c>
      <c r="U106" s="291">
        <f t="shared" si="117"/>
        <v>21.111111111111111</v>
      </c>
      <c r="V106" s="291">
        <f t="shared" si="117"/>
        <v>21.111111111111111</v>
      </c>
      <c r="W106" s="291">
        <f t="shared" si="117"/>
        <v>21.111111111111111</v>
      </c>
      <c r="X106" s="291">
        <f t="shared" si="117"/>
        <v>21.111111111111111</v>
      </c>
      <c r="Y106" s="291">
        <f t="shared" si="117"/>
        <v>21.111111111111111</v>
      </c>
      <c r="Z106" s="291">
        <f t="shared" si="117"/>
        <v>21.111111111111111</v>
      </c>
      <c r="AA106" s="291">
        <f t="shared" si="117"/>
        <v>21.111111111111111</v>
      </c>
      <c r="AB106" s="291">
        <f t="shared" si="117"/>
        <v>21.111111111111111</v>
      </c>
      <c r="AC106" s="291">
        <f t="shared" si="117"/>
        <v>21.111111111111111</v>
      </c>
      <c r="AD106" s="291">
        <f t="shared" si="117"/>
        <v>21.111111111111111</v>
      </c>
      <c r="AE106" s="291">
        <f t="shared" si="117"/>
        <v>21.111111111111111</v>
      </c>
      <c r="AF106" s="291">
        <f t="shared" si="117"/>
        <v>21.111111111111111</v>
      </c>
      <c r="AG106" s="291">
        <f t="shared" si="117"/>
        <v>21.111111111111111</v>
      </c>
      <c r="AH106" s="291">
        <f t="shared" si="117"/>
        <v>21.111111111111111</v>
      </c>
      <c r="AI106" s="291">
        <f t="shared" si="117"/>
        <v>21.111111111111111</v>
      </c>
      <c r="AJ106" s="291">
        <f t="shared" si="11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18">H107</f>
        <v>2</v>
      </c>
      <c r="J107" s="309">
        <f t="shared" si="118"/>
        <v>2</v>
      </c>
      <c r="K107" s="309">
        <f t="shared" si="118"/>
        <v>2</v>
      </c>
      <c r="L107" s="309">
        <f t="shared" si="118"/>
        <v>2</v>
      </c>
      <c r="M107" s="309">
        <f t="shared" si="118"/>
        <v>2</v>
      </c>
      <c r="N107" s="309">
        <f t="shared" si="118"/>
        <v>2</v>
      </c>
      <c r="O107" s="309">
        <f t="shared" si="118"/>
        <v>2</v>
      </c>
      <c r="P107" s="309">
        <f t="shared" si="118"/>
        <v>2</v>
      </c>
      <c r="Q107" s="309">
        <f t="shared" si="118"/>
        <v>2</v>
      </c>
      <c r="R107" s="309">
        <f t="shared" si="118"/>
        <v>2</v>
      </c>
      <c r="S107" s="309">
        <f t="shared" si="118"/>
        <v>2</v>
      </c>
      <c r="T107" s="309">
        <f t="shared" si="118"/>
        <v>2</v>
      </c>
      <c r="U107" s="309">
        <f t="shared" si="118"/>
        <v>2</v>
      </c>
      <c r="V107" s="309">
        <f t="shared" si="118"/>
        <v>2</v>
      </c>
      <c r="W107" s="309">
        <f t="shared" si="118"/>
        <v>2</v>
      </c>
      <c r="X107" s="309">
        <f t="shared" si="118"/>
        <v>2</v>
      </c>
      <c r="Y107" s="309">
        <f t="shared" si="118"/>
        <v>2</v>
      </c>
      <c r="Z107" s="309">
        <f t="shared" si="118"/>
        <v>2</v>
      </c>
      <c r="AA107" s="309">
        <f t="shared" si="118"/>
        <v>2</v>
      </c>
      <c r="AB107" s="309">
        <f t="shared" si="118"/>
        <v>2</v>
      </c>
      <c r="AC107" s="309">
        <f t="shared" si="118"/>
        <v>2</v>
      </c>
      <c r="AD107" s="309">
        <f t="shared" si="118"/>
        <v>2</v>
      </c>
      <c r="AE107" s="309">
        <f t="shared" si="118"/>
        <v>2</v>
      </c>
      <c r="AF107" s="309">
        <f t="shared" si="118"/>
        <v>2</v>
      </c>
      <c r="AG107" s="309">
        <f t="shared" si="118"/>
        <v>2</v>
      </c>
      <c r="AH107" s="309">
        <f t="shared" si="118"/>
        <v>2</v>
      </c>
      <c r="AI107" s="309">
        <f t="shared" si="118"/>
        <v>2</v>
      </c>
      <c r="AJ107" s="309">
        <f t="shared" si="11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19">IFERROR(I103*I104/100*(100-I107)/100,0)</f>
        <v>0</v>
      </c>
      <c r="J108" s="156">
        <f t="shared" si="119"/>
        <v>0</v>
      </c>
      <c r="K108" s="156">
        <f t="shared" si="119"/>
        <v>0</v>
      </c>
      <c r="L108" s="156">
        <f t="shared" si="119"/>
        <v>0</v>
      </c>
      <c r="M108" s="156">
        <f t="shared" si="119"/>
        <v>0</v>
      </c>
      <c r="N108" s="156">
        <f t="shared" si="119"/>
        <v>0</v>
      </c>
      <c r="O108" s="156">
        <f t="shared" si="119"/>
        <v>0</v>
      </c>
      <c r="P108" s="156">
        <f t="shared" si="119"/>
        <v>0</v>
      </c>
      <c r="Q108" s="156">
        <f t="shared" si="119"/>
        <v>0</v>
      </c>
      <c r="R108" s="156">
        <f t="shared" si="119"/>
        <v>0</v>
      </c>
      <c r="S108" s="156">
        <f t="shared" si="119"/>
        <v>0</v>
      </c>
      <c r="T108" s="156">
        <f t="shared" si="119"/>
        <v>0</v>
      </c>
      <c r="U108" s="156">
        <f t="shared" si="119"/>
        <v>0</v>
      </c>
      <c r="V108" s="156">
        <f t="shared" si="119"/>
        <v>0</v>
      </c>
      <c r="W108" s="156">
        <f t="shared" si="119"/>
        <v>0</v>
      </c>
      <c r="X108" s="156">
        <f t="shared" si="119"/>
        <v>0</v>
      </c>
      <c r="Y108" s="156">
        <f t="shared" si="119"/>
        <v>0</v>
      </c>
      <c r="Z108" s="156">
        <f t="shared" si="119"/>
        <v>0</v>
      </c>
      <c r="AA108" s="156">
        <f t="shared" si="119"/>
        <v>0</v>
      </c>
      <c r="AB108" s="156">
        <f t="shared" si="119"/>
        <v>0</v>
      </c>
      <c r="AC108" s="156">
        <f t="shared" si="119"/>
        <v>0</v>
      </c>
      <c r="AD108" s="156">
        <f t="shared" si="119"/>
        <v>0</v>
      </c>
      <c r="AE108" s="156">
        <f t="shared" si="119"/>
        <v>0</v>
      </c>
      <c r="AF108" s="156">
        <f t="shared" si="119"/>
        <v>0</v>
      </c>
      <c r="AG108" s="156">
        <f t="shared" si="119"/>
        <v>0</v>
      </c>
      <c r="AH108" s="156">
        <f t="shared" si="119"/>
        <v>0</v>
      </c>
      <c r="AI108" s="156">
        <f t="shared" si="119"/>
        <v>0</v>
      </c>
      <c r="AJ108" s="156">
        <f t="shared" si="11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20">IFERROR(I106/100*I108,0)</f>
        <v>0</v>
      </c>
      <c r="J109" s="163">
        <f t="shared" si="120"/>
        <v>0</v>
      </c>
      <c r="K109" s="163">
        <f t="shared" si="120"/>
        <v>0</v>
      </c>
      <c r="L109" s="163">
        <f t="shared" si="120"/>
        <v>0</v>
      </c>
      <c r="M109" s="163">
        <f t="shared" si="120"/>
        <v>0</v>
      </c>
      <c r="N109" s="163">
        <f t="shared" si="120"/>
        <v>0</v>
      </c>
      <c r="O109" s="163">
        <f t="shared" si="120"/>
        <v>0</v>
      </c>
      <c r="P109" s="163">
        <f t="shared" si="120"/>
        <v>0</v>
      </c>
      <c r="Q109" s="163">
        <f t="shared" si="120"/>
        <v>0</v>
      </c>
      <c r="R109" s="163">
        <f t="shared" si="120"/>
        <v>0</v>
      </c>
      <c r="S109" s="163">
        <f t="shared" si="120"/>
        <v>0</v>
      </c>
      <c r="T109" s="163">
        <f t="shared" si="120"/>
        <v>0</v>
      </c>
      <c r="U109" s="163">
        <f t="shared" si="120"/>
        <v>0</v>
      </c>
      <c r="V109" s="163">
        <f t="shared" si="120"/>
        <v>0</v>
      </c>
      <c r="W109" s="163">
        <f t="shared" si="120"/>
        <v>0</v>
      </c>
      <c r="X109" s="163">
        <f t="shared" si="120"/>
        <v>0</v>
      </c>
      <c r="Y109" s="163">
        <f t="shared" si="120"/>
        <v>0</v>
      </c>
      <c r="Z109" s="163">
        <f t="shared" si="120"/>
        <v>0</v>
      </c>
      <c r="AA109" s="163">
        <f t="shared" si="120"/>
        <v>0</v>
      </c>
      <c r="AB109" s="163">
        <f t="shared" si="120"/>
        <v>0</v>
      </c>
      <c r="AC109" s="163">
        <f t="shared" si="120"/>
        <v>0</v>
      </c>
      <c r="AD109" s="163">
        <f t="shared" si="120"/>
        <v>0</v>
      </c>
      <c r="AE109" s="163">
        <f t="shared" si="120"/>
        <v>0</v>
      </c>
      <c r="AF109" s="163">
        <f t="shared" si="120"/>
        <v>0</v>
      </c>
      <c r="AG109" s="163">
        <f t="shared" si="120"/>
        <v>0</v>
      </c>
      <c r="AH109" s="163">
        <f t="shared" si="120"/>
        <v>0</v>
      </c>
      <c r="AI109" s="163">
        <f t="shared" si="120"/>
        <v>0</v>
      </c>
      <c r="AJ109" s="163">
        <f t="shared" si="12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21">IFERROR(H103*H104/88,0)</f>
        <v>0</v>
      </c>
      <c r="I110" s="156">
        <f t="shared" si="121"/>
        <v>0</v>
      </c>
      <c r="J110" s="156">
        <f t="shared" si="121"/>
        <v>0</v>
      </c>
      <c r="K110" s="156">
        <f t="shared" si="121"/>
        <v>0</v>
      </c>
      <c r="L110" s="156">
        <f t="shared" si="121"/>
        <v>0</v>
      </c>
      <c r="M110" s="156">
        <f t="shared" si="121"/>
        <v>0</v>
      </c>
      <c r="N110" s="156">
        <f t="shared" si="121"/>
        <v>0</v>
      </c>
      <c r="O110" s="156">
        <f t="shared" si="121"/>
        <v>0</v>
      </c>
      <c r="P110" s="156">
        <f t="shared" si="121"/>
        <v>0</v>
      </c>
      <c r="Q110" s="156">
        <f t="shared" si="121"/>
        <v>0</v>
      </c>
      <c r="R110" s="156">
        <f t="shared" si="121"/>
        <v>0</v>
      </c>
      <c r="S110" s="156">
        <f t="shared" si="121"/>
        <v>0</v>
      </c>
      <c r="T110" s="156">
        <f t="shared" si="121"/>
        <v>0</v>
      </c>
      <c r="U110" s="156">
        <f t="shared" si="121"/>
        <v>0</v>
      </c>
      <c r="V110" s="156">
        <f t="shared" si="121"/>
        <v>0</v>
      </c>
      <c r="W110" s="156">
        <f t="shared" si="121"/>
        <v>0</v>
      </c>
      <c r="X110" s="156">
        <f t="shared" si="121"/>
        <v>0</v>
      </c>
      <c r="Y110" s="156">
        <f t="shared" si="121"/>
        <v>0</v>
      </c>
      <c r="Z110" s="156">
        <f t="shared" si="121"/>
        <v>0</v>
      </c>
      <c r="AA110" s="156">
        <f t="shared" si="121"/>
        <v>0</v>
      </c>
      <c r="AB110" s="156">
        <f t="shared" si="121"/>
        <v>0</v>
      </c>
      <c r="AC110" s="156">
        <f t="shared" si="121"/>
        <v>0</v>
      </c>
      <c r="AD110" s="156">
        <f t="shared" si="121"/>
        <v>0</v>
      </c>
      <c r="AE110" s="156">
        <f t="shared" si="121"/>
        <v>0</v>
      </c>
      <c r="AF110" s="156">
        <f t="shared" si="121"/>
        <v>0</v>
      </c>
      <c r="AG110" s="156">
        <f t="shared" si="121"/>
        <v>0</v>
      </c>
      <c r="AH110" s="156">
        <f t="shared" si="121"/>
        <v>0</v>
      </c>
      <c r="AI110" s="156">
        <f t="shared" si="121"/>
        <v>0</v>
      </c>
      <c r="AJ110" s="156">
        <f t="shared" si="12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22">IFERROR(G111*H$164/G$164,"-")</f>
        <v>-</v>
      </c>
      <c r="I111" s="179" t="str">
        <f t="shared" si="122"/>
        <v>-</v>
      </c>
      <c r="J111" s="179" t="str">
        <f t="shared" si="122"/>
        <v>-</v>
      </c>
      <c r="K111" s="179" t="str">
        <f t="shared" si="122"/>
        <v>-</v>
      </c>
      <c r="L111" s="179" t="str">
        <f t="shared" si="122"/>
        <v>-</v>
      </c>
      <c r="M111" s="179" t="str">
        <f t="shared" si="122"/>
        <v>-</v>
      </c>
      <c r="N111" s="179" t="str">
        <f t="shared" si="122"/>
        <v>-</v>
      </c>
      <c r="O111" s="179" t="str">
        <f t="shared" si="122"/>
        <v>-</v>
      </c>
      <c r="P111" s="179" t="str">
        <f t="shared" si="122"/>
        <v>-</v>
      </c>
      <c r="Q111" s="179" t="str">
        <f t="shared" si="122"/>
        <v>-</v>
      </c>
      <c r="R111" s="179" t="str">
        <f t="shared" si="122"/>
        <v>-</v>
      </c>
      <c r="S111" s="179" t="str">
        <f t="shared" si="122"/>
        <v>-</v>
      </c>
      <c r="T111" s="179" t="str">
        <f t="shared" si="122"/>
        <v>-</v>
      </c>
      <c r="U111" s="179" t="str">
        <f t="shared" si="122"/>
        <v>-</v>
      </c>
      <c r="V111" s="179" t="str">
        <f t="shared" si="12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23">IFERROR(AC111*AD$164/AC$164,"-")</f>
        <v>-</v>
      </c>
      <c r="AE111" s="179" t="str">
        <f t="shared" si="123"/>
        <v>-</v>
      </c>
      <c r="AF111" s="179" t="str">
        <f t="shared" si="123"/>
        <v>-</v>
      </c>
      <c r="AG111" s="179" t="str">
        <f t="shared" si="123"/>
        <v>-</v>
      </c>
      <c r="AH111" s="179" t="str">
        <f t="shared" si="123"/>
        <v>-</v>
      </c>
      <c r="AI111" s="179" t="str">
        <f t="shared" si="123"/>
        <v>-</v>
      </c>
      <c r="AJ111" s="179" t="str">
        <f t="shared" si="12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AJ113" si="124">H112</f>
        <v>91</v>
      </c>
      <c r="J112" s="164">
        <f t="shared" si="124"/>
        <v>91</v>
      </c>
      <c r="K112" s="164">
        <f t="shared" si="124"/>
        <v>91</v>
      </c>
      <c r="L112" s="164">
        <f t="shared" si="124"/>
        <v>91</v>
      </c>
      <c r="M112" s="164">
        <f t="shared" si="124"/>
        <v>91</v>
      </c>
      <c r="N112" s="164">
        <f t="shared" si="124"/>
        <v>91</v>
      </c>
      <c r="O112" s="164">
        <f t="shared" si="124"/>
        <v>91</v>
      </c>
      <c r="P112" s="164">
        <f t="shared" si="124"/>
        <v>91</v>
      </c>
      <c r="Q112" s="164">
        <f t="shared" si="124"/>
        <v>91</v>
      </c>
      <c r="R112" s="164">
        <f t="shared" si="124"/>
        <v>91</v>
      </c>
      <c r="S112" s="164">
        <f t="shared" si="124"/>
        <v>91</v>
      </c>
      <c r="T112" s="164">
        <f t="shared" si="124"/>
        <v>91</v>
      </c>
      <c r="U112" s="164">
        <f t="shared" si="124"/>
        <v>91</v>
      </c>
      <c r="V112" s="164">
        <f t="shared" si="124"/>
        <v>91</v>
      </c>
      <c r="W112" s="164">
        <f>J112</f>
        <v>91</v>
      </c>
      <c r="X112" s="164">
        <f t="shared" ref="X112:AB113" si="125">W112</f>
        <v>91</v>
      </c>
      <c r="Y112" s="164">
        <f t="shared" si="125"/>
        <v>91</v>
      </c>
      <c r="Z112" s="164">
        <f t="shared" si="125"/>
        <v>91</v>
      </c>
      <c r="AA112" s="164">
        <f t="shared" si="125"/>
        <v>91</v>
      </c>
      <c r="AB112" s="164">
        <f t="shared" si="125"/>
        <v>91</v>
      </c>
      <c r="AC112" s="164">
        <f>P112</f>
        <v>91</v>
      </c>
      <c r="AD112" s="164">
        <f t="shared" si="124"/>
        <v>91</v>
      </c>
      <c r="AE112" s="164">
        <f t="shared" si="124"/>
        <v>91</v>
      </c>
      <c r="AF112" s="164">
        <f t="shared" si="124"/>
        <v>91</v>
      </c>
      <c r="AG112" s="164">
        <f t="shared" si="124"/>
        <v>91</v>
      </c>
      <c r="AH112" s="164">
        <f t="shared" si="124"/>
        <v>91</v>
      </c>
      <c r="AI112" s="164">
        <f t="shared" si="124"/>
        <v>91</v>
      </c>
      <c r="AJ112" s="164">
        <f t="shared" si="124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26">G113</f>
        <v>17.5</v>
      </c>
      <c r="I113" s="166">
        <f t="shared" si="126"/>
        <v>17.5</v>
      </c>
      <c r="J113" s="166">
        <f t="shared" si="126"/>
        <v>17.5</v>
      </c>
      <c r="K113" s="166">
        <f t="shared" si="126"/>
        <v>17.5</v>
      </c>
      <c r="L113" s="166">
        <f t="shared" si="126"/>
        <v>17.5</v>
      </c>
      <c r="M113" s="166">
        <f t="shared" si="126"/>
        <v>17.5</v>
      </c>
      <c r="N113" s="166">
        <f t="shared" si="126"/>
        <v>17.5</v>
      </c>
      <c r="O113" s="166">
        <f t="shared" si="126"/>
        <v>17.5</v>
      </c>
      <c r="P113" s="166">
        <f t="shared" si="126"/>
        <v>17.5</v>
      </c>
      <c r="Q113" s="166">
        <f t="shared" si="126"/>
        <v>17.5</v>
      </c>
      <c r="R113" s="166">
        <f t="shared" si="124"/>
        <v>17.5</v>
      </c>
      <c r="S113" s="166">
        <f t="shared" si="124"/>
        <v>17.5</v>
      </c>
      <c r="T113" s="166">
        <f t="shared" si="124"/>
        <v>17.5</v>
      </c>
      <c r="U113" s="166">
        <f t="shared" si="124"/>
        <v>17.5</v>
      </c>
      <c r="V113" s="166">
        <f t="shared" si="124"/>
        <v>17.5</v>
      </c>
      <c r="W113" s="166">
        <f>J113</f>
        <v>17.5</v>
      </c>
      <c r="X113" s="166">
        <f t="shared" si="125"/>
        <v>17.5</v>
      </c>
      <c r="Y113" s="166">
        <f t="shared" si="125"/>
        <v>17.5</v>
      </c>
      <c r="Z113" s="166">
        <f t="shared" si="125"/>
        <v>17.5</v>
      </c>
      <c r="AA113" s="166">
        <f t="shared" si="125"/>
        <v>17.5</v>
      </c>
      <c r="AB113" s="166">
        <f t="shared" si="125"/>
        <v>17.5</v>
      </c>
      <c r="AC113" s="166">
        <f>P113</f>
        <v>17.5</v>
      </c>
      <c r="AD113" s="166">
        <f t="shared" si="126"/>
        <v>17.5</v>
      </c>
      <c r="AE113" s="166">
        <f t="shared" si="126"/>
        <v>17.5</v>
      </c>
      <c r="AF113" s="166">
        <f t="shared" si="126"/>
        <v>17.5</v>
      </c>
      <c r="AG113" s="166">
        <f t="shared" si="126"/>
        <v>17.5</v>
      </c>
      <c r="AH113" s="166">
        <f t="shared" si="126"/>
        <v>17.5</v>
      </c>
      <c r="AI113" s="166">
        <f t="shared" si="126"/>
        <v>17.5</v>
      </c>
      <c r="AJ113" s="166">
        <f t="shared" si="126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27">IFERROR(H113*100/H112,0)</f>
        <v>19.23076923076923</v>
      </c>
      <c r="I114" s="291">
        <f t="shared" si="127"/>
        <v>19.23076923076923</v>
      </c>
      <c r="J114" s="291">
        <f t="shared" si="127"/>
        <v>19.23076923076923</v>
      </c>
      <c r="K114" s="291">
        <f t="shared" si="127"/>
        <v>19.23076923076923</v>
      </c>
      <c r="L114" s="291">
        <f t="shared" si="127"/>
        <v>19.23076923076923</v>
      </c>
      <c r="M114" s="291">
        <f t="shared" si="127"/>
        <v>19.23076923076923</v>
      </c>
      <c r="N114" s="291">
        <f t="shared" si="127"/>
        <v>19.23076923076923</v>
      </c>
      <c r="O114" s="291">
        <f t="shared" si="127"/>
        <v>19.23076923076923</v>
      </c>
      <c r="P114" s="291">
        <f t="shared" si="127"/>
        <v>19.23076923076923</v>
      </c>
      <c r="Q114" s="291">
        <f t="shared" si="127"/>
        <v>19.23076923076923</v>
      </c>
      <c r="R114" s="291">
        <f t="shared" si="127"/>
        <v>19.23076923076923</v>
      </c>
      <c r="S114" s="291">
        <f t="shared" si="127"/>
        <v>19.23076923076923</v>
      </c>
      <c r="T114" s="291">
        <f t="shared" si="127"/>
        <v>19.23076923076923</v>
      </c>
      <c r="U114" s="291">
        <f t="shared" si="127"/>
        <v>19.23076923076923</v>
      </c>
      <c r="V114" s="291">
        <f t="shared" si="127"/>
        <v>19.23076923076923</v>
      </c>
      <c r="W114" s="291">
        <f t="shared" si="127"/>
        <v>19.23076923076923</v>
      </c>
      <c r="X114" s="291">
        <f t="shared" si="127"/>
        <v>19.23076923076923</v>
      </c>
      <c r="Y114" s="291">
        <f t="shared" si="127"/>
        <v>19.23076923076923</v>
      </c>
      <c r="Z114" s="291">
        <f t="shared" si="127"/>
        <v>19.23076923076923</v>
      </c>
      <c r="AA114" s="291">
        <f t="shared" si="127"/>
        <v>19.23076923076923</v>
      </c>
      <c r="AB114" s="291">
        <f t="shared" si="127"/>
        <v>19.23076923076923</v>
      </c>
      <c r="AC114" s="291">
        <f t="shared" si="127"/>
        <v>19.23076923076923</v>
      </c>
      <c r="AD114" s="291">
        <f t="shared" si="127"/>
        <v>19.23076923076923</v>
      </c>
      <c r="AE114" s="291">
        <f t="shared" si="127"/>
        <v>19.23076923076923</v>
      </c>
      <c r="AF114" s="291">
        <f t="shared" si="127"/>
        <v>19.23076923076923</v>
      </c>
      <c r="AG114" s="291">
        <f t="shared" si="127"/>
        <v>19.23076923076923</v>
      </c>
      <c r="AH114" s="291">
        <f t="shared" si="127"/>
        <v>19.23076923076923</v>
      </c>
      <c r="AI114" s="291">
        <f t="shared" si="127"/>
        <v>19.23076923076923</v>
      </c>
      <c r="AJ114" s="291">
        <f t="shared" si="127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28">H115</f>
        <v>2</v>
      </c>
      <c r="J115" s="309">
        <f t="shared" si="128"/>
        <v>2</v>
      </c>
      <c r="K115" s="309">
        <f t="shared" si="128"/>
        <v>2</v>
      </c>
      <c r="L115" s="309">
        <f t="shared" si="128"/>
        <v>2</v>
      </c>
      <c r="M115" s="309">
        <f t="shared" si="128"/>
        <v>2</v>
      </c>
      <c r="N115" s="309">
        <f t="shared" si="128"/>
        <v>2</v>
      </c>
      <c r="O115" s="309">
        <f t="shared" si="128"/>
        <v>2</v>
      </c>
      <c r="P115" s="309">
        <f t="shared" si="128"/>
        <v>2</v>
      </c>
      <c r="Q115" s="309">
        <f t="shared" si="128"/>
        <v>2</v>
      </c>
      <c r="R115" s="309">
        <f t="shared" si="128"/>
        <v>2</v>
      </c>
      <c r="S115" s="309">
        <f t="shared" si="128"/>
        <v>2</v>
      </c>
      <c r="T115" s="309">
        <f t="shared" si="128"/>
        <v>2</v>
      </c>
      <c r="U115" s="309">
        <f t="shared" si="128"/>
        <v>2</v>
      </c>
      <c r="V115" s="309">
        <f t="shared" si="128"/>
        <v>2</v>
      </c>
      <c r="W115" s="309">
        <f t="shared" si="128"/>
        <v>2</v>
      </c>
      <c r="X115" s="309">
        <f t="shared" si="128"/>
        <v>2</v>
      </c>
      <c r="Y115" s="309">
        <f t="shared" si="128"/>
        <v>2</v>
      </c>
      <c r="Z115" s="309">
        <f t="shared" si="128"/>
        <v>2</v>
      </c>
      <c r="AA115" s="309">
        <f t="shared" si="128"/>
        <v>2</v>
      </c>
      <c r="AB115" s="309">
        <f t="shared" si="128"/>
        <v>2</v>
      </c>
      <c r="AC115" s="309">
        <f t="shared" si="128"/>
        <v>2</v>
      </c>
      <c r="AD115" s="309">
        <f t="shared" si="128"/>
        <v>2</v>
      </c>
      <c r="AE115" s="309">
        <f t="shared" si="128"/>
        <v>2</v>
      </c>
      <c r="AF115" s="309">
        <f t="shared" si="128"/>
        <v>2</v>
      </c>
      <c r="AG115" s="309">
        <f t="shared" si="128"/>
        <v>2</v>
      </c>
      <c r="AH115" s="309">
        <f t="shared" si="128"/>
        <v>2</v>
      </c>
      <c r="AI115" s="309">
        <f t="shared" si="128"/>
        <v>2</v>
      </c>
      <c r="AJ115" s="309">
        <f t="shared" si="128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29">IFERROR(I111*I112/100*(100-I115)/100,0)</f>
        <v>0</v>
      </c>
      <c r="J116" s="156">
        <f t="shared" si="129"/>
        <v>0</v>
      </c>
      <c r="K116" s="156">
        <f t="shared" si="129"/>
        <v>0</v>
      </c>
      <c r="L116" s="156">
        <f t="shared" si="129"/>
        <v>0</v>
      </c>
      <c r="M116" s="156">
        <f t="shared" si="129"/>
        <v>0</v>
      </c>
      <c r="N116" s="156">
        <f t="shared" si="129"/>
        <v>0</v>
      </c>
      <c r="O116" s="156">
        <f t="shared" si="129"/>
        <v>0</v>
      </c>
      <c r="P116" s="156">
        <f t="shared" si="129"/>
        <v>0</v>
      </c>
      <c r="Q116" s="156">
        <f t="shared" si="129"/>
        <v>0</v>
      </c>
      <c r="R116" s="156">
        <f t="shared" si="129"/>
        <v>0</v>
      </c>
      <c r="S116" s="156">
        <f t="shared" si="129"/>
        <v>0</v>
      </c>
      <c r="T116" s="156">
        <f t="shared" si="129"/>
        <v>0</v>
      </c>
      <c r="U116" s="156">
        <f t="shared" si="129"/>
        <v>0</v>
      </c>
      <c r="V116" s="156">
        <f t="shared" si="129"/>
        <v>0</v>
      </c>
      <c r="W116" s="156">
        <f t="shared" si="129"/>
        <v>0</v>
      </c>
      <c r="X116" s="156">
        <f t="shared" si="129"/>
        <v>0</v>
      </c>
      <c r="Y116" s="156">
        <f t="shared" si="129"/>
        <v>0</v>
      </c>
      <c r="Z116" s="156">
        <f t="shared" si="129"/>
        <v>0</v>
      </c>
      <c r="AA116" s="156">
        <f t="shared" si="129"/>
        <v>0</v>
      </c>
      <c r="AB116" s="156">
        <f t="shared" si="129"/>
        <v>0</v>
      </c>
      <c r="AC116" s="156">
        <f t="shared" si="129"/>
        <v>0</v>
      </c>
      <c r="AD116" s="156">
        <f t="shared" si="129"/>
        <v>0</v>
      </c>
      <c r="AE116" s="156">
        <f t="shared" si="129"/>
        <v>0</v>
      </c>
      <c r="AF116" s="156">
        <f t="shared" si="129"/>
        <v>0</v>
      </c>
      <c r="AG116" s="156">
        <f t="shared" si="129"/>
        <v>0</v>
      </c>
      <c r="AH116" s="156">
        <f t="shared" si="129"/>
        <v>0</v>
      </c>
      <c r="AI116" s="156">
        <f t="shared" si="129"/>
        <v>0</v>
      </c>
      <c r="AJ116" s="156">
        <f t="shared" si="129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30">IFERROR(I114/100*I116,0)</f>
        <v>0</v>
      </c>
      <c r="J117" s="163">
        <f t="shared" si="130"/>
        <v>0</v>
      </c>
      <c r="K117" s="163">
        <f t="shared" si="130"/>
        <v>0</v>
      </c>
      <c r="L117" s="163">
        <f t="shared" si="130"/>
        <v>0</v>
      </c>
      <c r="M117" s="163">
        <f t="shared" si="130"/>
        <v>0</v>
      </c>
      <c r="N117" s="163">
        <f t="shared" si="130"/>
        <v>0</v>
      </c>
      <c r="O117" s="163">
        <f t="shared" si="130"/>
        <v>0</v>
      </c>
      <c r="P117" s="163">
        <f t="shared" si="130"/>
        <v>0</v>
      </c>
      <c r="Q117" s="163">
        <f t="shared" si="130"/>
        <v>0</v>
      </c>
      <c r="R117" s="163">
        <f t="shared" si="130"/>
        <v>0</v>
      </c>
      <c r="S117" s="163">
        <f t="shared" si="130"/>
        <v>0</v>
      </c>
      <c r="T117" s="163">
        <f t="shared" si="130"/>
        <v>0</v>
      </c>
      <c r="U117" s="163">
        <f t="shared" si="130"/>
        <v>0</v>
      </c>
      <c r="V117" s="163">
        <f t="shared" si="130"/>
        <v>0</v>
      </c>
      <c r="W117" s="163">
        <f t="shared" si="130"/>
        <v>0</v>
      </c>
      <c r="X117" s="163">
        <f t="shared" si="130"/>
        <v>0</v>
      </c>
      <c r="Y117" s="163">
        <f t="shared" si="130"/>
        <v>0</v>
      </c>
      <c r="Z117" s="163">
        <f t="shared" si="130"/>
        <v>0</v>
      </c>
      <c r="AA117" s="163">
        <f t="shared" si="130"/>
        <v>0</v>
      </c>
      <c r="AB117" s="163">
        <f t="shared" si="130"/>
        <v>0</v>
      </c>
      <c r="AC117" s="163">
        <f t="shared" si="130"/>
        <v>0</v>
      </c>
      <c r="AD117" s="163">
        <f t="shared" si="130"/>
        <v>0</v>
      </c>
      <c r="AE117" s="163">
        <f t="shared" si="130"/>
        <v>0</v>
      </c>
      <c r="AF117" s="163">
        <f t="shared" si="130"/>
        <v>0</v>
      </c>
      <c r="AG117" s="163">
        <f t="shared" si="130"/>
        <v>0</v>
      </c>
      <c r="AH117" s="163">
        <f t="shared" si="130"/>
        <v>0</v>
      </c>
      <c r="AI117" s="163">
        <f t="shared" si="130"/>
        <v>0</v>
      </c>
      <c r="AJ117" s="163">
        <f t="shared" si="130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31">IFERROR(H111*H112/88,0)</f>
        <v>0</v>
      </c>
      <c r="I118" s="156">
        <f t="shared" si="131"/>
        <v>0</v>
      </c>
      <c r="J118" s="156">
        <f t="shared" si="131"/>
        <v>0</v>
      </c>
      <c r="K118" s="156">
        <f t="shared" si="131"/>
        <v>0</v>
      </c>
      <c r="L118" s="156">
        <f t="shared" si="131"/>
        <v>0</v>
      </c>
      <c r="M118" s="156">
        <f t="shared" si="131"/>
        <v>0</v>
      </c>
      <c r="N118" s="156">
        <f t="shared" si="131"/>
        <v>0</v>
      </c>
      <c r="O118" s="156">
        <f t="shared" si="131"/>
        <v>0</v>
      </c>
      <c r="P118" s="156">
        <f t="shared" si="131"/>
        <v>0</v>
      </c>
      <c r="Q118" s="156">
        <f t="shared" si="131"/>
        <v>0</v>
      </c>
      <c r="R118" s="156">
        <f t="shared" si="131"/>
        <v>0</v>
      </c>
      <c r="S118" s="156">
        <f t="shared" si="131"/>
        <v>0</v>
      </c>
      <c r="T118" s="156">
        <f t="shared" si="131"/>
        <v>0</v>
      </c>
      <c r="U118" s="156">
        <f t="shared" si="131"/>
        <v>0</v>
      </c>
      <c r="V118" s="156">
        <f t="shared" si="131"/>
        <v>0</v>
      </c>
      <c r="W118" s="156">
        <f t="shared" si="131"/>
        <v>0</v>
      </c>
      <c r="X118" s="156">
        <f t="shared" si="131"/>
        <v>0</v>
      </c>
      <c r="Y118" s="156">
        <f t="shared" si="131"/>
        <v>0</v>
      </c>
      <c r="Z118" s="156">
        <f t="shared" si="131"/>
        <v>0</v>
      </c>
      <c r="AA118" s="156">
        <f t="shared" si="131"/>
        <v>0</v>
      </c>
      <c r="AB118" s="156">
        <f t="shared" si="131"/>
        <v>0</v>
      </c>
      <c r="AC118" s="156">
        <f t="shared" si="131"/>
        <v>0</v>
      </c>
      <c r="AD118" s="156">
        <f t="shared" si="131"/>
        <v>0</v>
      </c>
      <c r="AE118" s="156">
        <f t="shared" si="131"/>
        <v>0</v>
      </c>
      <c r="AF118" s="156">
        <f t="shared" si="131"/>
        <v>0</v>
      </c>
      <c r="AG118" s="156">
        <f t="shared" si="131"/>
        <v>0</v>
      </c>
      <c r="AH118" s="156">
        <f t="shared" si="131"/>
        <v>0</v>
      </c>
      <c r="AI118" s="156">
        <f t="shared" si="131"/>
        <v>0</v>
      </c>
      <c r="AJ118" s="156">
        <f t="shared" si="131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32">IFERROR(G119*H$164/G$164,"-")</f>
        <v>-</v>
      </c>
      <c r="I119" s="179" t="str">
        <f t="shared" si="132"/>
        <v>-</v>
      </c>
      <c r="J119" s="179" t="str">
        <f t="shared" si="132"/>
        <v>-</v>
      </c>
      <c r="K119" s="179" t="str">
        <f t="shared" si="132"/>
        <v>-</v>
      </c>
      <c r="L119" s="179" t="str">
        <f t="shared" si="132"/>
        <v>-</v>
      </c>
      <c r="M119" s="179" t="str">
        <f t="shared" si="132"/>
        <v>-</v>
      </c>
      <c r="N119" s="179" t="str">
        <f t="shared" si="132"/>
        <v>-</v>
      </c>
      <c r="O119" s="179" t="str">
        <f t="shared" si="132"/>
        <v>-</v>
      </c>
      <c r="P119" s="179" t="str">
        <f t="shared" si="132"/>
        <v>-</v>
      </c>
      <c r="Q119" s="179" t="str">
        <f t="shared" si="132"/>
        <v>-</v>
      </c>
      <c r="R119" s="179" t="str">
        <f t="shared" si="132"/>
        <v>-</v>
      </c>
      <c r="S119" s="179" t="str">
        <f t="shared" si="132"/>
        <v>-</v>
      </c>
      <c r="T119" s="179" t="str">
        <f t="shared" si="132"/>
        <v>-</v>
      </c>
      <c r="U119" s="179" t="str">
        <f t="shared" si="132"/>
        <v>-</v>
      </c>
      <c r="V119" s="179" t="str">
        <f t="shared" si="132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33">IFERROR(AC119*AD$164/AC$164,"-")</f>
        <v>-</v>
      </c>
      <c r="AE119" s="179" t="str">
        <f t="shared" si="133"/>
        <v>-</v>
      </c>
      <c r="AF119" s="179" t="str">
        <f t="shared" si="133"/>
        <v>-</v>
      </c>
      <c r="AG119" s="179" t="str">
        <f t="shared" si="133"/>
        <v>-</v>
      </c>
      <c r="AH119" s="179" t="str">
        <f t="shared" si="133"/>
        <v>-</v>
      </c>
      <c r="AI119" s="179" t="str">
        <f t="shared" si="133"/>
        <v>-</v>
      </c>
      <c r="AJ119" s="179" t="str">
        <f t="shared" si="133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AJ121" si="134">H120</f>
        <v>99</v>
      </c>
      <c r="J120" s="164">
        <f t="shared" si="134"/>
        <v>99</v>
      </c>
      <c r="K120" s="164">
        <f t="shared" si="134"/>
        <v>99</v>
      </c>
      <c r="L120" s="164">
        <f t="shared" si="134"/>
        <v>99</v>
      </c>
      <c r="M120" s="164">
        <f t="shared" si="134"/>
        <v>99</v>
      </c>
      <c r="N120" s="164">
        <f t="shared" si="134"/>
        <v>99</v>
      </c>
      <c r="O120" s="164">
        <f t="shared" si="134"/>
        <v>99</v>
      </c>
      <c r="P120" s="164">
        <f t="shared" si="134"/>
        <v>99</v>
      </c>
      <c r="Q120" s="164">
        <f t="shared" si="134"/>
        <v>99</v>
      </c>
      <c r="R120" s="164">
        <f t="shared" si="134"/>
        <v>99</v>
      </c>
      <c r="S120" s="164">
        <f t="shared" si="134"/>
        <v>99</v>
      </c>
      <c r="T120" s="164">
        <f t="shared" si="134"/>
        <v>99</v>
      </c>
      <c r="U120" s="164">
        <f t="shared" si="134"/>
        <v>99</v>
      </c>
      <c r="V120" s="164">
        <f t="shared" si="134"/>
        <v>99</v>
      </c>
      <c r="W120" s="164">
        <f>J120</f>
        <v>99</v>
      </c>
      <c r="X120" s="164">
        <f t="shared" ref="X120:AB121" si="135">W120</f>
        <v>99</v>
      </c>
      <c r="Y120" s="164">
        <f t="shared" si="135"/>
        <v>99</v>
      </c>
      <c r="Z120" s="164">
        <f t="shared" si="135"/>
        <v>99</v>
      </c>
      <c r="AA120" s="164">
        <f t="shared" si="135"/>
        <v>99</v>
      </c>
      <c r="AB120" s="164">
        <f t="shared" si="135"/>
        <v>99</v>
      </c>
      <c r="AC120" s="164">
        <f>P120</f>
        <v>99</v>
      </c>
      <c r="AD120" s="164">
        <f t="shared" si="134"/>
        <v>99</v>
      </c>
      <c r="AE120" s="164">
        <f t="shared" si="134"/>
        <v>99</v>
      </c>
      <c r="AF120" s="164">
        <f t="shared" si="134"/>
        <v>99</v>
      </c>
      <c r="AG120" s="164">
        <f t="shared" si="134"/>
        <v>99</v>
      </c>
      <c r="AH120" s="164">
        <f t="shared" si="134"/>
        <v>99</v>
      </c>
      <c r="AI120" s="164">
        <f t="shared" si="134"/>
        <v>99</v>
      </c>
      <c r="AJ120" s="164">
        <f t="shared" si="134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36">G121</f>
        <v>100</v>
      </c>
      <c r="I121" s="166">
        <f t="shared" si="136"/>
        <v>100</v>
      </c>
      <c r="J121" s="166">
        <f t="shared" si="136"/>
        <v>100</v>
      </c>
      <c r="K121" s="166">
        <f t="shared" si="136"/>
        <v>100</v>
      </c>
      <c r="L121" s="166">
        <f t="shared" si="136"/>
        <v>100</v>
      </c>
      <c r="M121" s="166">
        <f t="shared" si="136"/>
        <v>100</v>
      </c>
      <c r="N121" s="166">
        <f t="shared" si="136"/>
        <v>100</v>
      </c>
      <c r="O121" s="166">
        <f t="shared" si="136"/>
        <v>100</v>
      </c>
      <c r="P121" s="166">
        <f t="shared" si="136"/>
        <v>100</v>
      </c>
      <c r="Q121" s="166">
        <f t="shared" si="136"/>
        <v>100</v>
      </c>
      <c r="R121" s="166">
        <f t="shared" si="134"/>
        <v>100</v>
      </c>
      <c r="S121" s="166">
        <f t="shared" si="134"/>
        <v>100</v>
      </c>
      <c r="T121" s="166">
        <f t="shared" si="134"/>
        <v>100</v>
      </c>
      <c r="U121" s="166">
        <f t="shared" si="134"/>
        <v>100</v>
      </c>
      <c r="V121" s="166">
        <f t="shared" si="134"/>
        <v>100</v>
      </c>
      <c r="W121" s="166">
        <f>J121</f>
        <v>100</v>
      </c>
      <c r="X121" s="166">
        <f t="shared" si="135"/>
        <v>100</v>
      </c>
      <c r="Y121" s="166">
        <f t="shared" si="135"/>
        <v>100</v>
      </c>
      <c r="Z121" s="166">
        <f t="shared" si="135"/>
        <v>100</v>
      </c>
      <c r="AA121" s="166">
        <f t="shared" si="135"/>
        <v>100</v>
      </c>
      <c r="AB121" s="166">
        <f t="shared" si="135"/>
        <v>100</v>
      </c>
      <c r="AC121" s="166">
        <f>P121</f>
        <v>100</v>
      </c>
      <c r="AD121" s="166">
        <f t="shared" si="136"/>
        <v>100</v>
      </c>
      <c r="AE121" s="166">
        <f t="shared" si="136"/>
        <v>100</v>
      </c>
      <c r="AF121" s="166">
        <f t="shared" si="136"/>
        <v>100</v>
      </c>
      <c r="AG121" s="166">
        <f t="shared" si="136"/>
        <v>100</v>
      </c>
      <c r="AH121" s="166">
        <f t="shared" si="136"/>
        <v>100</v>
      </c>
      <c r="AI121" s="166">
        <f t="shared" si="136"/>
        <v>100</v>
      </c>
      <c r="AJ121" s="166">
        <f t="shared" si="136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37">IFERROR(H121*100/H120,0)</f>
        <v>101.01010101010101</v>
      </c>
      <c r="I122" s="291">
        <f t="shared" si="137"/>
        <v>101.01010101010101</v>
      </c>
      <c r="J122" s="291">
        <f t="shared" si="137"/>
        <v>101.01010101010101</v>
      </c>
      <c r="K122" s="291">
        <f t="shared" si="137"/>
        <v>101.01010101010101</v>
      </c>
      <c r="L122" s="291">
        <f t="shared" si="137"/>
        <v>101.01010101010101</v>
      </c>
      <c r="M122" s="291">
        <f t="shared" si="137"/>
        <v>101.01010101010101</v>
      </c>
      <c r="N122" s="291">
        <f t="shared" si="137"/>
        <v>101.01010101010101</v>
      </c>
      <c r="O122" s="291">
        <f t="shared" si="137"/>
        <v>101.01010101010101</v>
      </c>
      <c r="P122" s="291">
        <f t="shared" si="137"/>
        <v>101.01010101010101</v>
      </c>
      <c r="Q122" s="291">
        <f t="shared" si="137"/>
        <v>101.01010101010101</v>
      </c>
      <c r="R122" s="291">
        <f t="shared" si="137"/>
        <v>101.01010101010101</v>
      </c>
      <c r="S122" s="291">
        <f t="shared" si="137"/>
        <v>101.01010101010101</v>
      </c>
      <c r="T122" s="291">
        <f t="shared" si="137"/>
        <v>101.01010101010101</v>
      </c>
      <c r="U122" s="291">
        <f t="shared" si="137"/>
        <v>101.01010101010101</v>
      </c>
      <c r="V122" s="291">
        <f t="shared" si="137"/>
        <v>101.01010101010101</v>
      </c>
      <c r="W122" s="291">
        <f t="shared" si="137"/>
        <v>101.01010101010101</v>
      </c>
      <c r="X122" s="291">
        <f t="shared" si="137"/>
        <v>101.01010101010101</v>
      </c>
      <c r="Y122" s="291">
        <f t="shared" si="137"/>
        <v>101.01010101010101</v>
      </c>
      <c r="Z122" s="291">
        <f t="shared" si="137"/>
        <v>101.01010101010101</v>
      </c>
      <c r="AA122" s="291">
        <f t="shared" si="137"/>
        <v>101.01010101010101</v>
      </c>
      <c r="AB122" s="291">
        <f t="shared" si="137"/>
        <v>101.01010101010101</v>
      </c>
      <c r="AC122" s="291">
        <f t="shared" si="137"/>
        <v>101.01010101010101</v>
      </c>
      <c r="AD122" s="291">
        <f t="shared" si="137"/>
        <v>101.01010101010101</v>
      </c>
      <c r="AE122" s="291">
        <f t="shared" si="137"/>
        <v>101.01010101010101</v>
      </c>
      <c r="AF122" s="291">
        <f t="shared" si="137"/>
        <v>101.01010101010101</v>
      </c>
      <c r="AG122" s="291">
        <f t="shared" si="137"/>
        <v>101.01010101010101</v>
      </c>
      <c r="AH122" s="291">
        <f t="shared" si="137"/>
        <v>101.01010101010101</v>
      </c>
      <c r="AI122" s="291">
        <f t="shared" si="137"/>
        <v>101.01010101010101</v>
      </c>
      <c r="AJ122" s="291">
        <f t="shared" si="137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38">H123</f>
        <v>2</v>
      </c>
      <c r="J123" s="309">
        <f t="shared" si="138"/>
        <v>2</v>
      </c>
      <c r="K123" s="309">
        <f t="shared" si="138"/>
        <v>2</v>
      </c>
      <c r="L123" s="309">
        <f t="shared" si="138"/>
        <v>2</v>
      </c>
      <c r="M123" s="309">
        <f t="shared" si="138"/>
        <v>2</v>
      </c>
      <c r="N123" s="309">
        <f t="shared" si="138"/>
        <v>2</v>
      </c>
      <c r="O123" s="309">
        <f t="shared" si="138"/>
        <v>2</v>
      </c>
      <c r="P123" s="309">
        <f t="shared" si="138"/>
        <v>2</v>
      </c>
      <c r="Q123" s="309">
        <f t="shared" si="138"/>
        <v>2</v>
      </c>
      <c r="R123" s="309">
        <f t="shared" si="138"/>
        <v>2</v>
      </c>
      <c r="S123" s="309">
        <f t="shared" si="138"/>
        <v>2</v>
      </c>
      <c r="T123" s="309">
        <f t="shared" si="138"/>
        <v>2</v>
      </c>
      <c r="U123" s="309">
        <f t="shared" si="138"/>
        <v>2</v>
      </c>
      <c r="V123" s="309">
        <f t="shared" si="138"/>
        <v>2</v>
      </c>
      <c r="W123" s="309">
        <f t="shared" si="138"/>
        <v>2</v>
      </c>
      <c r="X123" s="309">
        <f t="shared" si="138"/>
        <v>2</v>
      </c>
      <c r="Y123" s="309">
        <f t="shared" si="138"/>
        <v>2</v>
      </c>
      <c r="Z123" s="309">
        <f t="shared" si="138"/>
        <v>2</v>
      </c>
      <c r="AA123" s="309">
        <f t="shared" si="138"/>
        <v>2</v>
      </c>
      <c r="AB123" s="309">
        <f t="shared" si="138"/>
        <v>2</v>
      </c>
      <c r="AC123" s="309">
        <f t="shared" si="138"/>
        <v>2</v>
      </c>
      <c r="AD123" s="309">
        <f t="shared" si="138"/>
        <v>2</v>
      </c>
      <c r="AE123" s="309">
        <f t="shared" si="138"/>
        <v>2</v>
      </c>
      <c r="AF123" s="309">
        <f t="shared" si="138"/>
        <v>2</v>
      </c>
      <c r="AG123" s="309">
        <f t="shared" si="138"/>
        <v>2</v>
      </c>
      <c r="AH123" s="309">
        <f t="shared" si="138"/>
        <v>2</v>
      </c>
      <c r="AI123" s="309">
        <f t="shared" si="138"/>
        <v>2</v>
      </c>
      <c r="AJ123" s="309">
        <f t="shared" si="138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39">IFERROR(I119*I120/100*(100-I123)/100,0)</f>
        <v>0</v>
      </c>
      <c r="J124" s="156">
        <f t="shared" si="139"/>
        <v>0</v>
      </c>
      <c r="K124" s="156">
        <f t="shared" si="139"/>
        <v>0</v>
      </c>
      <c r="L124" s="156">
        <f t="shared" si="139"/>
        <v>0</v>
      </c>
      <c r="M124" s="156">
        <f t="shared" si="139"/>
        <v>0</v>
      </c>
      <c r="N124" s="156">
        <f t="shared" si="139"/>
        <v>0</v>
      </c>
      <c r="O124" s="156">
        <f t="shared" si="139"/>
        <v>0</v>
      </c>
      <c r="P124" s="156">
        <f t="shared" si="139"/>
        <v>0</v>
      </c>
      <c r="Q124" s="156">
        <f t="shared" si="139"/>
        <v>0</v>
      </c>
      <c r="R124" s="156">
        <f t="shared" si="139"/>
        <v>0</v>
      </c>
      <c r="S124" s="156">
        <f t="shared" si="139"/>
        <v>0</v>
      </c>
      <c r="T124" s="156">
        <f t="shared" si="139"/>
        <v>0</v>
      </c>
      <c r="U124" s="156">
        <f t="shared" si="139"/>
        <v>0</v>
      </c>
      <c r="V124" s="156">
        <f t="shared" si="139"/>
        <v>0</v>
      </c>
      <c r="W124" s="156">
        <f t="shared" si="139"/>
        <v>0</v>
      </c>
      <c r="X124" s="156">
        <f t="shared" si="139"/>
        <v>0</v>
      </c>
      <c r="Y124" s="156">
        <f t="shared" si="139"/>
        <v>0</v>
      </c>
      <c r="Z124" s="156">
        <f t="shared" si="139"/>
        <v>0</v>
      </c>
      <c r="AA124" s="156">
        <f t="shared" si="139"/>
        <v>0</v>
      </c>
      <c r="AB124" s="156">
        <f t="shared" si="139"/>
        <v>0</v>
      </c>
      <c r="AC124" s="156">
        <f t="shared" si="139"/>
        <v>0</v>
      </c>
      <c r="AD124" s="156">
        <f t="shared" si="139"/>
        <v>0</v>
      </c>
      <c r="AE124" s="156">
        <f t="shared" si="139"/>
        <v>0</v>
      </c>
      <c r="AF124" s="156">
        <f t="shared" si="139"/>
        <v>0</v>
      </c>
      <c r="AG124" s="156">
        <f t="shared" si="139"/>
        <v>0</v>
      </c>
      <c r="AH124" s="156">
        <f t="shared" si="139"/>
        <v>0</v>
      </c>
      <c r="AI124" s="156">
        <f t="shared" si="139"/>
        <v>0</v>
      </c>
      <c r="AJ124" s="156">
        <f t="shared" si="139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40">IFERROR(I122/100*I124,0)</f>
        <v>0</v>
      </c>
      <c r="J125" s="163">
        <f t="shared" si="140"/>
        <v>0</v>
      </c>
      <c r="K125" s="163">
        <f t="shared" si="140"/>
        <v>0</v>
      </c>
      <c r="L125" s="163">
        <f t="shared" si="140"/>
        <v>0</v>
      </c>
      <c r="M125" s="163">
        <f t="shared" si="140"/>
        <v>0</v>
      </c>
      <c r="N125" s="163">
        <f t="shared" si="140"/>
        <v>0</v>
      </c>
      <c r="O125" s="163">
        <f t="shared" si="140"/>
        <v>0</v>
      </c>
      <c r="P125" s="163">
        <f t="shared" si="140"/>
        <v>0</v>
      </c>
      <c r="Q125" s="163">
        <f t="shared" si="140"/>
        <v>0</v>
      </c>
      <c r="R125" s="163">
        <f t="shared" si="140"/>
        <v>0</v>
      </c>
      <c r="S125" s="163">
        <f t="shared" si="140"/>
        <v>0</v>
      </c>
      <c r="T125" s="163">
        <f t="shared" si="140"/>
        <v>0</v>
      </c>
      <c r="U125" s="163">
        <f t="shared" si="140"/>
        <v>0</v>
      </c>
      <c r="V125" s="163">
        <f t="shared" si="140"/>
        <v>0</v>
      </c>
      <c r="W125" s="163">
        <f t="shared" si="140"/>
        <v>0</v>
      </c>
      <c r="X125" s="163">
        <f t="shared" si="140"/>
        <v>0</v>
      </c>
      <c r="Y125" s="163">
        <f t="shared" si="140"/>
        <v>0</v>
      </c>
      <c r="Z125" s="163">
        <f t="shared" si="140"/>
        <v>0</v>
      </c>
      <c r="AA125" s="163">
        <f t="shared" si="140"/>
        <v>0</v>
      </c>
      <c r="AB125" s="163">
        <f t="shared" si="140"/>
        <v>0</v>
      </c>
      <c r="AC125" s="163">
        <f t="shared" si="140"/>
        <v>0</v>
      </c>
      <c r="AD125" s="163">
        <f t="shared" si="140"/>
        <v>0</v>
      </c>
      <c r="AE125" s="163">
        <f t="shared" si="140"/>
        <v>0</v>
      </c>
      <c r="AF125" s="163">
        <f t="shared" si="140"/>
        <v>0</v>
      </c>
      <c r="AG125" s="163">
        <f t="shared" si="140"/>
        <v>0</v>
      </c>
      <c r="AH125" s="163">
        <f t="shared" si="140"/>
        <v>0</v>
      </c>
      <c r="AI125" s="163">
        <f t="shared" si="140"/>
        <v>0</v>
      </c>
      <c r="AJ125" s="163">
        <f t="shared" si="140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41">IFERROR(H119*H120/88,0)</f>
        <v>0</v>
      </c>
      <c r="I126" s="156">
        <f t="shared" si="141"/>
        <v>0</v>
      </c>
      <c r="J126" s="156">
        <f t="shared" si="141"/>
        <v>0</v>
      </c>
      <c r="K126" s="156">
        <f t="shared" si="141"/>
        <v>0</v>
      </c>
      <c r="L126" s="156">
        <f t="shared" si="141"/>
        <v>0</v>
      </c>
      <c r="M126" s="156">
        <f t="shared" si="141"/>
        <v>0</v>
      </c>
      <c r="N126" s="156">
        <f t="shared" si="141"/>
        <v>0</v>
      </c>
      <c r="O126" s="156">
        <f t="shared" si="141"/>
        <v>0</v>
      </c>
      <c r="P126" s="156">
        <f t="shared" si="141"/>
        <v>0</v>
      </c>
      <c r="Q126" s="156">
        <f t="shared" si="141"/>
        <v>0</v>
      </c>
      <c r="R126" s="156">
        <f t="shared" si="141"/>
        <v>0</v>
      </c>
      <c r="S126" s="156">
        <f t="shared" si="141"/>
        <v>0</v>
      </c>
      <c r="T126" s="156">
        <f t="shared" si="141"/>
        <v>0</v>
      </c>
      <c r="U126" s="156">
        <f t="shared" si="141"/>
        <v>0</v>
      </c>
      <c r="V126" s="156">
        <f t="shared" si="141"/>
        <v>0</v>
      </c>
      <c r="W126" s="156">
        <f t="shared" si="141"/>
        <v>0</v>
      </c>
      <c r="X126" s="156">
        <f t="shared" si="141"/>
        <v>0</v>
      </c>
      <c r="Y126" s="156">
        <f t="shared" si="141"/>
        <v>0</v>
      </c>
      <c r="Z126" s="156">
        <f t="shared" si="141"/>
        <v>0</v>
      </c>
      <c r="AA126" s="156">
        <f t="shared" si="141"/>
        <v>0</v>
      </c>
      <c r="AB126" s="156">
        <f t="shared" si="141"/>
        <v>0</v>
      </c>
      <c r="AC126" s="156">
        <f t="shared" si="141"/>
        <v>0</v>
      </c>
      <c r="AD126" s="156">
        <f t="shared" si="141"/>
        <v>0</v>
      </c>
      <c r="AE126" s="156">
        <f t="shared" si="141"/>
        <v>0</v>
      </c>
      <c r="AF126" s="156">
        <f t="shared" si="141"/>
        <v>0</v>
      </c>
      <c r="AG126" s="156">
        <f t="shared" si="141"/>
        <v>0</v>
      </c>
      <c r="AH126" s="156">
        <f t="shared" si="141"/>
        <v>0</v>
      </c>
      <c r="AI126" s="156">
        <f t="shared" si="141"/>
        <v>0</v>
      </c>
      <c r="AJ126" s="156">
        <f t="shared" si="141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42">IFERROR(G127*H$164/G$164,"-")</f>
        <v>-</v>
      </c>
      <c r="I127" s="179" t="str">
        <f t="shared" si="142"/>
        <v>-</v>
      </c>
      <c r="J127" s="179" t="str">
        <f t="shared" si="142"/>
        <v>-</v>
      </c>
      <c r="K127" s="179" t="str">
        <f t="shared" si="142"/>
        <v>-</v>
      </c>
      <c r="L127" s="179" t="str">
        <f t="shared" si="142"/>
        <v>-</v>
      </c>
      <c r="M127" s="179" t="str">
        <f t="shared" si="142"/>
        <v>-</v>
      </c>
      <c r="N127" s="179" t="str">
        <f t="shared" si="142"/>
        <v>-</v>
      </c>
      <c r="O127" s="179" t="str">
        <f t="shared" si="142"/>
        <v>-</v>
      </c>
      <c r="P127" s="179" t="str">
        <f t="shared" si="142"/>
        <v>-</v>
      </c>
      <c r="Q127" s="179" t="str">
        <f t="shared" si="142"/>
        <v>-</v>
      </c>
      <c r="R127" s="179" t="str">
        <f t="shared" si="142"/>
        <v>-</v>
      </c>
      <c r="S127" s="179" t="str">
        <f t="shared" si="142"/>
        <v>-</v>
      </c>
      <c r="T127" s="179" t="str">
        <f t="shared" si="142"/>
        <v>-</v>
      </c>
      <c r="U127" s="179" t="str">
        <f t="shared" si="142"/>
        <v>-</v>
      </c>
      <c r="V127" s="179" t="str">
        <f t="shared" si="142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43">IFERROR(AC127*AD$164/AC$164,"-")</f>
        <v>-</v>
      </c>
      <c r="AE127" s="179" t="str">
        <f t="shared" si="143"/>
        <v>-</v>
      </c>
      <c r="AF127" s="179" t="str">
        <f t="shared" si="143"/>
        <v>-</v>
      </c>
      <c r="AG127" s="179" t="str">
        <f t="shared" si="143"/>
        <v>-</v>
      </c>
      <c r="AH127" s="179" t="str">
        <f t="shared" si="143"/>
        <v>-</v>
      </c>
      <c r="AI127" s="179" t="str">
        <f t="shared" si="143"/>
        <v>-</v>
      </c>
      <c r="AJ127" s="179" t="str">
        <f t="shared" si="143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AJ129" si="144">H128</f>
        <v>99</v>
      </c>
      <c r="J128" s="164">
        <f t="shared" si="144"/>
        <v>99</v>
      </c>
      <c r="K128" s="164">
        <f t="shared" si="144"/>
        <v>99</v>
      </c>
      <c r="L128" s="164">
        <f t="shared" si="144"/>
        <v>99</v>
      </c>
      <c r="M128" s="164">
        <f t="shared" si="144"/>
        <v>99</v>
      </c>
      <c r="N128" s="164">
        <f t="shared" si="144"/>
        <v>99</v>
      </c>
      <c r="O128" s="164">
        <f t="shared" si="144"/>
        <v>99</v>
      </c>
      <c r="P128" s="164">
        <f t="shared" si="144"/>
        <v>99</v>
      </c>
      <c r="Q128" s="164">
        <f t="shared" si="144"/>
        <v>99</v>
      </c>
      <c r="R128" s="164">
        <f t="shared" si="144"/>
        <v>99</v>
      </c>
      <c r="S128" s="164">
        <f t="shared" si="144"/>
        <v>99</v>
      </c>
      <c r="T128" s="164">
        <f t="shared" si="144"/>
        <v>99</v>
      </c>
      <c r="U128" s="164">
        <f t="shared" si="144"/>
        <v>99</v>
      </c>
      <c r="V128" s="164">
        <f t="shared" si="144"/>
        <v>99</v>
      </c>
      <c r="W128" s="164">
        <f>J128</f>
        <v>99</v>
      </c>
      <c r="X128" s="164">
        <f t="shared" ref="X128:AB129" si="145">W128</f>
        <v>99</v>
      </c>
      <c r="Y128" s="164">
        <f t="shared" si="145"/>
        <v>99</v>
      </c>
      <c r="Z128" s="164">
        <f t="shared" si="145"/>
        <v>99</v>
      </c>
      <c r="AA128" s="164">
        <f t="shared" si="145"/>
        <v>99</v>
      </c>
      <c r="AB128" s="164">
        <f t="shared" si="145"/>
        <v>99</v>
      </c>
      <c r="AC128" s="164">
        <f>P128</f>
        <v>99</v>
      </c>
      <c r="AD128" s="164">
        <f t="shared" si="144"/>
        <v>99</v>
      </c>
      <c r="AE128" s="164">
        <f t="shared" si="144"/>
        <v>99</v>
      </c>
      <c r="AF128" s="164">
        <f t="shared" si="144"/>
        <v>99</v>
      </c>
      <c r="AG128" s="164">
        <f t="shared" si="144"/>
        <v>99</v>
      </c>
      <c r="AH128" s="164">
        <f t="shared" si="144"/>
        <v>99</v>
      </c>
      <c r="AI128" s="164">
        <f t="shared" si="144"/>
        <v>99</v>
      </c>
      <c r="AJ128" s="164">
        <f t="shared" si="144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46">G129</f>
        <v>53</v>
      </c>
      <c r="I129" s="166">
        <f t="shared" si="146"/>
        <v>53</v>
      </c>
      <c r="J129" s="166">
        <f t="shared" si="146"/>
        <v>53</v>
      </c>
      <c r="K129" s="166">
        <f t="shared" si="146"/>
        <v>53</v>
      </c>
      <c r="L129" s="166">
        <f t="shared" si="146"/>
        <v>53</v>
      </c>
      <c r="M129" s="166">
        <f t="shared" si="146"/>
        <v>53</v>
      </c>
      <c r="N129" s="166">
        <f t="shared" si="146"/>
        <v>53</v>
      </c>
      <c r="O129" s="166">
        <f t="shared" si="146"/>
        <v>53</v>
      </c>
      <c r="P129" s="166">
        <f t="shared" si="146"/>
        <v>53</v>
      </c>
      <c r="Q129" s="166">
        <f t="shared" si="146"/>
        <v>53</v>
      </c>
      <c r="R129" s="166">
        <f t="shared" si="144"/>
        <v>53</v>
      </c>
      <c r="S129" s="166">
        <f t="shared" si="144"/>
        <v>53</v>
      </c>
      <c r="T129" s="166">
        <f t="shared" si="144"/>
        <v>53</v>
      </c>
      <c r="U129" s="166">
        <f t="shared" si="144"/>
        <v>53</v>
      </c>
      <c r="V129" s="166">
        <f t="shared" si="144"/>
        <v>53</v>
      </c>
      <c r="W129" s="166">
        <f>J129</f>
        <v>53</v>
      </c>
      <c r="X129" s="166">
        <f t="shared" si="145"/>
        <v>53</v>
      </c>
      <c r="Y129" s="166">
        <f t="shared" si="145"/>
        <v>53</v>
      </c>
      <c r="Z129" s="166">
        <f t="shared" si="145"/>
        <v>53</v>
      </c>
      <c r="AA129" s="166">
        <f t="shared" si="145"/>
        <v>53</v>
      </c>
      <c r="AB129" s="166">
        <f t="shared" si="145"/>
        <v>53</v>
      </c>
      <c r="AC129" s="166">
        <f>P129</f>
        <v>53</v>
      </c>
      <c r="AD129" s="166">
        <f t="shared" si="146"/>
        <v>53</v>
      </c>
      <c r="AE129" s="166">
        <f t="shared" si="146"/>
        <v>53</v>
      </c>
      <c r="AF129" s="166">
        <f t="shared" si="146"/>
        <v>53</v>
      </c>
      <c r="AG129" s="166">
        <f t="shared" si="146"/>
        <v>53</v>
      </c>
      <c r="AH129" s="166">
        <f t="shared" si="146"/>
        <v>53</v>
      </c>
      <c r="AI129" s="166">
        <f t="shared" si="146"/>
        <v>53</v>
      </c>
      <c r="AJ129" s="166">
        <f t="shared" si="146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47">IFERROR(H129*100/H128,0)</f>
        <v>53.535353535353536</v>
      </c>
      <c r="I130" s="291">
        <f t="shared" si="147"/>
        <v>53.535353535353536</v>
      </c>
      <c r="J130" s="291">
        <f t="shared" si="147"/>
        <v>53.535353535353536</v>
      </c>
      <c r="K130" s="291">
        <f t="shared" si="147"/>
        <v>53.535353535353536</v>
      </c>
      <c r="L130" s="291">
        <f t="shared" si="147"/>
        <v>53.535353535353536</v>
      </c>
      <c r="M130" s="291">
        <f t="shared" si="147"/>
        <v>53.535353535353536</v>
      </c>
      <c r="N130" s="291">
        <f t="shared" si="147"/>
        <v>53.535353535353536</v>
      </c>
      <c r="O130" s="291">
        <f t="shared" si="147"/>
        <v>53.535353535353536</v>
      </c>
      <c r="P130" s="291">
        <f t="shared" si="147"/>
        <v>53.535353535353536</v>
      </c>
      <c r="Q130" s="291">
        <f t="shared" si="147"/>
        <v>53.535353535353536</v>
      </c>
      <c r="R130" s="291">
        <f t="shared" si="147"/>
        <v>53.535353535353536</v>
      </c>
      <c r="S130" s="291">
        <f t="shared" si="147"/>
        <v>53.535353535353536</v>
      </c>
      <c r="T130" s="291">
        <f t="shared" si="147"/>
        <v>53.535353535353536</v>
      </c>
      <c r="U130" s="291">
        <f t="shared" si="147"/>
        <v>53.535353535353536</v>
      </c>
      <c r="V130" s="291">
        <f t="shared" si="147"/>
        <v>53.535353535353536</v>
      </c>
      <c r="W130" s="291">
        <f t="shared" si="147"/>
        <v>53.535353535353536</v>
      </c>
      <c r="X130" s="291">
        <f t="shared" si="147"/>
        <v>53.535353535353536</v>
      </c>
      <c r="Y130" s="291">
        <f t="shared" si="147"/>
        <v>53.535353535353536</v>
      </c>
      <c r="Z130" s="291">
        <f t="shared" si="147"/>
        <v>53.535353535353536</v>
      </c>
      <c r="AA130" s="291">
        <f t="shared" si="147"/>
        <v>53.535353535353536</v>
      </c>
      <c r="AB130" s="291">
        <f t="shared" si="147"/>
        <v>53.535353535353536</v>
      </c>
      <c r="AC130" s="291">
        <f t="shared" si="147"/>
        <v>53.535353535353536</v>
      </c>
      <c r="AD130" s="291">
        <f t="shared" si="147"/>
        <v>53.535353535353536</v>
      </c>
      <c r="AE130" s="291">
        <f t="shared" si="147"/>
        <v>53.535353535353536</v>
      </c>
      <c r="AF130" s="291">
        <f t="shared" si="147"/>
        <v>53.535353535353536</v>
      </c>
      <c r="AG130" s="291">
        <f t="shared" si="147"/>
        <v>53.535353535353536</v>
      </c>
      <c r="AH130" s="291">
        <f t="shared" si="147"/>
        <v>53.535353535353536</v>
      </c>
      <c r="AI130" s="291">
        <f t="shared" si="147"/>
        <v>53.535353535353536</v>
      </c>
      <c r="AJ130" s="291">
        <f t="shared" si="147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48">H131</f>
        <v>2</v>
      </c>
      <c r="J131" s="309">
        <f t="shared" si="148"/>
        <v>2</v>
      </c>
      <c r="K131" s="309">
        <f t="shared" si="148"/>
        <v>2</v>
      </c>
      <c r="L131" s="309">
        <f t="shared" si="148"/>
        <v>2</v>
      </c>
      <c r="M131" s="309">
        <f t="shared" si="148"/>
        <v>2</v>
      </c>
      <c r="N131" s="309">
        <f t="shared" si="148"/>
        <v>2</v>
      </c>
      <c r="O131" s="309">
        <f t="shared" si="148"/>
        <v>2</v>
      </c>
      <c r="P131" s="309">
        <f t="shared" si="148"/>
        <v>2</v>
      </c>
      <c r="Q131" s="309">
        <f t="shared" si="148"/>
        <v>2</v>
      </c>
      <c r="R131" s="309">
        <f t="shared" si="148"/>
        <v>2</v>
      </c>
      <c r="S131" s="309">
        <f t="shared" si="148"/>
        <v>2</v>
      </c>
      <c r="T131" s="309">
        <f t="shared" si="148"/>
        <v>2</v>
      </c>
      <c r="U131" s="309">
        <f t="shared" si="148"/>
        <v>2</v>
      </c>
      <c r="V131" s="309">
        <f t="shared" si="148"/>
        <v>2</v>
      </c>
      <c r="W131" s="309">
        <f t="shared" si="148"/>
        <v>2</v>
      </c>
      <c r="X131" s="309">
        <f t="shared" si="148"/>
        <v>2</v>
      </c>
      <c r="Y131" s="309">
        <f t="shared" si="148"/>
        <v>2</v>
      </c>
      <c r="Z131" s="309">
        <f t="shared" si="148"/>
        <v>2</v>
      </c>
      <c r="AA131" s="309">
        <f t="shared" si="148"/>
        <v>2</v>
      </c>
      <c r="AB131" s="309">
        <f t="shared" si="148"/>
        <v>2</v>
      </c>
      <c r="AC131" s="309">
        <f t="shared" si="148"/>
        <v>2</v>
      </c>
      <c r="AD131" s="309">
        <f t="shared" si="148"/>
        <v>2</v>
      </c>
      <c r="AE131" s="309">
        <f t="shared" si="148"/>
        <v>2</v>
      </c>
      <c r="AF131" s="309">
        <f t="shared" si="148"/>
        <v>2</v>
      </c>
      <c r="AG131" s="309">
        <f t="shared" si="148"/>
        <v>2</v>
      </c>
      <c r="AH131" s="309">
        <f t="shared" si="148"/>
        <v>2</v>
      </c>
      <c r="AI131" s="309">
        <f t="shared" si="148"/>
        <v>2</v>
      </c>
      <c r="AJ131" s="309">
        <f t="shared" si="148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49">IFERROR(I127*I128/100*(100-I131)/100,0)</f>
        <v>0</v>
      </c>
      <c r="J132" s="156">
        <f t="shared" si="149"/>
        <v>0</v>
      </c>
      <c r="K132" s="156">
        <f t="shared" si="149"/>
        <v>0</v>
      </c>
      <c r="L132" s="156">
        <f t="shared" si="149"/>
        <v>0</v>
      </c>
      <c r="M132" s="156">
        <f t="shared" si="149"/>
        <v>0</v>
      </c>
      <c r="N132" s="156">
        <f t="shared" si="149"/>
        <v>0</v>
      </c>
      <c r="O132" s="156">
        <f t="shared" si="149"/>
        <v>0</v>
      </c>
      <c r="P132" s="156">
        <f t="shared" si="149"/>
        <v>0</v>
      </c>
      <c r="Q132" s="156">
        <f t="shared" si="149"/>
        <v>0</v>
      </c>
      <c r="R132" s="156">
        <f t="shared" si="149"/>
        <v>0</v>
      </c>
      <c r="S132" s="156">
        <f t="shared" si="149"/>
        <v>0</v>
      </c>
      <c r="T132" s="156">
        <f t="shared" si="149"/>
        <v>0</v>
      </c>
      <c r="U132" s="156">
        <f t="shared" si="149"/>
        <v>0</v>
      </c>
      <c r="V132" s="156">
        <f t="shared" si="149"/>
        <v>0</v>
      </c>
      <c r="W132" s="156">
        <f t="shared" si="149"/>
        <v>0</v>
      </c>
      <c r="X132" s="156">
        <f t="shared" si="149"/>
        <v>0</v>
      </c>
      <c r="Y132" s="156">
        <f t="shared" si="149"/>
        <v>0</v>
      </c>
      <c r="Z132" s="156">
        <f t="shared" si="149"/>
        <v>0</v>
      </c>
      <c r="AA132" s="156">
        <f t="shared" si="149"/>
        <v>0</v>
      </c>
      <c r="AB132" s="156">
        <f t="shared" si="149"/>
        <v>0</v>
      </c>
      <c r="AC132" s="156">
        <f t="shared" si="149"/>
        <v>0</v>
      </c>
      <c r="AD132" s="156">
        <f t="shared" si="149"/>
        <v>0</v>
      </c>
      <c r="AE132" s="156">
        <f t="shared" si="149"/>
        <v>0</v>
      </c>
      <c r="AF132" s="156">
        <f t="shared" si="149"/>
        <v>0</v>
      </c>
      <c r="AG132" s="156">
        <f t="shared" si="149"/>
        <v>0</v>
      </c>
      <c r="AH132" s="156">
        <f t="shared" si="149"/>
        <v>0</v>
      </c>
      <c r="AI132" s="156">
        <f t="shared" si="149"/>
        <v>0</v>
      </c>
      <c r="AJ132" s="156">
        <f t="shared" si="149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50">IFERROR(I130/100*I132,0)</f>
        <v>0</v>
      </c>
      <c r="J133" s="163">
        <f t="shared" si="150"/>
        <v>0</v>
      </c>
      <c r="K133" s="163">
        <f t="shared" si="150"/>
        <v>0</v>
      </c>
      <c r="L133" s="163">
        <f t="shared" si="150"/>
        <v>0</v>
      </c>
      <c r="M133" s="163">
        <f t="shared" si="150"/>
        <v>0</v>
      </c>
      <c r="N133" s="163">
        <f t="shared" si="150"/>
        <v>0</v>
      </c>
      <c r="O133" s="163">
        <f t="shared" si="150"/>
        <v>0</v>
      </c>
      <c r="P133" s="163">
        <f t="shared" si="150"/>
        <v>0</v>
      </c>
      <c r="Q133" s="163">
        <f t="shared" si="150"/>
        <v>0</v>
      </c>
      <c r="R133" s="163">
        <f t="shared" si="150"/>
        <v>0</v>
      </c>
      <c r="S133" s="163">
        <f t="shared" si="150"/>
        <v>0</v>
      </c>
      <c r="T133" s="163">
        <f t="shared" si="150"/>
        <v>0</v>
      </c>
      <c r="U133" s="163">
        <f t="shared" si="150"/>
        <v>0</v>
      </c>
      <c r="V133" s="163">
        <f t="shared" si="150"/>
        <v>0</v>
      </c>
      <c r="W133" s="163">
        <f t="shared" si="150"/>
        <v>0</v>
      </c>
      <c r="X133" s="163">
        <f t="shared" si="150"/>
        <v>0</v>
      </c>
      <c r="Y133" s="163">
        <f t="shared" si="150"/>
        <v>0</v>
      </c>
      <c r="Z133" s="163">
        <f t="shared" si="150"/>
        <v>0</v>
      </c>
      <c r="AA133" s="163">
        <f t="shared" si="150"/>
        <v>0</v>
      </c>
      <c r="AB133" s="163">
        <f t="shared" si="150"/>
        <v>0</v>
      </c>
      <c r="AC133" s="163">
        <f t="shared" si="150"/>
        <v>0</v>
      </c>
      <c r="AD133" s="163">
        <f t="shared" si="150"/>
        <v>0</v>
      </c>
      <c r="AE133" s="163">
        <f t="shared" si="150"/>
        <v>0</v>
      </c>
      <c r="AF133" s="163">
        <f t="shared" si="150"/>
        <v>0</v>
      </c>
      <c r="AG133" s="163">
        <f t="shared" si="150"/>
        <v>0</v>
      </c>
      <c r="AH133" s="163">
        <f t="shared" si="150"/>
        <v>0</v>
      </c>
      <c r="AI133" s="163">
        <f t="shared" si="150"/>
        <v>0</v>
      </c>
      <c r="AJ133" s="163">
        <f t="shared" si="150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51">IFERROR(H127*H128/88,0)</f>
        <v>0</v>
      </c>
      <c r="I134" s="156">
        <f t="shared" si="151"/>
        <v>0</v>
      </c>
      <c r="J134" s="156">
        <f t="shared" si="151"/>
        <v>0</v>
      </c>
      <c r="K134" s="156">
        <f t="shared" si="151"/>
        <v>0</v>
      </c>
      <c r="L134" s="156">
        <f t="shared" si="151"/>
        <v>0</v>
      </c>
      <c r="M134" s="156">
        <f t="shared" si="151"/>
        <v>0</v>
      </c>
      <c r="N134" s="156">
        <f t="shared" si="151"/>
        <v>0</v>
      </c>
      <c r="O134" s="156">
        <f t="shared" si="151"/>
        <v>0</v>
      </c>
      <c r="P134" s="156">
        <f t="shared" si="151"/>
        <v>0</v>
      </c>
      <c r="Q134" s="156">
        <f t="shared" si="151"/>
        <v>0</v>
      </c>
      <c r="R134" s="156">
        <f t="shared" si="151"/>
        <v>0</v>
      </c>
      <c r="S134" s="156">
        <f t="shared" si="151"/>
        <v>0</v>
      </c>
      <c r="T134" s="156">
        <f t="shared" si="151"/>
        <v>0</v>
      </c>
      <c r="U134" s="156">
        <f t="shared" si="151"/>
        <v>0</v>
      </c>
      <c r="V134" s="156">
        <f t="shared" si="151"/>
        <v>0</v>
      </c>
      <c r="W134" s="156">
        <f t="shared" si="151"/>
        <v>0</v>
      </c>
      <c r="X134" s="156">
        <f t="shared" si="151"/>
        <v>0</v>
      </c>
      <c r="Y134" s="156">
        <f t="shared" si="151"/>
        <v>0</v>
      </c>
      <c r="Z134" s="156">
        <f t="shared" si="151"/>
        <v>0</v>
      </c>
      <c r="AA134" s="156">
        <f t="shared" si="151"/>
        <v>0</v>
      </c>
      <c r="AB134" s="156">
        <f t="shared" si="151"/>
        <v>0</v>
      </c>
      <c r="AC134" s="156">
        <f t="shared" si="151"/>
        <v>0</v>
      </c>
      <c r="AD134" s="156">
        <f t="shared" si="151"/>
        <v>0</v>
      </c>
      <c r="AE134" s="156">
        <f t="shared" si="151"/>
        <v>0</v>
      </c>
      <c r="AF134" s="156">
        <f t="shared" si="151"/>
        <v>0</v>
      </c>
      <c r="AG134" s="156">
        <f t="shared" si="151"/>
        <v>0</v>
      </c>
      <c r="AH134" s="156">
        <f t="shared" si="151"/>
        <v>0</v>
      </c>
      <c r="AI134" s="156">
        <f t="shared" si="151"/>
        <v>0</v>
      </c>
      <c r="AJ134" s="156">
        <f t="shared" si="151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52">IFERROR(G135*H$164/G$164,"-")</f>
        <v>-</v>
      </c>
      <c r="I135" s="179" t="str">
        <f t="shared" si="152"/>
        <v>-</v>
      </c>
      <c r="J135" s="179" t="str">
        <f t="shared" si="152"/>
        <v>-</v>
      </c>
      <c r="K135" s="179" t="str">
        <f t="shared" si="152"/>
        <v>-</v>
      </c>
      <c r="L135" s="179" t="str">
        <f t="shared" si="152"/>
        <v>-</v>
      </c>
      <c r="M135" s="179" t="str">
        <f t="shared" si="152"/>
        <v>-</v>
      </c>
      <c r="N135" s="179" t="str">
        <f t="shared" si="152"/>
        <v>-</v>
      </c>
      <c r="O135" s="179" t="str">
        <f t="shared" si="152"/>
        <v>-</v>
      </c>
      <c r="P135" s="179" t="str">
        <f t="shared" si="152"/>
        <v>-</v>
      </c>
      <c r="Q135" s="179" t="str">
        <f t="shared" si="152"/>
        <v>-</v>
      </c>
      <c r="R135" s="179" t="str">
        <f t="shared" si="152"/>
        <v>-</v>
      </c>
      <c r="S135" s="179" t="str">
        <f t="shared" si="152"/>
        <v>-</v>
      </c>
      <c r="T135" s="179" t="str">
        <f t="shared" si="152"/>
        <v>-</v>
      </c>
      <c r="U135" s="179" t="str">
        <f t="shared" si="152"/>
        <v>-</v>
      </c>
      <c r="V135" s="179" t="str">
        <f t="shared" si="152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53">IFERROR(AC135*AD$164/AC$164,"-")</f>
        <v>-</v>
      </c>
      <c r="AE135" s="179" t="str">
        <f t="shared" si="153"/>
        <v>-</v>
      </c>
      <c r="AF135" s="179" t="str">
        <f t="shared" si="153"/>
        <v>-</v>
      </c>
      <c r="AG135" s="179" t="str">
        <f t="shared" si="153"/>
        <v>-</v>
      </c>
      <c r="AH135" s="179" t="str">
        <f t="shared" si="153"/>
        <v>-</v>
      </c>
      <c r="AI135" s="179" t="str">
        <f t="shared" si="153"/>
        <v>-</v>
      </c>
      <c r="AJ135" s="179" t="str">
        <f t="shared" si="153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AJ137" si="154">H136</f>
        <v>98</v>
      </c>
      <c r="J136" s="164">
        <f t="shared" si="154"/>
        <v>98</v>
      </c>
      <c r="K136" s="164">
        <f t="shared" si="154"/>
        <v>98</v>
      </c>
      <c r="L136" s="164">
        <f t="shared" si="154"/>
        <v>98</v>
      </c>
      <c r="M136" s="164">
        <f t="shared" si="154"/>
        <v>98</v>
      </c>
      <c r="N136" s="164">
        <f t="shared" si="154"/>
        <v>98</v>
      </c>
      <c r="O136" s="164">
        <f t="shared" si="154"/>
        <v>98</v>
      </c>
      <c r="P136" s="164">
        <f t="shared" si="154"/>
        <v>98</v>
      </c>
      <c r="Q136" s="164">
        <f t="shared" si="154"/>
        <v>98</v>
      </c>
      <c r="R136" s="164">
        <f t="shared" si="154"/>
        <v>98</v>
      </c>
      <c r="S136" s="164">
        <f t="shared" si="154"/>
        <v>98</v>
      </c>
      <c r="T136" s="164">
        <f t="shared" si="154"/>
        <v>98</v>
      </c>
      <c r="U136" s="164">
        <f t="shared" si="154"/>
        <v>98</v>
      </c>
      <c r="V136" s="164">
        <f t="shared" si="154"/>
        <v>98</v>
      </c>
      <c r="W136" s="164">
        <f>J136</f>
        <v>98</v>
      </c>
      <c r="X136" s="164">
        <f t="shared" ref="X136:AB137" si="155">W136</f>
        <v>98</v>
      </c>
      <c r="Y136" s="164">
        <f t="shared" si="155"/>
        <v>98</v>
      </c>
      <c r="Z136" s="164">
        <f t="shared" si="155"/>
        <v>98</v>
      </c>
      <c r="AA136" s="164">
        <f t="shared" si="155"/>
        <v>98</v>
      </c>
      <c r="AB136" s="164">
        <f t="shared" si="155"/>
        <v>98</v>
      </c>
      <c r="AC136" s="164">
        <f>P136</f>
        <v>98</v>
      </c>
      <c r="AD136" s="164">
        <f t="shared" si="154"/>
        <v>98</v>
      </c>
      <c r="AE136" s="164">
        <f t="shared" si="154"/>
        <v>98</v>
      </c>
      <c r="AF136" s="164">
        <f t="shared" si="154"/>
        <v>98</v>
      </c>
      <c r="AG136" s="164">
        <f t="shared" si="154"/>
        <v>98</v>
      </c>
      <c r="AH136" s="164">
        <f t="shared" si="154"/>
        <v>98</v>
      </c>
      <c r="AI136" s="164">
        <f t="shared" si="154"/>
        <v>98</v>
      </c>
      <c r="AJ136" s="164">
        <f t="shared" si="154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56">G137</f>
        <v>13</v>
      </c>
      <c r="I137" s="166">
        <f t="shared" si="156"/>
        <v>13</v>
      </c>
      <c r="J137" s="166">
        <f t="shared" si="156"/>
        <v>13</v>
      </c>
      <c r="K137" s="166">
        <f t="shared" si="156"/>
        <v>13</v>
      </c>
      <c r="L137" s="166">
        <f t="shared" si="156"/>
        <v>13</v>
      </c>
      <c r="M137" s="166">
        <f t="shared" si="156"/>
        <v>13</v>
      </c>
      <c r="N137" s="166">
        <f t="shared" si="156"/>
        <v>13</v>
      </c>
      <c r="O137" s="166">
        <f t="shared" si="156"/>
        <v>13</v>
      </c>
      <c r="P137" s="166">
        <f t="shared" si="156"/>
        <v>13</v>
      </c>
      <c r="Q137" s="166">
        <f t="shared" si="156"/>
        <v>13</v>
      </c>
      <c r="R137" s="166">
        <f t="shared" si="154"/>
        <v>13</v>
      </c>
      <c r="S137" s="166">
        <f t="shared" si="154"/>
        <v>13</v>
      </c>
      <c r="T137" s="166">
        <f t="shared" si="154"/>
        <v>13</v>
      </c>
      <c r="U137" s="166">
        <f t="shared" si="154"/>
        <v>13</v>
      </c>
      <c r="V137" s="166">
        <f t="shared" si="154"/>
        <v>13</v>
      </c>
      <c r="W137" s="166">
        <f>J137</f>
        <v>13</v>
      </c>
      <c r="X137" s="166">
        <f t="shared" si="155"/>
        <v>13</v>
      </c>
      <c r="Y137" s="166">
        <f t="shared" si="155"/>
        <v>13</v>
      </c>
      <c r="Z137" s="166">
        <f t="shared" si="155"/>
        <v>13</v>
      </c>
      <c r="AA137" s="166">
        <f t="shared" si="155"/>
        <v>13</v>
      </c>
      <c r="AB137" s="166">
        <f t="shared" si="155"/>
        <v>13</v>
      </c>
      <c r="AC137" s="166">
        <f>P137</f>
        <v>13</v>
      </c>
      <c r="AD137" s="166">
        <f t="shared" si="156"/>
        <v>13</v>
      </c>
      <c r="AE137" s="166">
        <f t="shared" si="156"/>
        <v>13</v>
      </c>
      <c r="AF137" s="166">
        <f t="shared" si="156"/>
        <v>13</v>
      </c>
      <c r="AG137" s="166">
        <f t="shared" si="156"/>
        <v>13</v>
      </c>
      <c r="AH137" s="166">
        <f t="shared" si="156"/>
        <v>13</v>
      </c>
      <c r="AI137" s="166">
        <f t="shared" si="156"/>
        <v>13</v>
      </c>
      <c r="AJ137" s="166">
        <f t="shared" si="156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57">IFERROR(H137*100/H136,0)</f>
        <v>13.26530612244898</v>
      </c>
      <c r="I138" s="291">
        <f t="shared" si="157"/>
        <v>13.26530612244898</v>
      </c>
      <c r="J138" s="291">
        <f t="shared" si="157"/>
        <v>13.26530612244898</v>
      </c>
      <c r="K138" s="291">
        <f t="shared" si="157"/>
        <v>13.26530612244898</v>
      </c>
      <c r="L138" s="291">
        <f t="shared" si="157"/>
        <v>13.26530612244898</v>
      </c>
      <c r="M138" s="291">
        <f t="shared" si="157"/>
        <v>13.26530612244898</v>
      </c>
      <c r="N138" s="291">
        <f t="shared" si="157"/>
        <v>13.26530612244898</v>
      </c>
      <c r="O138" s="291">
        <f t="shared" si="157"/>
        <v>13.26530612244898</v>
      </c>
      <c r="P138" s="291">
        <f t="shared" si="157"/>
        <v>13.26530612244898</v>
      </c>
      <c r="Q138" s="291">
        <f t="shared" si="157"/>
        <v>13.26530612244898</v>
      </c>
      <c r="R138" s="291">
        <f t="shared" si="157"/>
        <v>13.26530612244898</v>
      </c>
      <c r="S138" s="291">
        <f t="shared" si="157"/>
        <v>13.26530612244898</v>
      </c>
      <c r="T138" s="291">
        <f t="shared" si="157"/>
        <v>13.26530612244898</v>
      </c>
      <c r="U138" s="291">
        <f t="shared" si="157"/>
        <v>13.26530612244898</v>
      </c>
      <c r="V138" s="291">
        <f t="shared" si="157"/>
        <v>13.26530612244898</v>
      </c>
      <c r="W138" s="291">
        <f t="shared" si="157"/>
        <v>13.26530612244898</v>
      </c>
      <c r="X138" s="291">
        <f t="shared" si="157"/>
        <v>13.26530612244898</v>
      </c>
      <c r="Y138" s="291">
        <f t="shared" si="157"/>
        <v>13.26530612244898</v>
      </c>
      <c r="Z138" s="291">
        <f t="shared" si="157"/>
        <v>13.26530612244898</v>
      </c>
      <c r="AA138" s="291">
        <f t="shared" si="157"/>
        <v>13.26530612244898</v>
      </c>
      <c r="AB138" s="291">
        <f t="shared" si="157"/>
        <v>13.26530612244898</v>
      </c>
      <c r="AC138" s="291">
        <f t="shared" si="157"/>
        <v>13.26530612244898</v>
      </c>
      <c r="AD138" s="291">
        <f t="shared" si="157"/>
        <v>13.26530612244898</v>
      </c>
      <c r="AE138" s="291">
        <f t="shared" si="157"/>
        <v>13.26530612244898</v>
      </c>
      <c r="AF138" s="291">
        <f t="shared" si="157"/>
        <v>13.26530612244898</v>
      </c>
      <c r="AG138" s="291">
        <f t="shared" si="157"/>
        <v>13.26530612244898</v>
      </c>
      <c r="AH138" s="291">
        <f t="shared" si="157"/>
        <v>13.26530612244898</v>
      </c>
      <c r="AI138" s="291">
        <f t="shared" si="157"/>
        <v>13.26530612244898</v>
      </c>
      <c r="AJ138" s="291">
        <f t="shared" si="157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58">H139</f>
        <v>2</v>
      </c>
      <c r="J139" s="309">
        <f t="shared" si="158"/>
        <v>2</v>
      </c>
      <c r="K139" s="309">
        <f t="shared" si="158"/>
        <v>2</v>
      </c>
      <c r="L139" s="309">
        <f t="shared" si="158"/>
        <v>2</v>
      </c>
      <c r="M139" s="309">
        <f t="shared" si="158"/>
        <v>2</v>
      </c>
      <c r="N139" s="309">
        <f t="shared" si="158"/>
        <v>2</v>
      </c>
      <c r="O139" s="309">
        <f t="shared" si="158"/>
        <v>2</v>
      </c>
      <c r="P139" s="309">
        <f t="shared" si="158"/>
        <v>2</v>
      </c>
      <c r="Q139" s="309">
        <f t="shared" si="158"/>
        <v>2</v>
      </c>
      <c r="R139" s="309">
        <f t="shared" si="158"/>
        <v>2</v>
      </c>
      <c r="S139" s="309">
        <f t="shared" si="158"/>
        <v>2</v>
      </c>
      <c r="T139" s="309">
        <f t="shared" si="158"/>
        <v>2</v>
      </c>
      <c r="U139" s="309">
        <f t="shared" si="158"/>
        <v>2</v>
      </c>
      <c r="V139" s="309">
        <f t="shared" si="158"/>
        <v>2</v>
      </c>
      <c r="W139" s="309">
        <f t="shared" si="158"/>
        <v>2</v>
      </c>
      <c r="X139" s="309">
        <f t="shared" si="158"/>
        <v>2</v>
      </c>
      <c r="Y139" s="309">
        <f t="shared" si="158"/>
        <v>2</v>
      </c>
      <c r="Z139" s="309">
        <f t="shared" si="158"/>
        <v>2</v>
      </c>
      <c r="AA139" s="309">
        <f t="shared" si="158"/>
        <v>2</v>
      </c>
      <c r="AB139" s="309">
        <f t="shared" si="158"/>
        <v>2</v>
      </c>
      <c r="AC139" s="309">
        <f t="shared" si="158"/>
        <v>2</v>
      </c>
      <c r="AD139" s="309">
        <f t="shared" si="158"/>
        <v>2</v>
      </c>
      <c r="AE139" s="309">
        <f t="shared" si="158"/>
        <v>2</v>
      </c>
      <c r="AF139" s="309">
        <f t="shared" si="158"/>
        <v>2</v>
      </c>
      <c r="AG139" s="309">
        <f t="shared" si="158"/>
        <v>2</v>
      </c>
      <c r="AH139" s="309">
        <f t="shared" si="158"/>
        <v>2</v>
      </c>
      <c r="AI139" s="309">
        <f t="shared" si="158"/>
        <v>2</v>
      </c>
      <c r="AJ139" s="309">
        <f t="shared" si="158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59">IFERROR(I135*I136/100*(100-I139)/100,0)</f>
        <v>0</v>
      </c>
      <c r="J140" s="156">
        <f t="shared" si="159"/>
        <v>0</v>
      </c>
      <c r="K140" s="156">
        <f t="shared" si="159"/>
        <v>0</v>
      </c>
      <c r="L140" s="156">
        <f t="shared" si="159"/>
        <v>0</v>
      </c>
      <c r="M140" s="156">
        <f t="shared" si="159"/>
        <v>0</v>
      </c>
      <c r="N140" s="156">
        <f t="shared" si="159"/>
        <v>0</v>
      </c>
      <c r="O140" s="156">
        <f t="shared" si="159"/>
        <v>0</v>
      </c>
      <c r="P140" s="156">
        <f t="shared" si="159"/>
        <v>0</v>
      </c>
      <c r="Q140" s="156">
        <f t="shared" si="159"/>
        <v>0</v>
      </c>
      <c r="R140" s="156">
        <f t="shared" si="159"/>
        <v>0</v>
      </c>
      <c r="S140" s="156">
        <f t="shared" si="159"/>
        <v>0</v>
      </c>
      <c r="T140" s="156">
        <f t="shared" si="159"/>
        <v>0</v>
      </c>
      <c r="U140" s="156">
        <f t="shared" si="159"/>
        <v>0</v>
      </c>
      <c r="V140" s="156">
        <f t="shared" si="159"/>
        <v>0</v>
      </c>
      <c r="W140" s="156">
        <f t="shared" si="159"/>
        <v>0</v>
      </c>
      <c r="X140" s="156">
        <f t="shared" si="159"/>
        <v>0</v>
      </c>
      <c r="Y140" s="156">
        <f t="shared" si="159"/>
        <v>0</v>
      </c>
      <c r="Z140" s="156">
        <f t="shared" si="159"/>
        <v>0</v>
      </c>
      <c r="AA140" s="156">
        <f t="shared" si="159"/>
        <v>0</v>
      </c>
      <c r="AB140" s="156">
        <f t="shared" si="159"/>
        <v>0</v>
      </c>
      <c r="AC140" s="156">
        <f t="shared" si="159"/>
        <v>0</v>
      </c>
      <c r="AD140" s="156">
        <f t="shared" si="159"/>
        <v>0</v>
      </c>
      <c r="AE140" s="156">
        <f t="shared" si="159"/>
        <v>0</v>
      </c>
      <c r="AF140" s="156">
        <f t="shared" si="159"/>
        <v>0</v>
      </c>
      <c r="AG140" s="156">
        <f t="shared" si="159"/>
        <v>0</v>
      </c>
      <c r="AH140" s="156">
        <f t="shared" si="159"/>
        <v>0</v>
      </c>
      <c r="AI140" s="156">
        <f t="shared" si="159"/>
        <v>0</v>
      </c>
      <c r="AJ140" s="156">
        <f t="shared" si="159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60">IFERROR(I138/100*I140,0)</f>
        <v>0</v>
      </c>
      <c r="J141" s="163">
        <f t="shared" si="160"/>
        <v>0</v>
      </c>
      <c r="K141" s="163">
        <f t="shared" si="160"/>
        <v>0</v>
      </c>
      <c r="L141" s="163">
        <f t="shared" si="160"/>
        <v>0</v>
      </c>
      <c r="M141" s="163">
        <f t="shared" si="160"/>
        <v>0</v>
      </c>
      <c r="N141" s="163">
        <f t="shared" si="160"/>
        <v>0</v>
      </c>
      <c r="O141" s="163">
        <f t="shared" si="160"/>
        <v>0</v>
      </c>
      <c r="P141" s="163">
        <f t="shared" si="160"/>
        <v>0</v>
      </c>
      <c r="Q141" s="163">
        <f t="shared" si="160"/>
        <v>0</v>
      </c>
      <c r="R141" s="163">
        <f t="shared" si="160"/>
        <v>0</v>
      </c>
      <c r="S141" s="163">
        <f t="shared" si="160"/>
        <v>0</v>
      </c>
      <c r="T141" s="163">
        <f t="shared" si="160"/>
        <v>0</v>
      </c>
      <c r="U141" s="163">
        <f t="shared" si="160"/>
        <v>0</v>
      </c>
      <c r="V141" s="163">
        <f t="shared" si="160"/>
        <v>0</v>
      </c>
      <c r="W141" s="163">
        <f t="shared" si="160"/>
        <v>0</v>
      </c>
      <c r="X141" s="163">
        <f t="shared" si="160"/>
        <v>0</v>
      </c>
      <c r="Y141" s="163">
        <f t="shared" si="160"/>
        <v>0</v>
      </c>
      <c r="Z141" s="163">
        <f t="shared" si="160"/>
        <v>0</v>
      </c>
      <c r="AA141" s="163">
        <f t="shared" si="160"/>
        <v>0</v>
      </c>
      <c r="AB141" s="163">
        <f t="shared" si="160"/>
        <v>0</v>
      </c>
      <c r="AC141" s="163">
        <f t="shared" si="160"/>
        <v>0</v>
      </c>
      <c r="AD141" s="163">
        <f t="shared" si="160"/>
        <v>0</v>
      </c>
      <c r="AE141" s="163">
        <f t="shared" si="160"/>
        <v>0</v>
      </c>
      <c r="AF141" s="163">
        <f t="shared" si="160"/>
        <v>0</v>
      </c>
      <c r="AG141" s="163">
        <f t="shared" si="160"/>
        <v>0</v>
      </c>
      <c r="AH141" s="163">
        <f t="shared" si="160"/>
        <v>0</v>
      </c>
      <c r="AI141" s="163">
        <f t="shared" si="160"/>
        <v>0</v>
      </c>
      <c r="AJ141" s="163">
        <f t="shared" si="160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61">IFERROR(H135*H136/88,0)</f>
        <v>0</v>
      </c>
      <c r="I142" s="156">
        <f t="shared" si="161"/>
        <v>0</v>
      </c>
      <c r="J142" s="156">
        <f t="shared" si="161"/>
        <v>0</v>
      </c>
      <c r="K142" s="156">
        <f t="shared" si="161"/>
        <v>0</v>
      </c>
      <c r="L142" s="156">
        <f t="shared" si="161"/>
        <v>0</v>
      </c>
      <c r="M142" s="156">
        <f t="shared" si="161"/>
        <v>0</v>
      </c>
      <c r="N142" s="156">
        <f t="shared" si="161"/>
        <v>0</v>
      </c>
      <c r="O142" s="156">
        <f t="shared" si="161"/>
        <v>0</v>
      </c>
      <c r="P142" s="156">
        <f t="shared" si="161"/>
        <v>0</v>
      </c>
      <c r="Q142" s="156">
        <f t="shared" si="161"/>
        <v>0</v>
      </c>
      <c r="R142" s="156">
        <f t="shared" si="161"/>
        <v>0</v>
      </c>
      <c r="S142" s="156">
        <f t="shared" si="161"/>
        <v>0</v>
      </c>
      <c r="T142" s="156">
        <f t="shared" si="161"/>
        <v>0</v>
      </c>
      <c r="U142" s="156">
        <f t="shared" si="161"/>
        <v>0</v>
      </c>
      <c r="V142" s="156">
        <f t="shared" si="161"/>
        <v>0</v>
      </c>
      <c r="W142" s="156">
        <f t="shared" si="161"/>
        <v>0</v>
      </c>
      <c r="X142" s="156">
        <f t="shared" si="161"/>
        <v>0</v>
      </c>
      <c r="Y142" s="156">
        <f t="shared" si="161"/>
        <v>0</v>
      </c>
      <c r="Z142" s="156">
        <f t="shared" si="161"/>
        <v>0</v>
      </c>
      <c r="AA142" s="156">
        <f t="shared" si="161"/>
        <v>0</v>
      </c>
      <c r="AB142" s="156">
        <f t="shared" si="161"/>
        <v>0</v>
      </c>
      <c r="AC142" s="156">
        <f t="shared" si="161"/>
        <v>0</v>
      </c>
      <c r="AD142" s="156">
        <f t="shared" si="161"/>
        <v>0</v>
      </c>
      <c r="AE142" s="156">
        <f t="shared" si="161"/>
        <v>0</v>
      </c>
      <c r="AF142" s="156">
        <f t="shared" si="161"/>
        <v>0</v>
      </c>
      <c r="AG142" s="156">
        <f t="shared" si="161"/>
        <v>0</v>
      </c>
      <c r="AH142" s="156">
        <f t="shared" si="161"/>
        <v>0</v>
      </c>
      <c r="AI142" s="156">
        <f t="shared" si="161"/>
        <v>0</v>
      </c>
      <c r="AJ142" s="156">
        <f t="shared" si="161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62">IFERROR(G143*H$164/G$164,"-")</f>
        <v>-</v>
      </c>
      <c r="I143" s="179" t="str">
        <f t="shared" si="162"/>
        <v>-</v>
      </c>
      <c r="J143" s="179" t="str">
        <f t="shared" si="162"/>
        <v>-</v>
      </c>
      <c r="K143" s="179" t="str">
        <f t="shared" si="162"/>
        <v>-</v>
      </c>
      <c r="L143" s="179" t="str">
        <f t="shared" si="162"/>
        <v>-</v>
      </c>
      <c r="M143" s="179" t="str">
        <f t="shared" si="162"/>
        <v>-</v>
      </c>
      <c r="N143" s="179" t="str">
        <f t="shared" si="162"/>
        <v>-</v>
      </c>
      <c r="O143" s="179" t="str">
        <f t="shared" si="162"/>
        <v>-</v>
      </c>
      <c r="P143" s="179" t="str">
        <f t="shared" si="162"/>
        <v>-</v>
      </c>
      <c r="Q143" s="179" t="str">
        <f t="shared" si="162"/>
        <v>-</v>
      </c>
      <c r="R143" s="179" t="str">
        <f t="shared" si="162"/>
        <v>-</v>
      </c>
      <c r="S143" s="179" t="str">
        <f t="shared" si="162"/>
        <v>-</v>
      </c>
      <c r="T143" s="179" t="str">
        <f t="shared" si="162"/>
        <v>-</v>
      </c>
      <c r="U143" s="179" t="str">
        <f t="shared" si="162"/>
        <v>-</v>
      </c>
      <c r="V143" s="179" t="str">
        <f t="shared" si="162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63">IFERROR(AC143*AD$164/AC$164,"-")</f>
        <v>-</v>
      </c>
      <c r="AE143" s="179" t="str">
        <f t="shared" si="163"/>
        <v>-</v>
      </c>
      <c r="AF143" s="179" t="str">
        <f t="shared" si="163"/>
        <v>-</v>
      </c>
      <c r="AG143" s="179" t="str">
        <f t="shared" si="163"/>
        <v>-</v>
      </c>
      <c r="AH143" s="179" t="str">
        <f t="shared" si="163"/>
        <v>-</v>
      </c>
      <c r="AI143" s="179" t="str">
        <f t="shared" si="163"/>
        <v>-</v>
      </c>
      <c r="AJ143" s="179" t="str">
        <f t="shared" si="163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AJ145" si="164">H144</f>
        <v>25</v>
      </c>
      <c r="J144" s="164">
        <f t="shared" si="164"/>
        <v>25</v>
      </c>
      <c r="K144" s="164">
        <f t="shared" si="164"/>
        <v>25</v>
      </c>
      <c r="L144" s="164">
        <f t="shared" si="164"/>
        <v>25</v>
      </c>
      <c r="M144" s="164">
        <f t="shared" si="164"/>
        <v>25</v>
      </c>
      <c r="N144" s="164">
        <f t="shared" si="164"/>
        <v>25</v>
      </c>
      <c r="O144" s="164">
        <f t="shared" si="164"/>
        <v>25</v>
      </c>
      <c r="P144" s="164">
        <f t="shared" si="164"/>
        <v>25</v>
      </c>
      <c r="Q144" s="164">
        <f t="shared" si="164"/>
        <v>25</v>
      </c>
      <c r="R144" s="164">
        <f t="shared" si="164"/>
        <v>25</v>
      </c>
      <c r="S144" s="164">
        <f t="shared" si="164"/>
        <v>25</v>
      </c>
      <c r="T144" s="164">
        <f t="shared" si="164"/>
        <v>25</v>
      </c>
      <c r="U144" s="164">
        <f t="shared" si="164"/>
        <v>25</v>
      </c>
      <c r="V144" s="164">
        <f t="shared" si="164"/>
        <v>25</v>
      </c>
      <c r="W144" s="164">
        <f>J144</f>
        <v>25</v>
      </c>
      <c r="X144" s="164">
        <f t="shared" ref="X144:AB145" si="165">W144</f>
        <v>25</v>
      </c>
      <c r="Y144" s="164">
        <f t="shared" si="165"/>
        <v>25</v>
      </c>
      <c r="Z144" s="164">
        <f t="shared" si="165"/>
        <v>25</v>
      </c>
      <c r="AA144" s="164">
        <f t="shared" si="165"/>
        <v>25</v>
      </c>
      <c r="AB144" s="164">
        <f t="shared" si="165"/>
        <v>25</v>
      </c>
      <c r="AC144" s="164">
        <f>P144</f>
        <v>25</v>
      </c>
      <c r="AD144" s="164">
        <f t="shared" si="164"/>
        <v>25</v>
      </c>
      <c r="AE144" s="164">
        <f t="shared" si="164"/>
        <v>25</v>
      </c>
      <c r="AF144" s="164">
        <f t="shared" si="164"/>
        <v>25</v>
      </c>
      <c r="AG144" s="164">
        <f t="shared" si="164"/>
        <v>25</v>
      </c>
      <c r="AH144" s="164">
        <f t="shared" si="164"/>
        <v>25</v>
      </c>
      <c r="AI144" s="164">
        <f t="shared" si="164"/>
        <v>25</v>
      </c>
      <c r="AJ144" s="164">
        <f t="shared" si="164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66">G145</f>
        <v>4.2</v>
      </c>
      <c r="I145" s="166">
        <f t="shared" si="166"/>
        <v>4.2</v>
      </c>
      <c r="J145" s="166">
        <f t="shared" si="166"/>
        <v>4.2</v>
      </c>
      <c r="K145" s="166">
        <f t="shared" si="166"/>
        <v>4.2</v>
      </c>
      <c r="L145" s="166">
        <f t="shared" si="166"/>
        <v>4.2</v>
      </c>
      <c r="M145" s="166">
        <f t="shared" si="166"/>
        <v>4.2</v>
      </c>
      <c r="N145" s="166">
        <f t="shared" si="166"/>
        <v>4.2</v>
      </c>
      <c r="O145" s="166">
        <f t="shared" si="166"/>
        <v>4.2</v>
      </c>
      <c r="P145" s="166">
        <f t="shared" si="166"/>
        <v>4.2</v>
      </c>
      <c r="Q145" s="166">
        <f t="shared" si="166"/>
        <v>4.2</v>
      </c>
      <c r="R145" s="166">
        <f t="shared" si="164"/>
        <v>4.2</v>
      </c>
      <c r="S145" s="166">
        <f t="shared" si="164"/>
        <v>4.2</v>
      </c>
      <c r="T145" s="166">
        <f t="shared" si="164"/>
        <v>4.2</v>
      </c>
      <c r="U145" s="166">
        <f t="shared" si="164"/>
        <v>4.2</v>
      </c>
      <c r="V145" s="166">
        <f t="shared" si="164"/>
        <v>4.2</v>
      </c>
      <c r="W145" s="166">
        <f>J145</f>
        <v>4.2</v>
      </c>
      <c r="X145" s="166">
        <f t="shared" si="165"/>
        <v>4.2</v>
      </c>
      <c r="Y145" s="166">
        <f t="shared" si="165"/>
        <v>4.2</v>
      </c>
      <c r="Z145" s="166">
        <f t="shared" si="165"/>
        <v>4.2</v>
      </c>
      <c r="AA145" s="166">
        <f t="shared" si="165"/>
        <v>4.2</v>
      </c>
      <c r="AB145" s="166">
        <f t="shared" si="165"/>
        <v>4.2</v>
      </c>
      <c r="AC145" s="166">
        <f>P145</f>
        <v>4.2</v>
      </c>
      <c r="AD145" s="166">
        <f t="shared" si="166"/>
        <v>4.2</v>
      </c>
      <c r="AE145" s="166">
        <f t="shared" si="166"/>
        <v>4.2</v>
      </c>
      <c r="AF145" s="166">
        <f t="shared" si="166"/>
        <v>4.2</v>
      </c>
      <c r="AG145" s="166">
        <f t="shared" si="166"/>
        <v>4.2</v>
      </c>
      <c r="AH145" s="166">
        <f t="shared" si="166"/>
        <v>4.2</v>
      </c>
      <c r="AI145" s="166">
        <f t="shared" si="166"/>
        <v>4.2</v>
      </c>
      <c r="AJ145" s="166">
        <f t="shared" si="166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67">IFERROR(H145*100/H144,0)</f>
        <v>16.8</v>
      </c>
      <c r="I146" s="291">
        <f t="shared" si="167"/>
        <v>16.8</v>
      </c>
      <c r="J146" s="291">
        <f t="shared" si="167"/>
        <v>16.8</v>
      </c>
      <c r="K146" s="291">
        <f t="shared" si="167"/>
        <v>16.8</v>
      </c>
      <c r="L146" s="291">
        <f t="shared" si="167"/>
        <v>16.8</v>
      </c>
      <c r="M146" s="291">
        <f t="shared" si="167"/>
        <v>16.8</v>
      </c>
      <c r="N146" s="291">
        <f t="shared" si="167"/>
        <v>16.8</v>
      </c>
      <c r="O146" s="291">
        <f t="shared" si="167"/>
        <v>16.8</v>
      </c>
      <c r="P146" s="291">
        <f t="shared" si="167"/>
        <v>16.8</v>
      </c>
      <c r="Q146" s="291">
        <f t="shared" si="167"/>
        <v>16.8</v>
      </c>
      <c r="R146" s="291">
        <f t="shared" si="167"/>
        <v>16.8</v>
      </c>
      <c r="S146" s="291">
        <f t="shared" si="167"/>
        <v>16.8</v>
      </c>
      <c r="T146" s="291">
        <f t="shared" si="167"/>
        <v>16.8</v>
      </c>
      <c r="U146" s="291">
        <f t="shared" si="167"/>
        <v>16.8</v>
      </c>
      <c r="V146" s="291">
        <f t="shared" si="167"/>
        <v>16.8</v>
      </c>
      <c r="W146" s="291">
        <f t="shared" si="167"/>
        <v>16.8</v>
      </c>
      <c r="X146" s="291">
        <f t="shared" si="167"/>
        <v>16.8</v>
      </c>
      <c r="Y146" s="291">
        <f t="shared" si="167"/>
        <v>16.8</v>
      </c>
      <c r="Z146" s="291">
        <f t="shared" si="167"/>
        <v>16.8</v>
      </c>
      <c r="AA146" s="291">
        <f t="shared" si="167"/>
        <v>16.8</v>
      </c>
      <c r="AB146" s="291">
        <f t="shared" si="167"/>
        <v>16.8</v>
      </c>
      <c r="AC146" s="291">
        <f t="shared" si="167"/>
        <v>16.8</v>
      </c>
      <c r="AD146" s="291">
        <f t="shared" si="167"/>
        <v>16.8</v>
      </c>
      <c r="AE146" s="291">
        <f t="shared" si="167"/>
        <v>16.8</v>
      </c>
      <c r="AF146" s="291">
        <f t="shared" si="167"/>
        <v>16.8</v>
      </c>
      <c r="AG146" s="291">
        <f t="shared" si="167"/>
        <v>16.8</v>
      </c>
      <c r="AH146" s="291">
        <f t="shared" si="167"/>
        <v>16.8</v>
      </c>
      <c r="AI146" s="291">
        <f t="shared" si="167"/>
        <v>16.8</v>
      </c>
      <c r="AJ146" s="291">
        <f t="shared" si="167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68">H147</f>
        <v>2</v>
      </c>
      <c r="J147" s="309">
        <f t="shared" si="168"/>
        <v>2</v>
      </c>
      <c r="K147" s="309">
        <f t="shared" si="168"/>
        <v>2</v>
      </c>
      <c r="L147" s="309">
        <f t="shared" si="168"/>
        <v>2</v>
      </c>
      <c r="M147" s="309">
        <f t="shared" si="168"/>
        <v>2</v>
      </c>
      <c r="N147" s="309">
        <f t="shared" si="168"/>
        <v>2</v>
      </c>
      <c r="O147" s="309">
        <f t="shared" si="168"/>
        <v>2</v>
      </c>
      <c r="P147" s="309">
        <f t="shared" si="168"/>
        <v>2</v>
      </c>
      <c r="Q147" s="309">
        <f t="shared" si="168"/>
        <v>2</v>
      </c>
      <c r="R147" s="309">
        <f t="shared" si="168"/>
        <v>2</v>
      </c>
      <c r="S147" s="309">
        <f t="shared" si="168"/>
        <v>2</v>
      </c>
      <c r="T147" s="309">
        <f t="shared" si="168"/>
        <v>2</v>
      </c>
      <c r="U147" s="309">
        <f t="shared" si="168"/>
        <v>2</v>
      </c>
      <c r="V147" s="309">
        <f t="shared" si="168"/>
        <v>2</v>
      </c>
      <c r="W147" s="309">
        <f t="shared" si="168"/>
        <v>2</v>
      </c>
      <c r="X147" s="309">
        <f t="shared" si="168"/>
        <v>2</v>
      </c>
      <c r="Y147" s="309">
        <f t="shared" si="168"/>
        <v>2</v>
      </c>
      <c r="Z147" s="309">
        <f t="shared" si="168"/>
        <v>2</v>
      </c>
      <c r="AA147" s="309">
        <f t="shared" si="168"/>
        <v>2</v>
      </c>
      <c r="AB147" s="309">
        <f t="shared" si="168"/>
        <v>2</v>
      </c>
      <c r="AC147" s="309">
        <f t="shared" si="168"/>
        <v>2</v>
      </c>
      <c r="AD147" s="309">
        <f t="shared" si="168"/>
        <v>2</v>
      </c>
      <c r="AE147" s="309">
        <f t="shared" si="168"/>
        <v>2</v>
      </c>
      <c r="AF147" s="309">
        <f t="shared" si="168"/>
        <v>2</v>
      </c>
      <c r="AG147" s="309">
        <f t="shared" si="168"/>
        <v>2</v>
      </c>
      <c r="AH147" s="309">
        <f t="shared" si="168"/>
        <v>2</v>
      </c>
      <c r="AI147" s="309">
        <f t="shared" si="168"/>
        <v>2</v>
      </c>
      <c r="AJ147" s="309">
        <f t="shared" si="168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69">IFERROR(I143*I144/100*(100-I147)/100,0)</f>
        <v>0</v>
      </c>
      <c r="J148" s="156">
        <f t="shared" si="169"/>
        <v>0</v>
      </c>
      <c r="K148" s="156">
        <f t="shared" si="169"/>
        <v>0</v>
      </c>
      <c r="L148" s="156">
        <f t="shared" si="169"/>
        <v>0</v>
      </c>
      <c r="M148" s="156">
        <f t="shared" si="169"/>
        <v>0</v>
      </c>
      <c r="N148" s="156">
        <f t="shared" si="169"/>
        <v>0</v>
      </c>
      <c r="O148" s="156">
        <f t="shared" si="169"/>
        <v>0</v>
      </c>
      <c r="P148" s="156">
        <f t="shared" si="169"/>
        <v>0</v>
      </c>
      <c r="Q148" s="156">
        <f t="shared" si="169"/>
        <v>0</v>
      </c>
      <c r="R148" s="156">
        <f t="shared" si="169"/>
        <v>0</v>
      </c>
      <c r="S148" s="156">
        <f t="shared" si="169"/>
        <v>0</v>
      </c>
      <c r="T148" s="156">
        <f t="shared" si="169"/>
        <v>0</v>
      </c>
      <c r="U148" s="156">
        <f t="shared" si="169"/>
        <v>0</v>
      </c>
      <c r="V148" s="156">
        <f t="shared" si="169"/>
        <v>0</v>
      </c>
      <c r="W148" s="156">
        <f t="shared" si="169"/>
        <v>0</v>
      </c>
      <c r="X148" s="156">
        <f t="shared" si="169"/>
        <v>0</v>
      </c>
      <c r="Y148" s="156">
        <f t="shared" si="169"/>
        <v>0</v>
      </c>
      <c r="Z148" s="156">
        <f t="shared" si="169"/>
        <v>0</v>
      </c>
      <c r="AA148" s="156">
        <f t="shared" si="169"/>
        <v>0</v>
      </c>
      <c r="AB148" s="156">
        <f t="shared" si="169"/>
        <v>0</v>
      </c>
      <c r="AC148" s="156">
        <f t="shared" si="169"/>
        <v>0</v>
      </c>
      <c r="AD148" s="156">
        <f t="shared" si="169"/>
        <v>0</v>
      </c>
      <c r="AE148" s="156">
        <f t="shared" si="169"/>
        <v>0</v>
      </c>
      <c r="AF148" s="156">
        <f t="shared" si="169"/>
        <v>0</v>
      </c>
      <c r="AG148" s="156">
        <f t="shared" si="169"/>
        <v>0</v>
      </c>
      <c r="AH148" s="156">
        <f t="shared" si="169"/>
        <v>0</v>
      </c>
      <c r="AI148" s="156">
        <f t="shared" si="169"/>
        <v>0</v>
      </c>
      <c r="AJ148" s="156">
        <f t="shared" si="169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70">IFERROR(I146/100*I148,0)</f>
        <v>0</v>
      </c>
      <c r="J149" s="163">
        <f t="shared" si="170"/>
        <v>0</v>
      </c>
      <c r="K149" s="163">
        <f t="shared" si="170"/>
        <v>0</v>
      </c>
      <c r="L149" s="163">
        <f t="shared" si="170"/>
        <v>0</v>
      </c>
      <c r="M149" s="163">
        <f t="shared" si="170"/>
        <v>0</v>
      </c>
      <c r="N149" s="163">
        <f t="shared" si="170"/>
        <v>0</v>
      </c>
      <c r="O149" s="163">
        <f t="shared" si="170"/>
        <v>0</v>
      </c>
      <c r="P149" s="163">
        <f t="shared" si="170"/>
        <v>0</v>
      </c>
      <c r="Q149" s="163">
        <f t="shared" si="170"/>
        <v>0</v>
      </c>
      <c r="R149" s="163">
        <f t="shared" si="170"/>
        <v>0</v>
      </c>
      <c r="S149" s="163">
        <f t="shared" si="170"/>
        <v>0</v>
      </c>
      <c r="T149" s="163">
        <f t="shared" si="170"/>
        <v>0</v>
      </c>
      <c r="U149" s="163">
        <f t="shared" si="170"/>
        <v>0</v>
      </c>
      <c r="V149" s="163">
        <f t="shared" si="170"/>
        <v>0</v>
      </c>
      <c r="W149" s="163">
        <f t="shared" si="170"/>
        <v>0</v>
      </c>
      <c r="X149" s="163">
        <f t="shared" si="170"/>
        <v>0</v>
      </c>
      <c r="Y149" s="163">
        <f t="shared" si="170"/>
        <v>0</v>
      </c>
      <c r="Z149" s="163">
        <f t="shared" si="170"/>
        <v>0</v>
      </c>
      <c r="AA149" s="163">
        <f t="shared" si="170"/>
        <v>0</v>
      </c>
      <c r="AB149" s="163">
        <f t="shared" si="170"/>
        <v>0</v>
      </c>
      <c r="AC149" s="163">
        <f t="shared" si="170"/>
        <v>0</v>
      </c>
      <c r="AD149" s="163">
        <f t="shared" si="170"/>
        <v>0</v>
      </c>
      <c r="AE149" s="163">
        <f t="shared" si="170"/>
        <v>0</v>
      </c>
      <c r="AF149" s="163">
        <f t="shared" si="170"/>
        <v>0</v>
      </c>
      <c r="AG149" s="163">
        <f t="shared" si="170"/>
        <v>0</v>
      </c>
      <c r="AH149" s="163">
        <f t="shared" si="170"/>
        <v>0</v>
      </c>
      <c r="AI149" s="163">
        <f t="shared" si="170"/>
        <v>0</v>
      </c>
      <c r="AJ149" s="163">
        <f t="shared" si="170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71">IFERROR(H143*H144/88,0)</f>
        <v>0</v>
      </c>
      <c r="I150" s="156">
        <f t="shared" si="171"/>
        <v>0</v>
      </c>
      <c r="J150" s="156">
        <f t="shared" si="171"/>
        <v>0</v>
      </c>
      <c r="K150" s="156">
        <f t="shared" si="171"/>
        <v>0</v>
      </c>
      <c r="L150" s="156">
        <f t="shared" si="171"/>
        <v>0</v>
      </c>
      <c r="M150" s="156">
        <f t="shared" si="171"/>
        <v>0</v>
      </c>
      <c r="N150" s="156">
        <f t="shared" si="171"/>
        <v>0</v>
      </c>
      <c r="O150" s="156">
        <f t="shared" si="171"/>
        <v>0</v>
      </c>
      <c r="P150" s="156">
        <f t="shared" si="171"/>
        <v>0</v>
      </c>
      <c r="Q150" s="156">
        <f t="shared" si="171"/>
        <v>0</v>
      </c>
      <c r="R150" s="156">
        <f t="shared" si="171"/>
        <v>0</v>
      </c>
      <c r="S150" s="156">
        <f t="shared" si="171"/>
        <v>0</v>
      </c>
      <c r="T150" s="156">
        <f t="shared" si="171"/>
        <v>0</v>
      </c>
      <c r="U150" s="156">
        <f t="shared" si="171"/>
        <v>0</v>
      </c>
      <c r="V150" s="156">
        <f t="shared" si="171"/>
        <v>0</v>
      </c>
      <c r="W150" s="156">
        <f t="shared" si="171"/>
        <v>0</v>
      </c>
      <c r="X150" s="156">
        <f t="shared" si="171"/>
        <v>0</v>
      </c>
      <c r="Y150" s="156">
        <f t="shared" si="171"/>
        <v>0</v>
      </c>
      <c r="Z150" s="156">
        <f t="shared" si="171"/>
        <v>0</v>
      </c>
      <c r="AA150" s="156">
        <f t="shared" si="171"/>
        <v>0</v>
      </c>
      <c r="AB150" s="156">
        <f t="shared" si="171"/>
        <v>0</v>
      </c>
      <c r="AC150" s="156">
        <f t="shared" si="171"/>
        <v>0</v>
      </c>
      <c r="AD150" s="156">
        <f t="shared" si="171"/>
        <v>0</v>
      </c>
      <c r="AE150" s="156">
        <f t="shared" si="171"/>
        <v>0</v>
      </c>
      <c r="AF150" s="156">
        <f t="shared" si="171"/>
        <v>0</v>
      </c>
      <c r="AG150" s="156">
        <f t="shared" si="171"/>
        <v>0</v>
      </c>
      <c r="AH150" s="156">
        <f t="shared" si="171"/>
        <v>0</v>
      </c>
      <c r="AI150" s="156">
        <f t="shared" si="171"/>
        <v>0</v>
      </c>
      <c r="AJ150" s="156">
        <f t="shared" si="171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72">IFERROR(G151*H$164/G$164,"-")</f>
        <v>-</v>
      </c>
      <c r="I151" s="179" t="str">
        <f t="shared" si="172"/>
        <v>-</v>
      </c>
      <c r="J151" s="179" t="str">
        <f t="shared" si="172"/>
        <v>-</v>
      </c>
      <c r="K151" s="179" t="str">
        <f t="shared" si="172"/>
        <v>-</v>
      </c>
      <c r="L151" s="179" t="str">
        <f t="shared" si="172"/>
        <v>-</v>
      </c>
      <c r="M151" s="179" t="str">
        <f t="shared" si="172"/>
        <v>-</v>
      </c>
      <c r="N151" s="179" t="str">
        <f t="shared" si="172"/>
        <v>-</v>
      </c>
      <c r="O151" s="179" t="str">
        <f t="shared" si="172"/>
        <v>-</v>
      </c>
      <c r="P151" s="179" t="str">
        <f t="shared" si="172"/>
        <v>-</v>
      </c>
      <c r="Q151" s="179" t="str">
        <f t="shared" si="172"/>
        <v>-</v>
      </c>
      <c r="R151" s="179" t="str">
        <f t="shared" si="172"/>
        <v>-</v>
      </c>
      <c r="S151" s="179" t="str">
        <f t="shared" si="172"/>
        <v>-</v>
      </c>
      <c r="T151" s="179" t="str">
        <f t="shared" si="172"/>
        <v>-</v>
      </c>
      <c r="U151" s="179" t="str">
        <f t="shared" si="172"/>
        <v>-</v>
      </c>
      <c r="V151" s="179" t="str">
        <f t="shared" si="172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73">IFERROR(AC151*AD$164/AC$164,"-")</f>
        <v>-</v>
      </c>
      <c r="AE151" s="179" t="str">
        <f t="shared" si="173"/>
        <v>-</v>
      </c>
      <c r="AF151" s="179" t="str">
        <f t="shared" si="173"/>
        <v>-</v>
      </c>
      <c r="AG151" s="179" t="str">
        <f t="shared" si="173"/>
        <v>-</v>
      </c>
      <c r="AH151" s="179" t="str">
        <f t="shared" si="173"/>
        <v>-</v>
      </c>
      <c r="AI151" s="179" t="str">
        <f t="shared" si="173"/>
        <v>-</v>
      </c>
      <c r="AJ151" s="179" t="str">
        <f t="shared" si="173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AJ153" si="174">H152</f>
        <v>24</v>
      </c>
      <c r="J152" s="164">
        <f t="shared" si="174"/>
        <v>24</v>
      </c>
      <c r="K152" s="164">
        <f t="shared" si="174"/>
        <v>24</v>
      </c>
      <c r="L152" s="164">
        <f t="shared" si="174"/>
        <v>24</v>
      </c>
      <c r="M152" s="164">
        <f t="shared" si="174"/>
        <v>24</v>
      </c>
      <c r="N152" s="164">
        <f t="shared" si="174"/>
        <v>24</v>
      </c>
      <c r="O152" s="164">
        <f t="shared" si="174"/>
        <v>24</v>
      </c>
      <c r="P152" s="164">
        <f t="shared" si="174"/>
        <v>24</v>
      </c>
      <c r="Q152" s="164">
        <f t="shared" si="174"/>
        <v>24</v>
      </c>
      <c r="R152" s="164">
        <f t="shared" si="174"/>
        <v>24</v>
      </c>
      <c r="S152" s="164">
        <f t="shared" si="174"/>
        <v>24</v>
      </c>
      <c r="T152" s="164">
        <f t="shared" si="174"/>
        <v>24</v>
      </c>
      <c r="U152" s="164">
        <f t="shared" si="174"/>
        <v>24</v>
      </c>
      <c r="V152" s="164">
        <f t="shared" si="174"/>
        <v>24</v>
      </c>
      <c r="W152" s="164">
        <f>J152</f>
        <v>24</v>
      </c>
      <c r="X152" s="164">
        <f t="shared" ref="X152:AB153" si="175">W152</f>
        <v>24</v>
      </c>
      <c r="Y152" s="164">
        <f t="shared" si="175"/>
        <v>24</v>
      </c>
      <c r="Z152" s="164">
        <f t="shared" si="175"/>
        <v>24</v>
      </c>
      <c r="AA152" s="164">
        <f t="shared" si="175"/>
        <v>24</v>
      </c>
      <c r="AB152" s="164">
        <f t="shared" si="175"/>
        <v>24</v>
      </c>
      <c r="AC152" s="164">
        <f>P152</f>
        <v>24</v>
      </c>
      <c r="AD152" s="164">
        <f t="shared" si="174"/>
        <v>24</v>
      </c>
      <c r="AE152" s="164">
        <f t="shared" si="174"/>
        <v>24</v>
      </c>
      <c r="AF152" s="164">
        <f t="shared" si="174"/>
        <v>24</v>
      </c>
      <c r="AG152" s="164">
        <f t="shared" si="174"/>
        <v>24</v>
      </c>
      <c r="AH152" s="164">
        <f t="shared" si="174"/>
        <v>24</v>
      </c>
      <c r="AI152" s="164">
        <f t="shared" si="174"/>
        <v>24</v>
      </c>
      <c r="AJ152" s="164">
        <f t="shared" si="174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76">G153</f>
        <v>2.25</v>
      </c>
      <c r="I153" s="166">
        <f t="shared" si="176"/>
        <v>2.25</v>
      </c>
      <c r="J153" s="166">
        <f t="shared" si="176"/>
        <v>2.25</v>
      </c>
      <c r="K153" s="166">
        <f t="shared" si="176"/>
        <v>2.25</v>
      </c>
      <c r="L153" s="166">
        <f t="shared" si="176"/>
        <v>2.25</v>
      </c>
      <c r="M153" s="166">
        <f t="shared" si="176"/>
        <v>2.25</v>
      </c>
      <c r="N153" s="166">
        <f t="shared" si="176"/>
        <v>2.25</v>
      </c>
      <c r="O153" s="166">
        <f t="shared" si="176"/>
        <v>2.25</v>
      </c>
      <c r="P153" s="166">
        <f t="shared" si="176"/>
        <v>2.25</v>
      </c>
      <c r="Q153" s="166">
        <f t="shared" si="176"/>
        <v>2.25</v>
      </c>
      <c r="R153" s="166">
        <f t="shared" si="174"/>
        <v>2.25</v>
      </c>
      <c r="S153" s="166">
        <f t="shared" si="174"/>
        <v>2.25</v>
      </c>
      <c r="T153" s="166">
        <f t="shared" si="174"/>
        <v>2.25</v>
      </c>
      <c r="U153" s="166">
        <f t="shared" si="174"/>
        <v>2.25</v>
      </c>
      <c r="V153" s="166">
        <f t="shared" si="174"/>
        <v>2.25</v>
      </c>
      <c r="W153" s="166">
        <f>J153</f>
        <v>2.25</v>
      </c>
      <c r="X153" s="166">
        <f t="shared" si="175"/>
        <v>2.25</v>
      </c>
      <c r="Y153" s="166">
        <f t="shared" si="175"/>
        <v>2.25</v>
      </c>
      <c r="Z153" s="166">
        <f t="shared" si="175"/>
        <v>2.25</v>
      </c>
      <c r="AA153" s="166">
        <f t="shared" si="175"/>
        <v>2.25</v>
      </c>
      <c r="AB153" s="166">
        <f t="shared" si="175"/>
        <v>2.25</v>
      </c>
      <c r="AC153" s="166">
        <f>P153</f>
        <v>2.25</v>
      </c>
      <c r="AD153" s="166">
        <f t="shared" si="176"/>
        <v>2.25</v>
      </c>
      <c r="AE153" s="166">
        <f t="shared" si="176"/>
        <v>2.25</v>
      </c>
      <c r="AF153" s="166">
        <f t="shared" si="176"/>
        <v>2.25</v>
      </c>
      <c r="AG153" s="166">
        <f t="shared" si="176"/>
        <v>2.25</v>
      </c>
      <c r="AH153" s="166">
        <f t="shared" si="176"/>
        <v>2.25</v>
      </c>
      <c r="AI153" s="166">
        <f t="shared" si="176"/>
        <v>2.25</v>
      </c>
      <c r="AJ153" s="166">
        <f t="shared" si="176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77">IFERROR(H153*100/H152,0)</f>
        <v>9.375</v>
      </c>
      <c r="I154" s="291">
        <f t="shared" si="177"/>
        <v>9.375</v>
      </c>
      <c r="J154" s="291">
        <f t="shared" si="177"/>
        <v>9.375</v>
      </c>
      <c r="K154" s="291">
        <f t="shared" si="177"/>
        <v>9.375</v>
      </c>
      <c r="L154" s="291">
        <f t="shared" si="177"/>
        <v>9.375</v>
      </c>
      <c r="M154" s="291">
        <f t="shared" si="177"/>
        <v>9.375</v>
      </c>
      <c r="N154" s="291">
        <f t="shared" si="177"/>
        <v>9.375</v>
      </c>
      <c r="O154" s="291">
        <f t="shared" si="177"/>
        <v>9.375</v>
      </c>
      <c r="P154" s="291">
        <f t="shared" si="177"/>
        <v>9.375</v>
      </c>
      <c r="Q154" s="291">
        <f t="shared" si="177"/>
        <v>9.375</v>
      </c>
      <c r="R154" s="291">
        <f t="shared" si="177"/>
        <v>9.375</v>
      </c>
      <c r="S154" s="291">
        <f t="shared" si="177"/>
        <v>9.375</v>
      </c>
      <c r="T154" s="291">
        <f t="shared" si="177"/>
        <v>9.375</v>
      </c>
      <c r="U154" s="291">
        <f t="shared" si="177"/>
        <v>9.375</v>
      </c>
      <c r="V154" s="291">
        <f t="shared" si="177"/>
        <v>9.375</v>
      </c>
      <c r="W154" s="291">
        <f t="shared" si="177"/>
        <v>9.375</v>
      </c>
      <c r="X154" s="291">
        <f t="shared" si="177"/>
        <v>9.375</v>
      </c>
      <c r="Y154" s="291">
        <f t="shared" si="177"/>
        <v>9.375</v>
      </c>
      <c r="Z154" s="291">
        <f t="shared" si="177"/>
        <v>9.375</v>
      </c>
      <c r="AA154" s="291">
        <f t="shared" si="177"/>
        <v>9.375</v>
      </c>
      <c r="AB154" s="291">
        <f t="shared" si="177"/>
        <v>9.375</v>
      </c>
      <c r="AC154" s="291">
        <f t="shared" si="177"/>
        <v>9.375</v>
      </c>
      <c r="AD154" s="291">
        <f t="shared" si="177"/>
        <v>9.375</v>
      </c>
      <c r="AE154" s="291">
        <f t="shared" si="177"/>
        <v>9.375</v>
      </c>
      <c r="AF154" s="291">
        <f t="shared" si="177"/>
        <v>9.375</v>
      </c>
      <c r="AG154" s="291">
        <f t="shared" si="177"/>
        <v>9.375</v>
      </c>
      <c r="AH154" s="291">
        <f t="shared" si="177"/>
        <v>9.375</v>
      </c>
      <c r="AI154" s="291">
        <f t="shared" si="177"/>
        <v>9.375</v>
      </c>
      <c r="AJ154" s="291">
        <f t="shared" si="177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78">H155</f>
        <v>2</v>
      </c>
      <c r="J155" s="309">
        <f t="shared" si="178"/>
        <v>2</v>
      </c>
      <c r="K155" s="309">
        <f t="shared" si="178"/>
        <v>2</v>
      </c>
      <c r="L155" s="309">
        <f t="shared" si="178"/>
        <v>2</v>
      </c>
      <c r="M155" s="309">
        <f t="shared" si="178"/>
        <v>2</v>
      </c>
      <c r="N155" s="309">
        <f t="shared" si="178"/>
        <v>2</v>
      </c>
      <c r="O155" s="309">
        <f t="shared" si="178"/>
        <v>2</v>
      </c>
      <c r="P155" s="309">
        <f t="shared" si="178"/>
        <v>2</v>
      </c>
      <c r="Q155" s="309">
        <f t="shared" si="178"/>
        <v>2</v>
      </c>
      <c r="R155" s="309">
        <f t="shared" si="178"/>
        <v>2</v>
      </c>
      <c r="S155" s="309">
        <f t="shared" si="178"/>
        <v>2</v>
      </c>
      <c r="T155" s="309">
        <f t="shared" si="178"/>
        <v>2</v>
      </c>
      <c r="U155" s="309">
        <f t="shared" si="178"/>
        <v>2</v>
      </c>
      <c r="V155" s="309">
        <f t="shared" si="178"/>
        <v>2</v>
      </c>
      <c r="W155" s="309">
        <f t="shared" si="178"/>
        <v>2</v>
      </c>
      <c r="X155" s="309">
        <f t="shared" si="178"/>
        <v>2</v>
      </c>
      <c r="Y155" s="309">
        <f t="shared" si="178"/>
        <v>2</v>
      </c>
      <c r="Z155" s="309">
        <f t="shared" si="178"/>
        <v>2</v>
      </c>
      <c r="AA155" s="309">
        <f t="shared" si="178"/>
        <v>2</v>
      </c>
      <c r="AB155" s="309">
        <f t="shared" si="178"/>
        <v>2</v>
      </c>
      <c r="AC155" s="309">
        <f t="shared" si="178"/>
        <v>2</v>
      </c>
      <c r="AD155" s="309">
        <f t="shared" si="178"/>
        <v>2</v>
      </c>
      <c r="AE155" s="309">
        <f t="shared" si="178"/>
        <v>2</v>
      </c>
      <c r="AF155" s="309">
        <f t="shared" si="178"/>
        <v>2</v>
      </c>
      <c r="AG155" s="309">
        <f t="shared" si="178"/>
        <v>2</v>
      </c>
      <c r="AH155" s="309">
        <f t="shared" si="178"/>
        <v>2</v>
      </c>
      <c r="AI155" s="309">
        <f t="shared" si="178"/>
        <v>2</v>
      </c>
      <c r="AJ155" s="309">
        <f t="shared" si="178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79">IFERROR(I151*I152/100*(100-I155)/100,0)</f>
        <v>0</v>
      </c>
      <c r="J156" s="156">
        <f t="shared" si="179"/>
        <v>0</v>
      </c>
      <c r="K156" s="156">
        <f t="shared" si="179"/>
        <v>0</v>
      </c>
      <c r="L156" s="156">
        <f t="shared" si="179"/>
        <v>0</v>
      </c>
      <c r="M156" s="156">
        <f t="shared" si="179"/>
        <v>0</v>
      </c>
      <c r="N156" s="156">
        <f t="shared" si="179"/>
        <v>0</v>
      </c>
      <c r="O156" s="156">
        <f t="shared" si="179"/>
        <v>0</v>
      </c>
      <c r="P156" s="156">
        <f t="shared" si="179"/>
        <v>0</v>
      </c>
      <c r="Q156" s="156">
        <f t="shared" si="179"/>
        <v>0</v>
      </c>
      <c r="R156" s="156">
        <f t="shared" si="179"/>
        <v>0</v>
      </c>
      <c r="S156" s="156">
        <f t="shared" si="179"/>
        <v>0</v>
      </c>
      <c r="T156" s="156">
        <f t="shared" si="179"/>
        <v>0</v>
      </c>
      <c r="U156" s="156">
        <f t="shared" si="179"/>
        <v>0</v>
      </c>
      <c r="V156" s="156">
        <f t="shared" si="179"/>
        <v>0</v>
      </c>
      <c r="W156" s="156">
        <f t="shared" si="179"/>
        <v>0</v>
      </c>
      <c r="X156" s="156">
        <f t="shared" si="179"/>
        <v>0</v>
      </c>
      <c r="Y156" s="156">
        <f t="shared" si="179"/>
        <v>0</v>
      </c>
      <c r="Z156" s="156">
        <f t="shared" si="179"/>
        <v>0</v>
      </c>
      <c r="AA156" s="156">
        <f t="shared" si="179"/>
        <v>0</v>
      </c>
      <c r="AB156" s="156">
        <f t="shared" si="179"/>
        <v>0</v>
      </c>
      <c r="AC156" s="156">
        <f t="shared" si="179"/>
        <v>0</v>
      </c>
      <c r="AD156" s="156">
        <f t="shared" si="179"/>
        <v>0</v>
      </c>
      <c r="AE156" s="156">
        <f t="shared" si="179"/>
        <v>0</v>
      </c>
      <c r="AF156" s="156">
        <f t="shared" si="179"/>
        <v>0</v>
      </c>
      <c r="AG156" s="156">
        <f t="shared" si="179"/>
        <v>0</v>
      </c>
      <c r="AH156" s="156">
        <f t="shared" si="179"/>
        <v>0</v>
      </c>
      <c r="AI156" s="156">
        <f t="shared" si="179"/>
        <v>0</v>
      </c>
      <c r="AJ156" s="156">
        <f t="shared" si="179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80">IFERROR(I154/100*I156,0)</f>
        <v>0</v>
      </c>
      <c r="J157" s="163">
        <f t="shared" si="180"/>
        <v>0</v>
      </c>
      <c r="K157" s="163">
        <f t="shared" si="180"/>
        <v>0</v>
      </c>
      <c r="L157" s="163">
        <f t="shared" si="180"/>
        <v>0</v>
      </c>
      <c r="M157" s="163">
        <f t="shared" si="180"/>
        <v>0</v>
      </c>
      <c r="N157" s="163">
        <f t="shared" si="180"/>
        <v>0</v>
      </c>
      <c r="O157" s="163">
        <f t="shared" si="180"/>
        <v>0</v>
      </c>
      <c r="P157" s="163">
        <f t="shared" si="180"/>
        <v>0</v>
      </c>
      <c r="Q157" s="163">
        <f t="shared" si="180"/>
        <v>0</v>
      </c>
      <c r="R157" s="163">
        <f t="shared" si="180"/>
        <v>0</v>
      </c>
      <c r="S157" s="163">
        <f t="shared" si="180"/>
        <v>0</v>
      </c>
      <c r="T157" s="163">
        <f t="shared" si="180"/>
        <v>0</v>
      </c>
      <c r="U157" s="163">
        <f t="shared" si="180"/>
        <v>0</v>
      </c>
      <c r="V157" s="163">
        <f t="shared" si="180"/>
        <v>0</v>
      </c>
      <c r="W157" s="163">
        <f t="shared" si="180"/>
        <v>0</v>
      </c>
      <c r="X157" s="163">
        <f t="shared" si="180"/>
        <v>0</v>
      </c>
      <c r="Y157" s="163">
        <f t="shared" si="180"/>
        <v>0</v>
      </c>
      <c r="Z157" s="163">
        <f t="shared" si="180"/>
        <v>0</v>
      </c>
      <c r="AA157" s="163">
        <f t="shared" si="180"/>
        <v>0</v>
      </c>
      <c r="AB157" s="163">
        <f t="shared" si="180"/>
        <v>0</v>
      </c>
      <c r="AC157" s="163">
        <f t="shared" si="180"/>
        <v>0</v>
      </c>
      <c r="AD157" s="163">
        <f t="shared" si="180"/>
        <v>0</v>
      </c>
      <c r="AE157" s="163">
        <f t="shared" si="180"/>
        <v>0</v>
      </c>
      <c r="AF157" s="163">
        <f t="shared" si="180"/>
        <v>0</v>
      </c>
      <c r="AG157" s="163">
        <f t="shared" si="180"/>
        <v>0</v>
      </c>
      <c r="AH157" s="163">
        <f t="shared" si="180"/>
        <v>0</v>
      </c>
      <c r="AI157" s="163">
        <f t="shared" si="180"/>
        <v>0</v>
      </c>
      <c r="AJ157" s="163">
        <f t="shared" si="180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81">IFERROR(H151*H152/88,0)</f>
        <v>0</v>
      </c>
      <c r="I158" s="156">
        <f t="shared" si="181"/>
        <v>0</v>
      </c>
      <c r="J158" s="156">
        <f t="shared" si="181"/>
        <v>0</v>
      </c>
      <c r="K158" s="156">
        <f t="shared" si="181"/>
        <v>0</v>
      </c>
      <c r="L158" s="156">
        <f t="shared" si="181"/>
        <v>0</v>
      </c>
      <c r="M158" s="156">
        <f t="shared" si="181"/>
        <v>0</v>
      </c>
      <c r="N158" s="156">
        <f t="shared" si="181"/>
        <v>0</v>
      </c>
      <c r="O158" s="156">
        <f t="shared" si="181"/>
        <v>0</v>
      </c>
      <c r="P158" s="156">
        <f t="shared" si="181"/>
        <v>0</v>
      </c>
      <c r="Q158" s="156">
        <f t="shared" si="181"/>
        <v>0</v>
      </c>
      <c r="R158" s="156">
        <f t="shared" si="181"/>
        <v>0</v>
      </c>
      <c r="S158" s="156">
        <f t="shared" si="181"/>
        <v>0</v>
      </c>
      <c r="T158" s="156">
        <f t="shared" si="181"/>
        <v>0</v>
      </c>
      <c r="U158" s="156">
        <f t="shared" si="181"/>
        <v>0</v>
      </c>
      <c r="V158" s="156">
        <f t="shared" si="181"/>
        <v>0</v>
      </c>
      <c r="W158" s="156">
        <f t="shared" si="181"/>
        <v>0</v>
      </c>
      <c r="X158" s="156">
        <f t="shared" si="181"/>
        <v>0</v>
      </c>
      <c r="Y158" s="156">
        <f t="shared" si="181"/>
        <v>0</v>
      </c>
      <c r="Z158" s="156">
        <f t="shared" si="181"/>
        <v>0</v>
      </c>
      <c r="AA158" s="156">
        <f t="shared" si="181"/>
        <v>0</v>
      </c>
      <c r="AB158" s="156">
        <f t="shared" si="181"/>
        <v>0</v>
      </c>
      <c r="AC158" s="156">
        <f t="shared" si="181"/>
        <v>0</v>
      </c>
      <c r="AD158" s="156">
        <f t="shared" si="181"/>
        <v>0</v>
      </c>
      <c r="AE158" s="156">
        <f t="shared" si="181"/>
        <v>0</v>
      </c>
      <c r="AF158" s="156">
        <f t="shared" si="181"/>
        <v>0</v>
      </c>
      <c r="AG158" s="156">
        <f t="shared" si="181"/>
        <v>0</v>
      </c>
      <c r="AH158" s="156">
        <f t="shared" si="181"/>
        <v>0</v>
      </c>
      <c r="AI158" s="156">
        <f t="shared" si="181"/>
        <v>0</v>
      </c>
      <c r="AJ158" s="156">
        <f t="shared" si="181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82">IFERROR(SUMIF($C$6:$C$158,$C160,G$6:G$158),"0")</f>
        <v>0</v>
      </c>
      <c r="H160" s="324">
        <f t="shared" si="182"/>
        <v>0</v>
      </c>
      <c r="I160" s="324">
        <f t="shared" si="182"/>
        <v>0</v>
      </c>
      <c r="J160" s="324">
        <f t="shared" si="182"/>
        <v>0</v>
      </c>
      <c r="K160" s="324">
        <f t="shared" si="182"/>
        <v>0</v>
      </c>
      <c r="L160" s="324">
        <f t="shared" si="182"/>
        <v>0</v>
      </c>
      <c r="M160" s="324">
        <f t="shared" si="182"/>
        <v>0</v>
      </c>
      <c r="N160" s="324">
        <f t="shared" si="182"/>
        <v>0</v>
      </c>
      <c r="O160" s="324">
        <f t="shared" si="182"/>
        <v>0</v>
      </c>
      <c r="P160" s="324">
        <f t="shared" si="182"/>
        <v>0</v>
      </c>
      <c r="Q160" s="324">
        <f t="shared" si="182"/>
        <v>0</v>
      </c>
      <c r="R160" s="324">
        <f t="shared" si="182"/>
        <v>0</v>
      </c>
      <c r="S160" s="324">
        <f t="shared" si="182"/>
        <v>0</v>
      </c>
      <c r="T160" s="324">
        <f t="shared" si="182"/>
        <v>0</v>
      </c>
      <c r="U160" s="324">
        <f t="shared" si="182"/>
        <v>0</v>
      </c>
      <c r="V160" s="324">
        <f t="shared" si="182"/>
        <v>0</v>
      </c>
      <c r="W160" s="324">
        <f t="shared" si="182"/>
        <v>0</v>
      </c>
      <c r="X160" s="324">
        <f t="shared" si="182"/>
        <v>0</v>
      </c>
      <c r="Y160" s="324">
        <f t="shared" si="182"/>
        <v>0</v>
      </c>
      <c r="Z160" s="324">
        <f t="shared" si="182"/>
        <v>0</v>
      </c>
      <c r="AA160" s="324">
        <f t="shared" si="182"/>
        <v>0</v>
      </c>
      <c r="AB160" s="324">
        <f t="shared" si="182"/>
        <v>0</v>
      </c>
      <c r="AC160" s="324">
        <f t="shared" si="182"/>
        <v>0</v>
      </c>
      <c r="AD160" s="324">
        <f t="shared" si="182"/>
        <v>0</v>
      </c>
      <c r="AE160" s="324">
        <f t="shared" si="182"/>
        <v>0</v>
      </c>
      <c r="AF160" s="324">
        <f t="shared" si="182"/>
        <v>0</v>
      </c>
      <c r="AG160" s="324">
        <f t="shared" si="182"/>
        <v>0</v>
      </c>
      <c r="AH160" s="324">
        <f t="shared" si="182"/>
        <v>0</v>
      </c>
      <c r="AI160" s="324">
        <f t="shared" si="182"/>
        <v>0</v>
      </c>
      <c r="AJ160" s="324">
        <f t="shared" si="182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83">IFERROR(SUMIF($C$6:$C$158,$C161,H$6:H$158),"0")</f>
        <v>0</v>
      </c>
      <c r="I161" s="324">
        <f t="shared" si="183"/>
        <v>0</v>
      </c>
      <c r="J161" s="324">
        <f t="shared" si="183"/>
        <v>0</v>
      </c>
      <c r="K161" s="324">
        <f t="shared" si="183"/>
        <v>0</v>
      </c>
      <c r="L161" s="324">
        <f t="shared" si="183"/>
        <v>0</v>
      </c>
      <c r="M161" s="324">
        <f t="shared" si="183"/>
        <v>0</v>
      </c>
      <c r="N161" s="324">
        <f t="shared" si="183"/>
        <v>0</v>
      </c>
      <c r="O161" s="324">
        <f t="shared" si="183"/>
        <v>0</v>
      </c>
      <c r="P161" s="324">
        <f t="shared" si="183"/>
        <v>0</v>
      </c>
      <c r="Q161" s="324">
        <f t="shared" si="183"/>
        <v>0</v>
      </c>
      <c r="R161" s="324">
        <f t="shared" ref="R161:AA162" si="184">IFERROR(SUMIF($C$6:$C$158,$C161,R$6:R$158),"0")</f>
        <v>0</v>
      </c>
      <c r="S161" s="324">
        <f t="shared" si="184"/>
        <v>0</v>
      </c>
      <c r="T161" s="324">
        <f t="shared" si="184"/>
        <v>0</v>
      </c>
      <c r="U161" s="324">
        <f t="shared" si="184"/>
        <v>0</v>
      </c>
      <c r="V161" s="324">
        <f t="shared" si="184"/>
        <v>0</v>
      </c>
      <c r="W161" s="324">
        <f t="shared" si="184"/>
        <v>0</v>
      </c>
      <c r="X161" s="324">
        <f t="shared" si="184"/>
        <v>0</v>
      </c>
      <c r="Y161" s="324">
        <f t="shared" si="184"/>
        <v>0</v>
      </c>
      <c r="Z161" s="324">
        <f t="shared" si="184"/>
        <v>0</v>
      </c>
      <c r="AA161" s="324">
        <f t="shared" si="184"/>
        <v>0</v>
      </c>
      <c r="AB161" s="324">
        <f t="shared" ref="AB161:AJ162" si="185">IFERROR(SUMIF($C$6:$C$158,$C161,AB$6:AB$158),"0")</f>
        <v>0</v>
      </c>
      <c r="AC161" s="324">
        <f t="shared" si="185"/>
        <v>0</v>
      </c>
      <c r="AD161" s="324">
        <f t="shared" si="185"/>
        <v>0</v>
      </c>
      <c r="AE161" s="324">
        <f t="shared" si="185"/>
        <v>0</v>
      </c>
      <c r="AF161" s="324">
        <f t="shared" si="185"/>
        <v>0</v>
      </c>
      <c r="AG161" s="324">
        <f t="shared" si="185"/>
        <v>0</v>
      </c>
      <c r="AH161" s="324">
        <f t="shared" si="185"/>
        <v>0</v>
      </c>
      <c r="AI161" s="324">
        <f t="shared" si="185"/>
        <v>0</v>
      </c>
      <c r="AJ161" s="324">
        <f t="shared" si="185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83"/>
        <v>0</v>
      </c>
      <c r="I162" s="325">
        <f t="shared" si="183"/>
        <v>0</v>
      </c>
      <c r="J162" s="325">
        <f t="shared" si="183"/>
        <v>0</v>
      </c>
      <c r="K162" s="325">
        <f t="shared" si="183"/>
        <v>0</v>
      </c>
      <c r="L162" s="325">
        <f t="shared" si="183"/>
        <v>0</v>
      </c>
      <c r="M162" s="325">
        <f t="shared" si="183"/>
        <v>0</v>
      </c>
      <c r="N162" s="325">
        <f t="shared" si="183"/>
        <v>0</v>
      </c>
      <c r="O162" s="325">
        <f t="shared" si="183"/>
        <v>0</v>
      </c>
      <c r="P162" s="325">
        <f t="shared" si="183"/>
        <v>0</v>
      </c>
      <c r="Q162" s="325">
        <f t="shared" si="183"/>
        <v>0</v>
      </c>
      <c r="R162" s="325">
        <f t="shared" si="184"/>
        <v>0</v>
      </c>
      <c r="S162" s="325">
        <f t="shared" si="184"/>
        <v>0</v>
      </c>
      <c r="T162" s="325">
        <f t="shared" si="184"/>
        <v>0</v>
      </c>
      <c r="U162" s="325">
        <f t="shared" si="184"/>
        <v>0</v>
      </c>
      <c r="V162" s="325">
        <f t="shared" si="184"/>
        <v>0</v>
      </c>
      <c r="W162" s="325">
        <f t="shared" si="184"/>
        <v>0</v>
      </c>
      <c r="X162" s="325">
        <f t="shared" si="184"/>
        <v>0</v>
      </c>
      <c r="Y162" s="325">
        <f t="shared" si="184"/>
        <v>0</v>
      </c>
      <c r="Z162" s="325">
        <f t="shared" si="184"/>
        <v>0</v>
      </c>
      <c r="AA162" s="325">
        <f t="shared" si="184"/>
        <v>0</v>
      </c>
      <c r="AB162" s="325">
        <f t="shared" si="185"/>
        <v>0</v>
      </c>
      <c r="AC162" s="325">
        <f t="shared" si="185"/>
        <v>0</v>
      </c>
      <c r="AD162" s="325">
        <f t="shared" si="185"/>
        <v>0</v>
      </c>
      <c r="AE162" s="325">
        <f t="shared" si="185"/>
        <v>0</v>
      </c>
      <c r="AF162" s="325">
        <f t="shared" si="185"/>
        <v>0</v>
      </c>
      <c r="AG162" s="325">
        <f t="shared" si="185"/>
        <v>0</v>
      </c>
      <c r="AH162" s="325">
        <f t="shared" si="185"/>
        <v>0</v>
      </c>
      <c r="AI162" s="325">
        <f t="shared" si="185"/>
        <v>0</v>
      </c>
      <c r="AJ162" s="325">
        <f t="shared" si="185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186">IFERROR(SUMIF($C$47:$C$158,$C163,H$47:H$158),"0")</f>
        <v>0</v>
      </c>
      <c r="I163" s="325">
        <f t="shared" si="186"/>
        <v>0</v>
      </c>
      <c r="J163" s="325">
        <f t="shared" si="186"/>
        <v>0</v>
      </c>
      <c r="K163" s="325">
        <f t="shared" si="186"/>
        <v>0</v>
      </c>
      <c r="L163" s="325">
        <f t="shared" si="186"/>
        <v>0</v>
      </c>
      <c r="M163" s="325">
        <f t="shared" si="186"/>
        <v>0</v>
      </c>
      <c r="N163" s="325">
        <f t="shared" si="186"/>
        <v>0</v>
      </c>
      <c r="O163" s="325">
        <f t="shared" si="186"/>
        <v>0</v>
      </c>
      <c r="P163" s="325">
        <f t="shared" si="186"/>
        <v>0</v>
      </c>
      <c r="Q163" s="325">
        <f t="shared" si="186"/>
        <v>0</v>
      </c>
      <c r="R163" s="325">
        <f t="shared" si="186"/>
        <v>0</v>
      </c>
      <c r="S163" s="325">
        <f t="shared" si="186"/>
        <v>0</v>
      </c>
      <c r="T163" s="325">
        <f t="shared" si="186"/>
        <v>0</v>
      </c>
      <c r="U163" s="325">
        <f t="shared" si="186"/>
        <v>0</v>
      </c>
      <c r="V163" s="325">
        <f t="shared" si="186"/>
        <v>0</v>
      </c>
      <c r="W163" s="325">
        <f t="shared" si="186"/>
        <v>0</v>
      </c>
      <c r="X163" s="325">
        <f t="shared" si="186"/>
        <v>0</v>
      </c>
      <c r="Y163" s="325">
        <f t="shared" si="186"/>
        <v>0</v>
      </c>
      <c r="Z163" s="325">
        <f t="shared" si="186"/>
        <v>0</v>
      </c>
      <c r="AA163" s="325">
        <f t="shared" si="186"/>
        <v>0</v>
      </c>
      <c r="AB163" s="325">
        <f t="shared" si="186"/>
        <v>0</v>
      </c>
      <c r="AC163" s="325">
        <f t="shared" si="186"/>
        <v>0</v>
      </c>
      <c r="AD163" s="325">
        <f t="shared" si="186"/>
        <v>0</v>
      </c>
      <c r="AE163" s="325">
        <f t="shared" si="186"/>
        <v>0</v>
      </c>
      <c r="AF163" s="325">
        <f t="shared" si="186"/>
        <v>0</v>
      </c>
      <c r="AG163" s="325">
        <f t="shared" si="186"/>
        <v>0</v>
      </c>
      <c r="AH163" s="325">
        <f t="shared" si="186"/>
        <v>0</v>
      </c>
      <c r="AI163" s="325">
        <f t="shared" si="186"/>
        <v>0</v>
      </c>
      <c r="AJ163" s="325">
        <f t="shared" si="186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2</v>
      </c>
      <c r="D164" s="97"/>
      <c r="E164" s="389" t="s">
        <v>179</v>
      </c>
      <c r="F164" s="390"/>
      <c r="G164" s="210">
        <f>INDEX(Milchmenge!F$41:F$52,MATCH('Gruppe 2'!$C164,Milchmenge!$A$41:$A$52,0),1)</f>
        <v>0</v>
      </c>
      <c r="H164" s="210" t="str">
        <f>INDEX(Milchmenge!G$41:G$52,MATCH('Gruppe 2'!$C164,Milchmenge!$A$41:$A$52,0),1)</f>
        <v/>
      </c>
      <c r="I164" s="210" t="str">
        <f>INDEX(Milchmenge!H$41:H$52,MATCH('Gruppe 2'!$C164,Milchmenge!$A$41:$A$52,0),1)</f>
        <v/>
      </c>
      <c r="J164" s="210" t="str">
        <f>INDEX(Milchmenge!I$41:I$52,MATCH('Gruppe 2'!$C164,Milchmenge!$A$41:$A$52,0),1)</f>
        <v/>
      </c>
      <c r="K164" s="210" t="str">
        <f>INDEX(Milchmenge!J$41:J$52,MATCH('Gruppe 2'!$C164,Milchmenge!$A$41:$A$52,0),1)</f>
        <v/>
      </c>
      <c r="L164" s="210" t="str">
        <f>INDEX(Milchmenge!K$41:K$52,MATCH('Gruppe 2'!$C164,Milchmenge!$A$41:$A$52,0),1)</f>
        <v/>
      </c>
      <c r="M164" s="210" t="str">
        <f>INDEX(Milchmenge!L$41:L$52,MATCH('Gruppe 2'!$C164,Milchmenge!$A$41:$A$52,0),1)</f>
        <v/>
      </c>
      <c r="N164" s="210" t="str">
        <f>INDEX(Milchmenge!M$41:M$52,MATCH('Gruppe 2'!$C164,Milchmenge!$A$41:$A$52,0),1)</f>
        <v/>
      </c>
      <c r="O164" s="210" t="str">
        <f>INDEX(Milchmenge!N$41:N$52,MATCH('Gruppe 2'!$C164,Milchmenge!$A$41:$A$52,0),1)</f>
        <v/>
      </c>
      <c r="P164" s="210" t="str">
        <f>INDEX(Milchmenge!O$41:O$52,MATCH('Gruppe 2'!$C164,Milchmenge!$A$41:$A$52,0),1)</f>
        <v/>
      </c>
      <c r="Q164" s="210" t="str">
        <f>INDEX(Milchmenge!P$41:P$52,MATCH('Gruppe 2'!$C164,Milchmenge!$A$41:$A$52,0),1)</f>
        <v/>
      </c>
      <c r="R164" s="210" t="str">
        <f>INDEX(Milchmenge!Q$41:Q$52,MATCH('Gruppe 2'!$C164,Milchmenge!$A$41:$A$52,0),1)</f>
        <v/>
      </c>
      <c r="S164" s="210" t="str">
        <f>INDEX(Milchmenge!R$41:R$52,MATCH('Gruppe 2'!$C164,Milchmenge!$A$41:$A$52,0),1)</f>
        <v/>
      </c>
      <c r="T164" s="210" t="str">
        <f>INDEX(Milchmenge!S$41:S$52,MATCH('Gruppe 2'!$C164,Milchmenge!$A$41:$A$52,0),1)</f>
        <v/>
      </c>
      <c r="U164" s="210" t="str">
        <f>INDEX(Milchmenge!T$41:T$52,MATCH('Gruppe 2'!$C164,Milchmenge!$A$41:$A$52,0),1)</f>
        <v/>
      </c>
      <c r="V164" s="210" t="str">
        <f>INDEX(Milchmenge!U$41:U$52,MATCH('Gruppe 2'!$C164,Milchmenge!$A$41:$A$52,0),1)</f>
        <v/>
      </c>
      <c r="W164" s="210" t="str">
        <f>INDEX(Milchmenge!V$41:V$52,MATCH('Gruppe 2'!$C164,Milchmenge!$A$41:$A$52,0),1)</f>
        <v/>
      </c>
      <c r="X164" s="210" t="str">
        <f>INDEX(Milchmenge!W$41:W$52,MATCH('Gruppe 2'!$C164,Milchmenge!$A$41:$A$52,0),1)</f>
        <v/>
      </c>
      <c r="Y164" s="210" t="str">
        <f>INDEX(Milchmenge!X$41:X$52,MATCH('Gruppe 2'!$C164,Milchmenge!$A$41:$A$52,0),1)</f>
        <v/>
      </c>
      <c r="Z164" s="210" t="str">
        <f>INDEX(Milchmenge!Y$41:Y$52,MATCH('Gruppe 2'!$C164,Milchmenge!$A$41:$A$52,0),1)</f>
        <v/>
      </c>
      <c r="AA164" s="210" t="str">
        <f>INDEX(Milchmenge!Z$41:Z$52,MATCH('Gruppe 2'!$C164,Milchmenge!$A$41:$A$52,0),1)</f>
        <v/>
      </c>
      <c r="AB164" s="210" t="str">
        <f>INDEX(Milchmenge!AA$41:AA$52,MATCH('Gruppe 2'!$C164,Milchmenge!$A$41:$A$52,0),1)</f>
        <v/>
      </c>
      <c r="AC164" s="210" t="str">
        <f>INDEX(Milchmenge!AB$41:AB$52,MATCH('Gruppe 2'!$C164,Milchmenge!$A$41:$A$52,0),1)</f>
        <v/>
      </c>
      <c r="AD164" s="210" t="str">
        <f>INDEX(Milchmenge!AC$41:AC$52,MATCH('Gruppe 2'!$C164,Milchmenge!$A$41:$A$52,0),1)</f>
        <v/>
      </c>
      <c r="AE164" s="210" t="str">
        <f>INDEX(Milchmenge!AD$41:AD$52,MATCH('Gruppe 2'!$C164,Milchmenge!$A$41:$A$52,0),1)</f>
        <v/>
      </c>
      <c r="AF164" s="210" t="str">
        <f>INDEX(Milchmenge!AE$41:AE$52,MATCH('Gruppe 2'!$C164,Milchmenge!$A$41:$A$52,0),1)</f>
        <v/>
      </c>
      <c r="AG164" s="210" t="str">
        <f>INDEX(Milchmenge!AF$41:AF$52,MATCH('Gruppe 2'!$C164,Milchmenge!$A$41:$A$52,0),1)</f>
        <v/>
      </c>
      <c r="AH164" s="210" t="str">
        <f>INDEX(Milchmenge!AG$41:AG$52,MATCH('Gruppe 2'!$C164,Milchmenge!$A$41:$A$52,0),1)</f>
        <v/>
      </c>
      <c r="AI164" s="210" t="str">
        <f>INDEX(Milchmenge!AH$41:AH$52,MATCH('Gruppe 2'!$C164,Milchmenge!$A$41:$A$52,0),1)</f>
        <v/>
      </c>
      <c r="AJ164" s="210" t="str">
        <f>INDEX(Milchmenge!AI$41:AI$52,MATCH('Gruppe 2'!$C164,Milchmenge!$A$41:$A$52,0),1)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59</v>
      </c>
      <c r="F165" s="405"/>
      <c r="G165" s="141" t="str">
        <f t="shared" ref="G165:AJ165" si="187">IFERROR(G160/G164,"-")</f>
        <v>-</v>
      </c>
      <c r="H165" s="141" t="str">
        <f t="shared" si="187"/>
        <v>-</v>
      </c>
      <c r="I165" s="141" t="str">
        <f t="shared" si="187"/>
        <v>-</v>
      </c>
      <c r="J165" s="141" t="str">
        <f t="shared" si="187"/>
        <v>-</v>
      </c>
      <c r="K165" s="141" t="str">
        <f t="shared" si="187"/>
        <v>-</v>
      </c>
      <c r="L165" s="141" t="str">
        <f t="shared" si="187"/>
        <v>-</v>
      </c>
      <c r="M165" s="141" t="str">
        <f t="shared" si="187"/>
        <v>-</v>
      </c>
      <c r="N165" s="141" t="str">
        <f t="shared" si="187"/>
        <v>-</v>
      </c>
      <c r="O165" s="141" t="str">
        <f t="shared" si="187"/>
        <v>-</v>
      </c>
      <c r="P165" s="141" t="str">
        <f t="shared" si="187"/>
        <v>-</v>
      </c>
      <c r="Q165" s="141" t="str">
        <f t="shared" si="187"/>
        <v>-</v>
      </c>
      <c r="R165" s="141" t="str">
        <f t="shared" si="187"/>
        <v>-</v>
      </c>
      <c r="S165" s="141" t="str">
        <f t="shared" si="187"/>
        <v>-</v>
      </c>
      <c r="T165" s="141" t="str">
        <f t="shared" si="187"/>
        <v>-</v>
      </c>
      <c r="U165" s="141" t="str">
        <f t="shared" si="187"/>
        <v>-</v>
      </c>
      <c r="V165" s="141" t="str">
        <f t="shared" si="187"/>
        <v>-</v>
      </c>
      <c r="W165" s="141" t="str">
        <f t="shared" si="187"/>
        <v>-</v>
      </c>
      <c r="X165" s="141" t="str">
        <f t="shared" si="187"/>
        <v>-</v>
      </c>
      <c r="Y165" s="141" t="str">
        <f t="shared" si="187"/>
        <v>-</v>
      </c>
      <c r="Z165" s="141" t="str">
        <f t="shared" si="187"/>
        <v>-</v>
      </c>
      <c r="AA165" s="141" t="str">
        <f t="shared" si="187"/>
        <v>-</v>
      </c>
      <c r="AB165" s="141" t="str">
        <f t="shared" si="187"/>
        <v>-</v>
      </c>
      <c r="AC165" s="141" t="str">
        <f t="shared" si="187"/>
        <v>-</v>
      </c>
      <c r="AD165" s="141" t="str">
        <f t="shared" si="187"/>
        <v>-</v>
      </c>
      <c r="AE165" s="141" t="str">
        <f t="shared" si="187"/>
        <v>-</v>
      </c>
      <c r="AF165" s="141" t="str">
        <f t="shared" si="187"/>
        <v>-</v>
      </c>
      <c r="AG165" s="141" t="str">
        <f t="shared" si="187"/>
        <v>-</v>
      </c>
      <c r="AH165" s="141" t="str">
        <f t="shared" si="187"/>
        <v>-</v>
      </c>
      <c r="AI165" s="141" t="str">
        <f t="shared" si="187"/>
        <v>-</v>
      </c>
      <c r="AJ165" s="141" t="str">
        <f t="shared" si="187"/>
        <v>-</v>
      </c>
      <c r="AK165" s="69"/>
      <c r="AL165" s="32"/>
    </row>
    <row r="166" spans="1:61" s="21" customFormat="1" ht="33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188">IFERROR(H167/H165,"-")</f>
        <v>-</v>
      </c>
      <c r="I166" s="135" t="str">
        <f t="shared" si="188"/>
        <v>-</v>
      </c>
      <c r="J166" s="135" t="str">
        <f t="shared" si="188"/>
        <v>-</v>
      </c>
      <c r="K166" s="135" t="str">
        <f t="shared" si="188"/>
        <v>-</v>
      </c>
      <c r="L166" s="135" t="str">
        <f t="shared" si="188"/>
        <v>-</v>
      </c>
      <c r="M166" s="135" t="str">
        <f t="shared" si="188"/>
        <v>-</v>
      </c>
      <c r="N166" s="135" t="str">
        <f t="shared" si="188"/>
        <v>-</v>
      </c>
      <c r="O166" s="135" t="str">
        <f t="shared" si="188"/>
        <v>-</v>
      </c>
      <c r="P166" s="135" t="str">
        <f t="shared" si="188"/>
        <v>-</v>
      </c>
      <c r="Q166" s="135" t="str">
        <f t="shared" si="188"/>
        <v>-</v>
      </c>
      <c r="R166" s="135" t="str">
        <f t="shared" si="188"/>
        <v>-</v>
      </c>
      <c r="S166" s="135" t="str">
        <f t="shared" si="188"/>
        <v>-</v>
      </c>
      <c r="T166" s="135" t="str">
        <f t="shared" si="188"/>
        <v>-</v>
      </c>
      <c r="U166" s="135" t="str">
        <f t="shared" si="188"/>
        <v>-</v>
      </c>
      <c r="V166" s="135" t="str">
        <f t="shared" si="188"/>
        <v>-</v>
      </c>
      <c r="W166" s="135" t="str">
        <f t="shared" si="188"/>
        <v>-</v>
      </c>
      <c r="X166" s="135" t="str">
        <f t="shared" si="188"/>
        <v>-</v>
      </c>
      <c r="Y166" s="135" t="str">
        <f t="shared" si="188"/>
        <v>-</v>
      </c>
      <c r="Z166" s="135" t="str">
        <f t="shared" si="188"/>
        <v>-</v>
      </c>
      <c r="AA166" s="135" t="str">
        <f t="shared" si="188"/>
        <v>-</v>
      </c>
      <c r="AB166" s="135" t="str">
        <f t="shared" si="188"/>
        <v>-</v>
      </c>
      <c r="AC166" s="135" t="str">
        <f t="shared" si="188"/>
        <v>-</v>
      </c>
      <c r="AD166" s="135" t="str">
        <f t="shared" si="188"/>
        <v>-</v>
      </c>
      <c r="AE166" s="135" t="str">
        <f t="shared" si="188"/>
        <v>-</v>
      </c>
      <c r="AF166" s="135" t="str">
        <f t="shared" si="188"/>
        <v>-</v>
      </c>
      <c r="AG166" s="135" t="str">
        <f t="shared" si="188"/>
        <v>-</v>
      </c>
      <c r="AH166" s="135" t="str">
        <f t="shared" si="188"/>
        <v>-</v>
      </c>
      <c r="AI166" s="135" t="str">
        <f t="shared" si="188"/>
        <v>-</v>
      </c>
      <c r="AJ166" s="135" t="str">
        <f t="shared" si="188"/>
        <v>-</v>
      </c>
      <c r="AK166" s="69"/>
      <c r="AL166" s="32"/>
    </row>
    <row r="167" spans="1:61" s="21" customFormat="1" ht="33" customHeight="1" x14ac:dyDescent="0.2">
      <c r="A167" s="32"/>
      <c r="B167" s="32"/>
      <c r="C167" s="209">
        <f>F2*10</f>
        <v>20</v>
      </c>
      <c r="D167" s="131" t="s">
        <v>57</v>
      </c>
      <c r="E167" s="404" t="s">
        <v>78</v>
      </c>
      <c r="F167" s="405"/>
      <c r="G167" s="142">
        <f>INDEX(Milchmenge!F41:F52,MATCH('Gruppe 2'!$C$167,Milchmenge!$A$41:$A$52,0),1)</f>
        <v>0</v>
      </c>
      <c r="H167" s="142" t="str">
        <f>INDEX(Milchmenge!G41:G52,MATCH('Gruppe 2'!$C$167,Milchmenge!$A$41:$A$52,0),1)</f>
        <v/>
      </c>
      <c r="I167" s="142" t="str">
        <f>INDEX(Milchmenge!H41:H52,MATCH('Gruppe 2'!$C$167,Milchmenge!$A$41:$A$52,0),1)</f>
        <v/>
      </c>
      <c r="J167" s="142" t="str">
        <f>INDEX(Milchmenge!I41:I52,MATCH('Gruppe 2'!$C$167,Milchmenge!$A$41:$A$52,0),1)</f>
        <v/>
      </c>
      <c r="K167" s="142" t="str">
        <f>INDEX(Milchmenge!J41:J52,MATCH('Gruppe 2'!$C$167,Milchmenge!$A$41:$A$52,0),1)</f>
        <v/>
      </c>
      <c r="L167" s="142" t="str">
        <f>INDEX(Milchmenge!K41:K52,MATCH('Gruppe 2'!$C$167,Milchmenge!$A$41:$A$52,0),1)</f>
        <v/>
      </c>
      <c r="M167" s="142" t="str">
        <f>INDEX(Milchmenge!L41:L52,MATCH('Gruppe 2'!$C$167,Milchmenge!$A$41:$A$52,0),1)</f>
        <v/>
      </c>
      <c r="N167" s="142" t="str">
        <f>INDEX(Milchmenge!M41:M52,MATCH('Gruppe 2'!$C$167,Milchmenge!$A$41:$A$52,0),1)</f>
        <v/>
      </c>
      <c r="O167" s="142" t="str">
        <f>INDEX(Milchmenge!N41:N52,MATCH('Gruppe 2'!$C$167,Milchmenge!$A$41:$A$52,0),1)</f>
        <v/>
      </c>
      <c r="P167" s="142" t="str">
        <f>INDEX(Milchmenge!O41:O52,MATCH('Gruppe 2'!$C$167,Milchmenge!$A$41:$A$52,0),1)</f>
        <v/>
      </c>
      <c r="Q167" s="142" t="str">
        <f>INDEX(Milchmenge!P41:P52,MATCH('Gruppe 2'!$C$167,Milchmenge!$A$41:$A$52,0),1)</f>
        <v/>
      </c>
      <c r="R167" s="142" t="str">
        <f>INDEX(Milchmenge!Q41:Q52,MATCH('Gruppe 2'!$C$167,Milchmenge!$A$41:$A$52,0),1)</f>
        <v/>
      </c>
      <c r="S167" s="142" t="str">
        <f>INDEX(Milchmenge!R41:R52,MATCH('Gruppe 2'!$C$167,Milchmenge!$A$41:$A$52,0),1)</f>
        <v/>
      </c>
      <c r="T167" s="142" t="str">
        <f>INDEX(Milchmenge!S41:S52,MATCH('Gruppe 2'!$C$167,Milchmenge!$A$41:$A$52,0),1)</f>
        <v/>
      </c>
      <c r="U167" s="142" t="str">
        <f>INDEX(Milchmenge!T41:T52,MATCH('Gruppe 2'!$C$167,Milchmenge!$A$41:$A$52,0),1)</f>
        <v/>
      </c>
      <c r="V167" s="142" t="str">
        <f>INDEX(Milchmenge!U41:U52,MATCH('Gruppe 2'!$C$167,Milchmenge!$A$41:$A$52,0),1)</f>
        <v/>
      </c>
      <c r="W167" s="142" t="str">
        <f>INDEX(Milchmenge!V41:V52,MATCH('Gruppe 2'!$C$167,Milchmenge!$A$41:$A$52,0),1)</f>
        <v/>
      </c>
      <c r="X167" s="142" t="str">
        <f>INDEX(Milchmenge!W41:W52,MATCH('Gruppe 2'!$C$167,Milchmenge!$A$41:$A$52,0),1)</f>
        <v/>
      </c>
      <c r="Y167" s="142" t="str">
        <f>INDEX(Milchmenge!X41:X52,MATCH('Gruppe 2'!$C$167,Milchmenge!$A$41:$A$52,0),1)</f>
        <v/>
      </c>
      <c r="Z167" s="142" t="str">
        <f>INDEX(Milchmenge!Y41:Y52,MATCH('Gruppe 2'!$C$167,Milchmenge!$A$41:$A$52,0),1)</f>
        <v/>
      </c>
      <c r="AA167" s="142" t="str">
        <f>INDEX(Milchmenge!Z41:Z52,MATCH('Gruppe 2'!$C$167,Milchmenge!$A$41:$A$52,0),1)</f>
        <v/>
      </c>
      <c r="AB167" s="142" t="str">
        <f>INDEX(Milchmenge!AA41:AA52,MATCH('Gruppe 2'!$C$167,Milchmenge!$A$41:$A$52,0),1)</f>
        <v/>
      </c>
      <c r="AC167" s="142" t="str">
        <f>INDEX(Milchmenge!AB41:AB52,MATCH('Gruppe 2'!$C$167,Milchmenge!$A$41:$A$52,0),1)</f>
        <v/>
      </c>
      <c r="AD167" s="142" t="str">
        <f>INDEX(Milchmenge!AC41:AC52,MATCH('Gruppe 2'!$C$167,Milchmenge!$A$41:$A$52,0),1)</f>
        <v/>
      </c>
      <c r="AE167" s="142" t="str">
        <f>INDEX(Milchmenge!AD41:AD52,MATCH('Gruppe 2'!$C$167,Milchmenge!$A$41:$A$52,0),1)</f>
        <v/>
      </c>
      <c r="AF167" s="142" t="str">
        <f>INDEX(Milchmenge!AE41:AE52,MATCH('Gruppe 2'!$C$167,Milchmenge!$A$41:$A$52,0),1)</f>
        <v/>
      </c>
      <c r="AG167" s="142" t="str">
        <f>INDEX(Milchmenge!AF41:AF52,MATCH('Gruppe 2'!$C$167,Milchmenge!$A$41:$A$52,0),1)</f>
        <v/>
      </c>
      <c r="AH167" s="142" t="str">
        <f>INDEX(Milchmenge!AG41:AG52,MATCH('Gruppe 2'!$C$167,Milchmenge!$A$41:$A$52,0),1)</f>
        <v/>
      </c>
      <c r="AI167" s="142" t="str">
        <f>INDEX(Milchmenge!AH41:AH52,MATCH('Gruppe 2'!$C$167,Milchmenge!$A$41:$A$52,0),1)</f>
        <v/>
      </c>
      <c r="AJ167" s="142" t="str">
        <f>INDEX(Milchmenge!AI41:AI52,MATCH('Gruppe 2'!$C$167,Milchmenge!$A$41:$A$52,0),1)</f>
        <v/>
      </c>
      <c r="AK167" s="71"/>
      <c r="AL167" s="32"/>
    </row>
    <row r="168" spans="1:61" s="21" customFormat="1" ht="33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>
        <f>IFERROR(G167*G168/100,"-")</f>
        <v>0</v>
      </c>
      <c r="H169" s="113" t="str">
        <f t="shared" ref="H169:AJ169" si="189">IFERROR(H167*H168/100,"-")</f>
        <v>-</v>
      </c>
      <c r="I169" s="113" t="str">
        <f t="shared" si="189"/>
        <v>-</v>
      </c>
      <c r="J169" s="113" t="str">
        <f t="shared" si="189"/>
        <v>-</v>
      </c>
      <c r="K169" s="113" t="str">
        <f t="shared" si="189"/>
        <v>-</v>
      </c>
      <c r="L169" s="113" t="str">
        <f t="shared" si="189"/>
        <v>-</v>
      </c>
      <c r="M169" s="113" t="str">
        <f t="shared" si="189"/>
        <v>-</v>
      </c>
      <c r="N169" s="113" t="str">
        <f t="shared" si="189"/>
        <v>-</v>
      </c>
      <c r="O169" s="113" t="str">
        <f t="shared" si="189"/>
        <v>-</v>
      </c>
      <c r="P169" s="113" t="str">
        <f t="shared" si="189"/>
        <v>-</v>
      </c>
      <c r="Q169" s="113" t="str">
        <f t="shared" si="189"/>
        <v>-</v>
      </c>
      <c r="R169" s="113" t="str">
        <f t="shared" si="189"/>
        <v>-</v>
      </c>
      <c r="S169" s="113" t="str">
        <f t="shared" si="189"/>
        <v>-</v>
      </c>
      <c r="T169" s="113" t="str">
        <f t="shared" si="189"/>
        <v>-</v>
      </c>
      <c r="U169" s="113" t="str">
        <f t="shared" si="189"/>
        <v>-</v>
      </c>
      <c r="V169" s="113" t="str">
        <f t="shared" si="189"/>
        <v>-</v>
      </c>
      <c r="W169" s="113" t="str">
        <f t="shared" si="189"/>
        <v>-</v>
      </c>
      <c r="X169" s="113" t="str">
        <f t="shared" si="189"/>
        <v>-</v>
      </c>
      <c r="Y169" s="113" t="str">
        <f t="shared" si="189"/>
        <v>-</v>
      </c>
      <c r="Z169" s="113" t="str">
        <f t="shared" si="189"/>
        <v>-</v>
      </c>
      <c r="AA169" s="113" t="str">
        <f t="shared" si="189"/>
        <v>-</v>
      </c>
      <c r="AB169" s="113" t="str">
        <f t="shared" si="189"/>
        <v>-</v>
      </c>
      <c r="AC169" s="113" t="str">
        <f t="shared" si="189"/>
        <v>-</v>
      </c>
      <c r="AD169" s="113" t="str">
        <f t="shared" si="189"/>
        <v>-</v>
      </c>
      <c r="AE169" s="113" t="str">
        <f t="shared" si="189"/>
        <v>-</v>
      </c>
      <c r="AF169" s="113" t="str">
        <f t="shared" si="189"/>
        <v>-</v>
      </c>
      <c r="AG169" s="113" t="str">
        <f t="shared" si="189"/>
        <v>-</v>
      </c>
      <c r="AH169" s="113" t="str">
        <f t="shared" si="189"/>
        <v>-</v>
      </c>
      <c r="AI169" s="113" t="str">
        <f t="shared" si="189"/>
        <v>-</v>
      </c>
      <c r="AJ169" s="113" t="str">
        <f t="shared" si="189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61</v>
      </c>
      <c r="F170" s="368"/>
      <c r="G170" s="170" t="str">
        <f t="shared" ref="G170:AJ170" si="190">IFERROR(G162/G164,"-")</f>
        <v>-</v>
      </c>
      <c r="H170" s="170" t="str">
        <f t="shared" si="190"/>
        <v>-</v>
      </c>
      <c r="I170" s="170" t="str">
        <f t="shared" si="190"/>
        <v>-</v>
      </c>
      <c r="J170" s="170" t="str">
        <f t="shared" si="190"/>
        <v>-</v>
      </c>
      <c r="K170" s="170" t="str">
        <f t="shared" si="190"/>
        <v>-</v>
      </c>
      <c r="L170" s="170" t="str">
        <f t="shared" si="190"/>
        <v>-</v>
      </c>
      <c r="M170" s="170" t="str">
        <f t="shared" si="190"/>
        <v>-</v>
      </c>
      <c r="N170" s="170" t="str">
        <f t="shared" si="190"/>
        <v>-</v>
      </c>
      <c r="O170" s="170" t="str">
        <f t="shared" si="190"/>
        <v>-</v>
      </c>
      <c r="P170" s="170" t="str">
        <f t="shared" si="190"/>
        <v>-</v>
      </c>
      <c r="Q170" s="170" t="str">
        <f t="shared" si="190"/>
        <v>-</v>
      </c>
      <c r="R170" s="170" t="str">
        <f t="shared" si="190"/>
        <v>-</v>
      </c>
      <c r="S170" s="170" t="str">
        <f t="shared" si="190"/>
        <v>-</v>
      </c>
      <c r="T170" s="170" t="str">
        <f t="shared" si="190"/>
        <v>-</v>
      </c>
      <c r="U170" s="170" t="str">
        <f t="shared" si="190"/>
        <v>-</v>
      </c>
      <c r="V170" s="170" t="str">
        <f t="shared" si="190"/>
        <v>-</v>
      </c>
      <c r="W170" s="170" t="str">
        <f t="shared" si="190"/>
        <v>-</v>
      </c>
      <c r="X170" s="170" t="str">
        <f t="shared" si="190"/>
        <v>-</v>
      </c>
      <c r="Y170" s="170" t="str">
        <f t="shared" si="190"/>
        <v>-</v>
      </c>
      <c r="Z170" s="170" t="str">
        <f t="shared" si="190"/>
        <v>-</v>
      </c>
      <c r="AA170" s="170" t="str">
        <f t="shared" si="190"/>
        <v>-</v>
      </c>
      <c r="AB170" s="170" t="str">
        <f t="shared" si="190"/>
        <v>-</v>
      </c>
      <c r="AC170" s="170" t="str">
        <f t="shared" si="190"/>
        <v>-</v>
      </c>
      <c r="AD170" s="170" t="str">
        <f t="shared" si="190"/>
        <v>-</v>
      </c>
      <c r="AE170" s="170" t="str">
        <f t="shared" si="190"/>
        <v>-</v>
      </c>
      <c r="AF170" s="170" t="str">
        <f t="shared" si="190"/>
        <v>-</v>
      </c>
      <c r="AG170" s="170" t="str">
        <f t="shared" si="190"/>
        <v>-</v>
      </c>
      <c r="AH170" s="170" t="str">
        <f t="shared" si="190"/>
        <v>-</v>
      </c>
      <c r="AI170" s="170" t="str">
        <f t="shared" si="190"/>
        <v>-</v>
      </c>
      <c r="AJ170" s="170" t="str">
        <f t="shared" si="190"/>
        <v>-</v>
      </c>
      <c r="AK170" s="36"/>
      <c r="AL170" s="32"/>
    </row>
    <row r="171" spans="1:61" s="21" customFormat="1" ht="33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191">IFERROR(H169-H170,"-")</f>
        <v>-</v>
      </c>
      <c r="I171" s="144" t="str">
        <f t="shared" si="191"/>
        <v>-</v>
      </c>
      <c r="J171" s="144" t="str">
        <f t="shared" si="191"/>
        <v>-</v>
      </c>
      <c r="K171" s="144" t="str">
        <f t="shared" si="191"/>
        <v>-</v>
      </c>
      <c r="L171" s="144" t="str">
        <f t="shared" si="191"/>
        <v>-</v>
      </c>
      <c r="M171" s="144" t="str">
        <f t="shared" si="191"/>
        <v>-</v>
      </c>
      <c r="N171" s="144" t="str">
        <f t="shared" si="191"/>
        <v>-</v>
      </c>
      <c r="O171" s="144" t="str">
        <f t="shared" si="191"/>
        <v>-</v>
      </c>
      <c r="P171" s="144" t="str">
        <f t="shared" si="191"/>
        <v>-</v>
      </c>
      <c r="Q171" s="144" t="str">
        <f t="shared" si="191"/>
        <v>-</v>
      </c>
      <c r="R171" s="144" t="str">
        <f t="shared" si="191"/>
        <v>-</v>
      </c>
      <c r="S171" s="144" t="str">
        <f t="shared" si="191"/>
        <v>-</v>
      </c>
      <c r="T171" s="144" t="str">
        <f t="shared" si="191"/>
        <v>-</v>
      </c>
      <c r="U171" s="144" t="str">
        <f t="shared" si="191"/>
        <v>-</v>
      </c>
      <c r="V171" s="144" t="str">
        <f t="shared" si="191"/>
        <v>-</v>
      </c>
      <c r="W171" s="144" t="str">
        <f t="shared" si="191"/>
        <v>-</v>
      </c>
      <c r="X171" s="144" t="str">
        <f t="shared" si="191"/>
        <v>-</v>
      </c>
      <c r="Y171" s="144" t="str">
        <f t="shared" si="191"/>
        <v>-</v>
      </c>
      <c r="Z171" s="144" t="str">
        <f t="shared" si="191"/>
        <v>-</v>
      </c>
      <c r="AA171" s="144" t="str">
        <f t="shared" si="191"/>
        <v>-</v>
      </c>
      <c r="AB171" s="144" t="str">
        <f t="shared" si="191"/>
        <v>-</v>
      </c>
      <c r="AC171" s="144" t="str">
        <f t="shared" si="191"/>
        <v>-</v>
      </c>
      <c r="AD171" s="144" t="str">
        <f t="shared" si="191"/>
        <v>-</v>
      </c>
      <c r="AE171" s="144" t="str">
        <f t="shared" si="191"/>
        <v>-</v>
      </c>
      <c r="AF171" s="144" t="str">
        <f t="shared" si="191"/>
        <v>-</v>
      </c>
      <c r="AG171" s="144" t="str">
        <f t="shared" si="191"/>
        <v>-</v>
      </c>
      <c r="AH171" s="144" t="str">
        <f t="shared" si="191"/>
        <v>-</v>
      </c>
      <c r="AI171" s="144" t="str">
        <f t="shared" si="191"/>
        <v>-</v>
      </c>
      <c r="AJ171" s="144" t="str">
        <f t="shared" si="191"/>
        <v>-</v>
      </c>
      <c r="AK171" s="36"/>
      <c r="AL171" s="32"/>
    </row>
    <row r="172" spans="1:61" s="21" customFormat="1" ht="30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192">IFERROR(H170/H$167*100,"-")</f>
        <v>-</v>
      </c>
      <c r="I172" s="145" t="str">
        <f t="shared" si="192"/>
        <v>-</v>
      </c>
      <c r="J172" s="145" t="str">
        <f t="shared" si="192"/>
        <v>-</v>
      </c>
      <c r="K172" s="145" t="str">
        <f t="shared" si="192"/>
        <v>-</v>
      </c>
      <c r="L172" s="145" t="str">
        <f t="shared" si="192"/>
        <v>-</v>
      </c>
      <c r="M172" s="145" t="str">
        <f t="shared" si="192"/>
        <v>-</v>
      </c>
      <c r="N172" s="145" t="str">
        <f t="shared" si="192"/>
        <v>-</v>
      </c>
      <c r="O172" s="145" t="str">
        <f t="shared" si="192"/>
        <v>-</v>
      </c>
      <c r="P172" s="145" t="str">
        <f t="shared" si="192"/>
        <v>-</v>
      </c>
      <c r="Q172" s="145" t="str">
        <f t="shared" si="192"/>
        <v>-</v>
      </c>
      <c r="R172" s="145" t="str">
        <f t="shared" si="192"/>
        <v>-</v>
      </c>
      <c r="S172" s="145" t="str">
        <f t="shared" si="192"/>
        <v>-</v>
      </c>
      <c r="T172" s="145" t="str">
        <f t="shared" si="192"/>
        <v>-</v>
      </c>
      <c r="U172" s="145" t="str">
        <f t="shared" si="192"/>
        <v>-</v>
      </c>
      <c r="V172" s="145" t="str">
        <f t="shared" si="192"/>
        <v>-</v>
      </c>
      <c r="W172" s="145" t="str">
        <f t="shared" si="192"/>
        <v>-</v>
      </c>
      <c r="X172" s="145" t="str">
        <f t="shared" si="192"/>
        <v>-</v>
      </c>
      <c r="Y172" s="145" t="str">
        <f t="shared" si="192"/>
        <v>-</v>
      </c>
      <c r="Z172" s="145" t="str">
        <f t="shared" si="192"/>
        <v>-</v>
      </c>
      <c r="AA172" s="145" t="str">
        <f t="shared" si="192"/>
        <v>-</v>
      </c>
      <c r="AB172" s="145" t="str">
        <f t="shared" si="192"/>
        <v>-</v>
      </c>
      <c r="AC172" s="145" t="str">
        <f t="shared" si="192"/>
        <v>-</v>
      </c>
      <c r="AD172" s="145" t="str">
        <f t="shared" si="192"/>
        <v>-</v>
      </c>
      <c r="AE172" s="145" t="str">
        <f t="shared" si="192"/>
        <v>-</v>
      </c>
      <c r="AF172" s="145" t="str">
        <f t="shared" si="192"/>
        <v>-</v>
      </c>
      <c r="AG172" s="145" t="str">
        <f t="shared" si="192"/>
        <v>-</v>
      </c>
      <c r="AH172" s="145" t="str">
        <f t="shared" si="192"/>
        <v>-</v>
      </c>
      <c r="AI172" s="145" t="str">
        <f t="shared" si="192"/>
        <v>-</v>
      </c>
      <c r="AJ172" s="145" t="str">
        <f t="shared" si="192"/>
        <v>-</v>
      </c>
      <c r="AK172" s="36"/>
      <c r="AL172" s="32"/>
    </row>
    <row r="173" spans="1:61" s="21" customFormat="1" ht="30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193">IFERROR(G161/(G164*G167)*1000,"-")</f>
        <v>-</v>
      </c>
      <c r="H173" s="143" t="str">
        <f t="shared" si="193"/>
        <v>-</v>
      </c>
      <c r="I173" s="143" t="str">
        <f t="shared" si="193"/>
        <v>-</v>
      </c>
      <c r="J173" s="143" t="str">
        <f t="shared" si="193"/>
        <v>-</v>
      </c>
      <c r="K173" s="143" t="str">
        <f t="shared" si="193"/>
        <v>-</v>
      </c>
      <c r="L173" s="143" t="str">
        <f t="shared" si="193"/>
        <v>-</v>
      </c>
      <c r="M173" s="143" t="str">
        <f t="shared" si="193"/>
        <v>-</v>
      </c>
      <c r="N173" s="143" t="str">
        <f t="shared" si="193"/>
        <v>-</v>
      </c>
      <c r="O173" s="143" t="str">
        <f t="shared" si="193"/>
        <v>-</v>
      </c>
      <c r="P173" s="143" t="str">
        <f t="shared" si="193"/>
        <v>-</v>
      </c>
      <c r="Q173" s="143" t="str">
        <f t="shared" si="193"/>
        <v>-</v>
      </c>
      <c r="R173" s="143" t="str">
        <f t="shared" si="193"/>
        <v>-</v>
      </c>
      <c r="S173" s="143" t="str">
        <f t="shared" si="193"/>
        <v>-</v>
      </c>
      <c r="T173" s="143" t="str">
        <f t="shared" si="193"/>
        <v>-</v>
      </c>
      <c r="U173" s="143" t="str">
        <f t="shared" si="193"/>
        <v>-</v>
      </c>
      <c r="V173" s="143" t="str">
        <f t="shared" si="193"/>
        <v>-</v>
      </c>
      <c r="W173" s="143" t="str">
        <f t="shared" si="193"/>
        <v>-</v>
      </c>
      <c r="X173" s="143" t="str">
        <f t="shared" si="193"/>
        <v>-</v>
      </c>
      <c r="Y173" s="143" t="str">
        <f t="shared" si="193"/>
        <v>-</v>
      </c>
      <c r="Z173" s="143" t="str">
        <f t="shared" si="193"/>
        <v>-</v>
      </c>
      <c r="AA173" s="143" t="str">
        <f t="shared" si="193"/>
        <v>-</v>
      </c>
      <c r="AB173" s="143" t="str">
        <f t="shared" si="193"/>
        <v>-</v>
      </c>
      <c r="AC173" s="143" t="str">
        <f t="shared" si="193"/>
        <v>-</v>
      </c>
      <c r="AD173" s="143" t="str">
        <f t="shared" si="193"/>
        <v>-</v>
      </c>
      <c r="AE173" s="143" t="str">
        <f t="shared" si="193"/>
        <v>-</v>
      </c>
      <c r="AF173" s="143" t="str">
        <f t="shared" si="193"/>
        <v>-</v>
      </c>
      <c r="AG173" s="143" t="str">
        <f t="shared" si="193"/>
        <v>-</v>
      </c>
      <c r="AH173" s="143" t="str">
        <f t="shared" si="193"/>
        <v>-</v>
      </c>
      <c r="AI173" s="143" t="str">
        <f t="shared" si="193"/>
        <v>-</v>
      </c>
      <c r="AJ173" s="143" t="str">
        <f t="shared" si="193"/>
        <v>-</v>
      </c>
      <c r="AK173" s="36"/>
      <c r="AL173" s="32"/>
    </row>
    <row r="174" spans="1:61" s="21" customFormat="1" ht="33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194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6" activePane="bottomRight" state="frozen"/>
      <selection activeCell="H6" sqref="H6"/>
      <selection pane="topRight" activeCell="H6" sqref="H6"/>
      <selection pane="bottomLeft" activeCell="H6" sqref="H6"/>
      <selection pane="bottomRight" activeCell="E6" sqref="E6:E12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3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23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23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23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V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ref="AD35:AJ35" si="31">AC35</f>
        <v>88</v>
      </c>
      <c r="AE35" s="164">
        <f t="shared" si="31"/>
        <v>88</v>
      </c>
      <c r="AF35" s="164">
        <f t="shared" si="31"/>
        <v>88</v>
      </c>
      <c r="AG35" s="164">
        <f t="shared" si="31"/>
        <v>88</v>
      </c>
      <c r="AH35" s="164">
        <f t="shared" si="31"/>
        <v>88</v>
      </c>
      <c r="AI35" s="164">
        <f t="shared" si="31"/>
        <v>88</v>
      </c>
      <c r="AJ35" s="164">
        <f t="shared" si="3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2">G36</f>
        <v>12</v>
      </c>
      <c r="I36" s="166">
        <f t="shared" si="32"/>
        <v>12</v>
      </c>
      <c r="J36" s="166">
        <f t="shared" si="32"/>
        <v>12</v>
      </c>
      <c r="K36" s="166">
        <f t="shared" si="32"/>
        <v>12</v>
      </c>
      <c r="L36" s="166">
        <f t="shared" si="32"/>
        <v>12</v>
      </c>
      <c r="M36" s="166">
        <f t="shared" si="32"/>
        <v>12</v>
      </c>
      <c r="N36" s="166">
        <f t="shared" si="32"/>
        <v>12</v>
      </c>
      <c r="O36" s="166">
        <f t="shared" si="32"/>
        <v>12</v>
      </c>
      <c r="P36" s="166">
        <f t="shared" si="32"/>
        <v>12</v>
      </c>
      <c r="Q36" s="166">
        <f t="shared" si="32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2"/>
        <v>12</v>
      </c>
      <c r="AE36" s="166">
        <f t="shared" si="32"/>
        <v>12</v>
      </c>
      <c r="AF36" s="166">
        <f t="shared" si="32"/>
        <v>12</v>
      </c>
      <c r="AG36" s="166">
        <f t="shared" si="32"/>
        <v>12</v>
      </c>
      <c r="AH36" s="166">
        <f t="shared" si="32"/>
        <v>12</v>
      </c>
      <c r="AI36" s="166">
        <f t="shared" si="32"/>
        <v>12</v>
      </c>
      <c r="AJ36" s="166">
        <f t="shared" si="3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3">G36*100/G35</f>
        <v>13.636363636363637</v>
      </c>
      <c r="H37" s="291">
        <f t="shared" si="33"/>
        <v>13.636363636363637</v>
      </c>
      <c r="I37" s="291">
        <f t="shared" si="33"/>
        <v>13.636363636363637</v>
      </c>
      <c r="J37" s="291">
        <f t="shared" si="33"/>
        <v>13.636363636363637</v>
      </c>
      <c r="K37" s="291">
        <f t="shared" si="33"/>
        <v>13.636363636363637</v>
      </c>
      <c r="L37" s="291">
        <f t="shared" si="33"/>
        <v>13.636363636363637</v>
      </c>
      <c r="M37" s="291">
        <f t="shared" si="33"/>
        <v>13.636363636363637</v>
      </c>
      <c r="N37" s="291">
        <f t="shared" si="33"/>
        <v>13.636363636363637</v>
      </c>
      <c r="O37" s="291">
        <f t="shared" si="33"/>
        <v>13.636363636363637</v>
      </c>
      <c r="P37" s="291">
        <f t="shared" si="33"/>
        <v>13.636363636363637</v>
      </c>
      <c r="Q37" s="291">
        <f t="shared" si="33"/>
        <v>13.636363636363637</v>
      </c>
      <c r="R37" s="291">
        <f t="shared" si="33"/>
        <v>13.636363636363637</v>
      </c>
      <c r="S37" s="291">
        <f t="shared" si="33"/>
        <v>13.636363636363637</v>
      </c>
      <c r="T37" s="291">
        <f t="shared" si="33"/>
        <v>13.636363636363637</v>
      </c>
      <c r="U37" s="291">
        <f t="shared" si="33"/>
        <v>13.636363636363637</v>
      </c>
      <c r="V37" s="291">
        <f t="shared" si="33"/>
        <v>13.636363636363637</v>
      </c>
      <c r="W37" s="291">
        <f t="shared" si="33"/>
        <v>13.636363636363637</v>
      </c>
      <c r="X37" s="291">
        <f t="shared" si="33"/>
        <v>13.636363636363637</v>
      </c>
      <c r="Y37" s="291">
        <f t="shared" si="33"/>
        <v>13.636363636363637</v>
      </c>
      <c r="Z37" s="291">
        <f t="shared" si="33"/>
        <v>13.636363636363637</v>
      </c>
      <c r="AA37" s="291">
        <f t="shared" si="33"/>
        <v>13.636363636363637</v>
      </c>
      <c r="AB37" s="291">
        <f t="shared" si="33"/>
        <v>13.636363636363637</v>
      </c>
      <c r="AC37" s="291">
        <f t="shared" si="33"/>
        <v>13.636363636363637</v>
      </c>
      <c r="AD37" s="291">
        <f t="shared" si="33"/>
        <v>13.636363636363637</v>
      </c>
      <c r="AE37" s="291">
        <f t="shared" si="33"/>
        <v>13.636363636363637</v>
      </c>
      <c r="AF37" s="291">
        <f t="shared" si="33"/>
        <v>13.636363636363637</v>
      </c>
      <c r="AG37" s="291">
        <f t="shared" si="33"/>
        <v>13.636363636363637</v>
      </c>
      <c r="AH37" s="291">
        <f t="shared" si="33"/>
        <v>13.636363636363637</v>
      </c>
      <c r="AI37" s="291">
        <f t="shared" si="33"/>
        <v>13.636363636363637</v>
      </c>
      <c r="AJ37" s="291">
        <f t="shared" si="3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239">
        <f>'Gruppe 1'!G38</f>
        <v>2</v>
      </c>
      <c r="H38" s="309">
        <f>G38</f>
        <v>2</v>
      </c>
      <c r="I38" s="309">
        <f t="shared" ref="I38:AJ38" si="34">H38</f>
        <v>2</v>
      </c>
      <c r="J38" s="309">
        <f t="shared" si="34"/>
        <v>2</v>
      </c>
      <c r="K38" s="309">
        <f t="shared" si="34"/>
        <v>2</v>
      </c>
      <c r="L38" s="309">
        <f t="shared" si="34"/>
        <v>2</v>
      </c>
      <c r="M38" s="309">
        <f t="shared" si="34"/>
        <v>2</v>
      </c>
      <c r="N38" s="309">
        <f t="shared" si="34"/>
        <v>2</v>
      </c>
      <c r="O38" s="309">
        <f t="shared" si="34"/>
        <v>2</v>
      </c>
      <c r="P38" s="309">
        <f t="shared" si="34"/>
        <v>2</v>
      </c>
      <c r="Q38" s="309">
        <f t="shared" si="34"/>
        <v>2</v>
      </c>
      <c r="R38" s="309">
        <f t="shared" si="34"/>
        <v>2</v>
      </c>
      <c r="S38" s="309">
        <f t="shared" si="34"/>
        <v>2</v>
      </c>
      <c r="T38" s="309">
        <f t="shared" si="34"/>
        <v>2</v>
      </c>
      <c r="U38" s="309">
        <f t="shared" si="34"/>
        <v>2</v>
      </c>
      <c r="V38" s="309">
        <f t="shared" si="34"/>
        <v>2</v>
      </c>
      <c r="W38" s="309">
        <f t="shared" si="34"/>
        <v>2</v>
      </c>
      <c r="X38" s="309">
        <f t="shared" si="34"/>
        <v>2</v>
      </c>
      <c r="Y38" s="309">
        <f t="shared" si="34"/>
        <v>2</v>
      </c>
      <c r="Z38" s="309">
        <f t="shared" si="34"/>
        <v>2</v>
      </c>
      <c r="AA38" s="309">
        <f t="shared" si="34"/>
        <v>2</v>
      </c>
      <c r="AB38" s="309">
        <f t="shared" si="34"/>
        <v>2</v>
      </c>
      <c r="AC38" s="309">
        <f t="shared" si="34"/>
        <v>2</v>
      </c>
      <c r="AD38" s="309">
        <f t="shared" si="34"/>
        <v>2</v>
      </c>
      <c r="AE38" s="309">
        <f t="shared" si="34"/>
        <v>2</v>
      </c>
      <c r="AF38" s="309">
        <f t="shared" si="34"/>
        <v>2</v>
      </c>
      <c r="AG38" s="309">
        <f t="shared" si="34"/>
        <v>2</v>
      </c>
      <c r="AH38" s="309">
        <f t="shared" si="34"/>
        <v>2</v>
      </c>
      <c r="AI38" s="309">
        <f t="shared" si="34"/>
        <v>2</v>
      </c>
      <c r="AJ38" s="309">
        <f t="shared" si="3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5">IFERROR(H34*H35/100*(100-H38)/100,0)</f>
        <v>0</v>
      </c>
      <c r="I39" s="156">
        <f t="shared" si="35"/>
        <v>0</v>
      </c>
      <c r="J39" s="156">
        <f t="shared" si="35"/>
        <v>0</v>
      </c>
      <c r="K39" s="156">
        <f t="shared" si="35"/>
        <v>0</v>
      </c>
      <c r="L39" s="156">
        <f t="shared" si="35"/>
        <v>0</v>
      </c>
      <c r="M39" s="156">
        <f t="shared" si="35"/>
        <v>0</v>
      </c>
      <c r="N39" s="156">
        <f t="shared" si="35"/>
        <v>0</v>
      </c>
      <c r="O39" s="156">
        <f t="shared" si="35"/>
        <v>0</v>
      </c>
      <c r="P39" s="156">
        <f t="shared" si="35"/>
        <v>0</v>
      </c>
      <c r="Q39" s="156">
        <f t="shared" si="35"/>
        <v>0</v>
      </c>
      <c r="R39" s="156">
        <f t="shared" si="35"/>
        <v>0</v>
      </c>
      <c r="S39" s="156">
        <f t="shared" si="35"/>
        <v>0</v>
      </c>
      <c r="T39" s="156">
        <f t="shared" si="35"/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  <c r="X39" s="156">
        <f t="shared" si="35"/>
        <v>0</v>
      </c>
      <c r="Y39" s="156">
        <f t="shared" si="35"/>
        <v>0</v>
      </c>
      <c r="Z39" s="156">
        <f t="shared" si="35"/>
        <v>0</v>
      </c>
      <c r="AA39" s="156">
        <f t="shared" si="35"/>
        <v>0</v>
      </c>
      <c r="AB39" s="156">
        <f t="shared" si="35"/>
        <v>0</v>
      </c>
      <c r="AC39" s="156">
        <f t="shared" si="35"/>
        <v>0</v>
      </c>
      <c r="AD39" s="156">
        <f t="shared" si="35"/>
        <v>0</v>
      </c>
      <c r="AE39" s="156">
        <f t="shared" si="35"/>
        <v>0</v>
      </c>
      <c r="AF39" s="156">
        <f t="shared" si="35"/>
        <v>0</v>
      </c>
      <c r="AG39" s="156">
        <f t="shared" si="35"/>
        <v>0</v>
      </c>
      <c r="AH39" s="156">
        <f t="shared" si="35"/>
        <v>0</v>
      </c>
      <c r="AI39" s="156">
        <f t="shared" si="35"/>
        <v>0</v>
      </c>
      <c r="AJ39" s="156">
        <f t="shared" si="35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6">IFERROR(H37/100*H39,0)</f>
        <v>0</v>
      </c>
      <c r="I40" s="342">
        <f t="shared" si="36"/>
        <v>0</v>
      </c>
      <c r="J40" s="342">
        <f t="shared" si="36"/>
        <v>0</v>
      </c>
      <c r="K40" s="342">
        <f t="shared" si="36"/>
        <v>0</v>
      </c>
      <c r="L40" s="342">
        <f t="shared" si="36"/>
        <v>0</v>
      </c>
      <c r="M40" s="342">
        <f t="shared" si="36"/>
        <v>0</v>
      </c>
      <c r="N40" s="342">
        <f t="shared" si="36"/>
        <v>0</v>
      </c>
      <c r="O40" s="342">
        <f t="shared" si="36"/>
        <v>0</v>
      </c>
      <c r="P40" s="342">
        <f t="shared" si="36"/>
        <v>0</v>
      </c>
      <c r="Q40" s="342">
        <f t="shared" si="36"/>
        <v>0</v>
      </c>
      <c r="R40" s="342">
        <f t="shared" si="36"/>
        <v>0</v>
      </c>
      <c r="S40" s="342">
        <f t="shared" si="36"/>
        <v>0</v>
      </c>
      <c r="T40" s="342">
        <f t="shared" si="36"/>
        <v>0</v>
      </c>
      <c r="U40" s="342">
        <f t="shared" si="36"/>
        <v>0</v>
      </c>
      <c r="V40" s="342">
        <f t="shared" si="36"/>
        <v>0</v>
      </c>
      <c r="W40" s="342">
        <f t="shared" si="36"/>
        <v>0</v>
      </c>
      <c r="X40" s="342">
        <f t="shared" si="36"/>
        <v>0</v>
      </c>
      <c r="Y40" s="342">
        <f t="shared" si="36"/>
        <v>0</v>
      </c>
      <c r="Z40" s="342">
        <f t="shared" si="36"/>
        <v>0</v>
      </c>
      <c r="AA40" s="342">
        <f t="shared" si="36"/>
        <v>0</v>
      </c>
      <c r="AB40" s="342">
        <f t="shared" si="36"/>
        <v>0</v>
      </c>
      <c r="AC40" s="342">
        <f t="shared" si="36"/>
        <v>0</v>
      </c>
      <c r="AD40" s="342">
        <f t="shared" si="36"/>
        <v>0</v>
      </c>
      <c r="AE40" s="342">
        <f t="shared" si="36"/>
        <v>0</v>
      </c>
      <c r="AF40" s="342">
        <f t="shared" si="36"/>
        <v>0</v>
      </c>
      <c r="AG40" s="342">
        <f t="shared" si="36"/>
        <v>0</v>
      </c>
      <c r="AH40" s="342">
        <f t="shared" si="36"/>
        <v>0</v>
      </c>
      <c r="AI40" s="342">
        <f t="shared" si="36"/>
        <v>0</v>
      </c>
      <c r="AJ40" s="342">
        <f t="shared" si="36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7">IFERROR(H41*I$164/H$164,"-")</f>
        <v>-</v>
      </c>
      <c r="J41" s="336" t="str">
        <f t="shared" si="37"/>
        <v>-</v>
      </c>
      <c r="K41" s="336" t="str">
        <f t="shared" si="37"/>
        <v>-</v>
      </c>
      <c r="L41" s="336" t="str">
        <f t="shared" si="37"/>
        <v>-</v>
      </c>
      <c r="M41" s="336" t="str">
        <f t="shared" si="37"/>
        <v>-</v>
      </c>
      <c r="N41" s="336" t="str">
        <f t="shared" si="37"/>
        <v>-</v>
      </c>
      <c r="O41" s="336" t="str">
        <f t="shared" si="37"/>
        <v>-</v>
      </c>
      <c r="P41" s="336" t="str">
        <f t="shared" si="37"/>
        <v>-</v>
      </c>
      <c r="Q41" s="336" t="str">
        <f t="shared" si="37"/>
        <v>-</v>
      </c>
      <c r="R41" s="336" t="str">
        <f t="shared" si="37"/>
        <v>-</v>
      </c>
      <c r="S41" s="336" t="str">
        <f t="shared" si="37"/>
        <v>-</v>
      </c>
      <c r="T41" s="336" t="str">
        <f t="shared" si="37"/>
        <v>-</v>
      </c>
      <c r="U41" s="336" t="str">
        <f t="shared" si="37"/>
        <v>-</v>
      </c>
      <c r="V41" s="336" t="str">
        <f t="shared" si="37"/>
        <v>-</v>
      </c>
      <c r="W41" s="336" t="str">
        <f t="shared" si="37"/>
        <v>-</v>
      </c>
      <c r="X41" s="336" t="str">
        <f t="shared" si="37"/>
        <v>-</v>
      </c>
      <c r="Y41" s="336" t="str">
        <f t="shared" si="37"/>
        <v>-</v>
      </c>
      <c r="Z41" s="336" t="str">
        <f t="shared" si="37"/>
        <v>-</v>
      </c>
      <c r="AA41" s="336" t="str">
        <f t="shared" si="37"/>
        <v>-</v>
      </c>
      <c r="AB41" s="336" t="str">
        <f t="shared" si="37"/>
        <v>-</v>
      </c>
      <c r="AC41" s="336" t="str">
        <f t="shared" si="37"/>
        <v>-</v>
      </c>
      <c r="AD41" s="336" t="str">
        <f t="shared" si="37"/>
        <v>-</v>
      </c>
      <c r="AE41" s="336" t="str">
        <f t="shared" si="37"/>
        <v>-</v>
      </c>
      <c r="AF41" s="336" t="str">
        <f t="shared" si="37"/>
        <v>-</v>
      </c>
      <c r="AG41" s="336" t="str">
        <f t="shared" si="37"/>
        <v>-</v>
      </c>
      <c r="AH41" s="336" t="str">
        <f t="shared" si="37"/>
        <v>-</v>
      </c>
      <c r="AI41" s="336" t="str">
        <f t="shared" si="37"/>
        <v>-</v>
      </c>
      <c r="AJ41" s="336" t="str">
        <f t="shared" si="37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V43" si="38">H42</f>
        <v>0</v>
      </c>
      <c r="J42" s="338">
        <f t="shared" si="38"/>
        <v>0</v>
      </c>
      <c r="K42" s="338">
        <f t="shared" si="38"/>
        <v>0</v>
      </c>
      <c r="L42" s="338">
        <f t="shared" si="38"/>
        <v>0</v>
      </c>
      <c r="M42" s="338">
        <f t="shared" si="38"/>
        <v>0</v>
      </c>
      <c r="N42" s="338">
        <f t="shared" si="38"/>
        <v>0</v>
      </c>
      <c r="O42" s="338">
        <f t="shared" si="38"/>
        <v>0</v>
      </c>
      <c r="P42" s="338">
        <f t="shared" si="38"/>
        <v>0</v>
      </c>
      <c r="Q42" s="338">
        <f t="shared" si="38"/>
        <v>0</v>
      </c>
      <c r="R42" s="338">
        <f t="shared" si="38"/>
        <v>0</v>
      </c>
      <c r="S42" s="338">
        <f t="shared" si="38"/>
        <v>0</v>
      </c>
      <c r="T42" s="338">
        <f t="shared" si="38"/>
        <v>0</v>
      </c>
      <c r="U42" s="338">
        <f t="shared" si="38"/>
        <v>0</v>
      </c>
      <c r="V42" s="338">
        <f t="shared" si="38"/>
        <v>0</v>
      </c>
      <c r="W42" s="338">
        <f>J42</f>
        <v>0</v>
      </c>
      <c r="X42" s="338">
        <f t="shared" ref="X42:AB43" si="39">W42</f>
        <v>0</v>
      </c>
      <c r="Y42" s="338">
        <f t="shared" si="39"/>
        <v>0</v>
      </c>
      <c r="Z42" s="338">
        <f t="shared" si="39"/>
        <v>0</v>
      </c>
      <c r="AA42" s="338">
        <f t="shared" si="39"/>
        <v>0</v>
      </c>
      <c r="AB42" s="338">
        <f t="shared" si="39"/>
        <v>0</v>
      </c>
      <c r="AC42" s="338">
        <f>P42</f>
        <v>0</v>
      </c>
      <c r="AD42" s="338">
        <f t="shared" ref="AD42:AJ42" si="40">AC42</f>
        <v>0</v>
      </c>
      <c r="AE42" s="338">
        <f t="shared" si="40"/>
        <v>0</v>
      </c>
      <c r="AF42" s="338">
        <f t="shared" si="40"/>
        <v>0</v>
      </c>
      <c r="AG42" s="338">
        <f t="shared" si="40"/>
        <v>0</v>
      </c>
      <c r="AH42" s="338">
        <f t="shared" si="40"/>
        <v>0</v>
      </c>
      <c r="AI42" s="338">
        <f t="shared" si="40"/>
        <v>0</v>
      </c>
      <c r="AJ42" s="338">
        <f t="shared" si="40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41">G43</f>
        <v>0.01</v>
      </c>
      <c r="I43" s="340">
        <f t="shared" si="41"/>
        <v>0.01</v>
      </c>
      <c r="J43" s="340">
        <f t="shared" si="41"/>
        <v>0.01</v>
      </c>
      <c r="K43" s="340">
        <f t="shared" si="41"/>
        <v>0.01</v>
      </c>
      <c r="L43" s="340">
        <f t="shared" si="41"/>
        <v>0.01</v>
      </c>
      <c r="M43" s="340">
        <f t="shared" si="41"/>
        <v>0.01</v>
      </c>
      <c r="N43" s="340">
        <f t="shared" si="41"/>
        <v>0.01</v>
      </c>
      <c r="O43" s="340">
        <f t="shared" si="41"/>
        <v>0.01</v>
      </c>
      <c r="P43" s="340">
        <f t="shared" si="41"/>
        <v>0.01</v>
      </c>
      <c r="Q43" s="340">
        <f>D43</f>
        <v>0</v>
      </c>
      <c r="R43" s="340">
        <f t="shared" si="38"/>
        <v>0</v>
      </c>
      <c r="S43" s="340">
        <f t="shared" si="38"/>
        <v>0</v>
      </c>
      <c r="T43" s="340">
        <f t="shared" si="38"/>
        <v>0</v>
      </c>
      <c r="U43" s="340">
        <f t="shared" si="38"/>
        <v>0</v>
      </c>
      <c r="V43" s="340">
        <f t="shared" si="38"/>
        <v>0</v>
      </c>
      <c r="W43" s="340">
        <f>J43</f>
        <v>0.01</v>
      </c>
      <c r="X43" s="340">
        <f t="shared" si="39"/>
        <v>0.01</v>
      </c>
      <c r="Y43" s="340">
        <f t="shared" si="39"/>
        <v>0.01</v>
      </c>
      <c r="Z43" s="340">
        <f t="shared" si="39"/>
        <v>0.01</v>
      </c>
      <c r="AA43" s="340">
        <f t="shared" si="39"/>
        <v>0.01</v>
      </c>
      <c r="AB43" s="340">
        <f t="shared" si="39"/>
        <v>0.01</v>
      </c>
      <c r="AC43" s="340">
        <f>P43</f>
        <v>0.01</v>
      </c>
      <c r="AD43" s="340">
        <f t="shared" si="41"/>
        <v>0.01</v>
      </c>
      <c r="AE43" s="340">
        <f t="shared" si="41"/>
        <v>0.01</v>
      </c>
      <c r="AF43" s="340">
        <f t="shared" si="41"/>
        <v>0.01</v>
      </c>
      <c r="AG43" s="340">
        <f t="shared" si="41"/>
        <v>0.01</v>
      </c>
      <c r="AH43" s="340">
        <f t="shared" si="41"/>
        <v>0.01</v>
      </c>
      <c r="AI43" s="340">
        <f t="shared" si="41"/>
        <v>0.01</v>
      </c>
      <c r="AJ43" s="340">
        <f t="shared" si="41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2">IFERROR(H43*100/H42,0)</f>
        <v>0</v>
      </c>
      <c r="I44" s="291">
        <f t="shared" si="42"/>
        <v>0</v>
      </c>
      <c r="J44" s="291">
        <f t="shared" si="42"/>
        <v>0</v>
      </c>
      <c r="K44" s="291">
        <f t="shared" si="42"/>
        <v>0</v>
      </c>
      <c r="L44" s="291">
        <f t="shared" si="42"/>
        <v>0</v>
      </c>
      <c r="M44" s="291">
        <f t="shared" si="42"/>
        <v>0</v>
      </c>
      <c r="N44" s="291">
        <f t="shared" si="42"/>
        <v>0</v>
      </c>
      <c r="O44" s="291">
        <f t="shared" si="42"/>
        <v>0</v>
      </c>
      <c r="P44" s="291">
        <f t="shared" si="42"/>
        <v>0</v>
      </c>
      <c r="Q44" s="291">
        <f t="shared" si="42"/>
        <v>0</v>
      </c>
      <c r="R44" s="291">
        <f t="shared" si="42"/>
        <v>0</v>
      </c>
      <c r="S44" s="291">
        <f t="shared" si="42"/>
        <v>0</v>
      </c>
      <c r="T44" s="291">
        <f t="shared" si="42"/>
        <v>0</v>
      </c>
      <c r="U44" s="291">
        <f t="shared" si="42"/>
        <v>0</v>
      </c>
      <c r="V44" s="291">
        <f t="shared" si="42"/>
        <v>0</v>
      </c>
      <c r="W44" s="291">
        <f t="shared" si="42"/>
        <v>0</v>
      </c>
      <c r="X44" s="291">
        <f t="shared" si="42"/>
        <v>0</v>
      </c>
      <c r="Y44" s="291">
        <f t="shared" si="42"/>
        <v>0</v>
      </c>
      <c r="Z44" s="291">
        <f t="shared" si="42"/>
        <v>0</v>
      </c>
      <c r="AA44" s="291">
        <f t="shared" si="42"/>
        <v>0</v>
      </c>
      <c r="AB44" s="291">
        <f t="shared" si="42"/>
        <v>0</v>
      </c>
      <c r="AC44" s="291">
        <f t="shared" si="42"/>
        <v>0</v>
      </c>
      <c r="AD44" s="291">
        <f t="shared" si="42"/>
        <v>0</v>
      </c>
      <c r="AE44" s="291">
        <f t="shared" si="42"/>
        <v>0</v>
      </c>
      <c r="AF44" s="291">
        <f t="shared" si="42"/>
        <v>0</v>
      </c>
      <c r="AG44" s="291">
        <f t="shared" si="42"/>
        <v>0</v>
      </c>
      <c r="AH44" s="291">
        <f t="shared" si="42"/>
        <v>0</v>
      </c>
      <c r="AI44" s="291">
        <f t="shared" si="42"/>
        <v>0</v>
      </c>
      <c r="AJ44" s="291">
        <f t="shared" si="42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3">IFERROR(H41*H42/100,0)</f>
        <v>0</v>
      </c>
      <c r="I45" s="156">
        <f t="shared" si="43"/>
        <v>0</v>
      </c>
      <c r="J45" s="156">
        <f t="shared" si="43"/>
        <v>0</v>
      </c>
      <c r="K45" s="156">
        <f t="shared" si="43"/>
        <v>0</v>
      </c>
      <c r="L45" s="156">
        <f t="shared" si="43"/>
        <v>0</v>
      </c>
      <c r="M45" s="156">
        <f t="shared" si="43"/>
        <v>0</v>
      </c>
      <c r="N45" s="156">
        <f t="shared" si="43"/>
        <v>0</v>
      </c>
      <c r="O45" s="156">
        <f t="shared" si="43"/>
        <v>0</v>
      </c>
      <c r="P45" s="156">
        <f t="shared" si="43"/>
        <v>0</v>
      </c>
      <c r="Q45" s="156">
        <f t="shared" si="43"/>
        <v>0</v>
      </c>
      <c r="R45" s="156">
        <f t="shared" si="43"/>
        <v>0</v>
      </c>
      <c r="S45" s="156">
        <f t="shared" si="43"/>
        <v>0</v>
      </c>
      <c r="T45" s="156">
        <f t="shared" si="43"/>
        <v>0</v>
      </c>
      <c r="U45" s="156">
        <f t="shared" si="43"/>
        <v>0</v>
      </c>
      <c r="V45" s="156">
        <f t="shared" si="43"/>
        <v>0</v>
      </c>
      <c r="W45" s="156">
        <f t="shared" si="43"/>
        <v>0</v>
      </c>
      <c r="X45" s="156">
        <f t="shared" si="43"/>
        <v>0</v>
      </c>
      <c r="Y45" s="156">
        <f t="shared" si="43"/>
        <v>0</v>
      </c>
      <c r="Z45" s="156">
        <f t="shared" si="43"/>
        <v>0</v>
      </c>
      <c r="AA45" s="156">
        <f t="shared" si="43"/>
        <v>0</v>
      </c>
      <c r="AB45" s="156">
        <f t="shared" si="43"/>
        <v>0</v>
      </c>
      <c r="AC45" s="156">
        <f t="shared" si="43"/>
        <v>0</v>
      </c>
      <c r="AD45" s="156">
        <f t="shared" si="43"/>
        <v>0</v>
      </c>
      <c r="AE45" s="156">
        <f t="shared" si="43"/>
        <v>0</v>
      </c>
      <c r="AF45" s="156">
        <f t="shared" si="43"/>
        <v>0</v>
      </c>
      <c r="AG45" s="156">
        <f t="shared" si="43"/>
        <v>0</v>
      </c>
      <c r="AH45" s="156">
        <f t="shared" si="43"/>
        <v>0</v>
      </c>
      <c r="AI45" s="156">
        <f t="shared" si="43"/>
        <v>0</v>
      </c>
      <c r="AJ45" s="156">
        <f t="shared" si="43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4">IFERROR(H41*H43/100,0)</f>
        <v>0</v>
      </c>
      <c r="I46" s="312">
        <f t="shared" si="44"/>
        <v>0</v>
      </c>
      <c r="J46" s="312">
        <f t="shared" si="44"/>
        <v>0</v>
      </c>
      <c r="K46" s="312">
        <f t="shared" si="44"/>
        <v>0</v>
      </c>
      <c r="L46" s="312">
        <f t="shared" si="44"/>
        <v>0</v>
      </c>
      <c r="M46" s="312">
        <f t="shared" si="44"/>
        <v>0</v>
      </c>
      <c r="N46" s="312">
        <f t="shared" si="44"/>
        <v>0</v>
      </c>
      <c r="O46" s="312">
        <f t="shared" si="44"/>
        <v>0</v>
      </c>
      <c r="P46" s="312">
        <f t="shared" si="44"/>
        <v>0</v>
      </c>
      <c r="Q46" s="312">
        <f t="shared" si="44"/>
        <v>0</v>
      </c>
      <c r="R46" s="312">
        <f t="shared" si="44"/>
        <v>0</v>
      </c>
      <c r="S46" s="312">
        <f t="shared" si="44"/>
        <v>0</v>
      </c>
      <c r="T46" s="312">
        <f t="shared" si="44"/>
        <v>0</v>
      </c>
      <c r="U46" s="312">
        <f t="shared" si="44"/>
        <v>0</v>
      </c>
      <c r="V46" s="312">
        <f t="shared" si="44"/>
        <v>0</v>
      </c>
      <c r="W46" s="312">
        <f t="shared" si="44"/>
        <v>0</v>
      </c>
      <c r="X46" s="312">
        <f t="shared" si="44"/>
        <v>0</v>
      </c>
      <c r="Y46" s="312">
        <f t="shared" si="44"/>
        <v>0</v>
      </c>
      <c r="Z46" s="312">
        <f t="shared" si="44"/>
        <v>0</v>
      </c>
      <c r="AA46" s="312">
        <f t="shared" si="44"/>
        <v>0</v>
      </c>
      <c r="AB46" s="312">
        <f t="shared" si="44"/>
        <v>0</v>
      </c>
      <c r="AC46" s="312">
        <f t="shared" si="44"/>
        <v>0</v>
      </c>
      <c r="AD46" s="312">
        <f t="shared" si="44"/>
        <v>0</v>
      </c>
      <c r="AE46" s="312">
        <f t="shared" si="44"/>
        <v>0</v>
      </c>
      <c r="AF46" s="312">
        <f t="shared" si="44"/>
        <v>0</v>
      </c>
      <c r="AG46" s="312">
        <f t="shared" si="44"/>
        <v>0</v>
      </c>
      <c r="AH46" s="312">
        <f t="shared" si="44"/>
        <v>0</v>
      </c>
      <c r="AI46" s="312">
        <f t="shared" si="44"/>
        <v>0</v>
      </c>
      <c r="AJ46" s="312">
        <f t="shared" si="44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5">IFERROR(H47*I$164/H$164,"-")</f>
        <v>-</v>
      </c>
      <c r="J47" s="345" t="str">
        <f t="shared" si="45"/>
        <v>-</v>
      </c>
      <c r="K47" s="345" t="str">
        <f t="shared" si="45"/>
        <v>-</v>
      </c>
      <c r="L47" s="345" t="str">
        <f t="shared" si="45"/>
        <v>-</v>
      </c>
      <c r="M47" s="345" t="str">
        <f t="shared" si="45"/>
        <v>-</v>
      </c>
      <c r="N47" s="345" t="str">
        <f t="shared" si="45"/>
        <v>-</v>
      </c>
      <c r="O47" s="345" t="str">
        <f t="shared" si="45"/>
        <v>-</v>
      </c>
      <c r="P47" s="345" t="str">
        <f t="shared" si="45"/>
        <v>-</v>
      </c>
      <c r="Q47" s="345" t="str">
        <f t="shared" si="45"/>
        <v>-</v>
      </c>
      <c r="R47" s="345" t="str">
        <f t="shared" si="45"/>
        <v>-</v>
      </c>
      <c r="S47" s="345" t="str">
        <f t="shared" si="45"/>
        <v>-</v>
      </c>
      <c r="T47" s="345" t="str">
        <f t="shared" si="45"/>
        <v>-</v>
      </c>
      <c r="U47" s="345" t="str">
        <f t="shared" si="45"/>
        <v>-</v>
      </c>
      <c r="V47" s="345" t="str">
        <f t="shared" si="45"/>
        <v>-</v>
      </c>
      <c r="W47" s="345" t="str">
        <f t="shared" si="45"/>
        <v>-</v>
      </c>
      <c r="X47" s="345" t="str">
        <f t="shared" si="45"/>
        <v>-</v>
      </c>
      <c r="Y47" s="345" t="str">
        <f t="shared" si="45"/>
        <v>-</v>
      </c>
      <c r="Z47" s="345" t="str">
        <f t="shared" si="45"/>
        <v>-</v>
      </c>
      <c r="AA47" s="345" t="str">
        <f t="shared" si="45"/>
        <v>-</v>
      </c>
      <c r="AB47" s="345" t="str">
        <f t="shared" si="45"/>
        <v>-</v>
      </c>
      <c r="AC47" s="345" t="str">
        <f t="shared" si="45"/>
        <v>-</v>
      </c>
      <c r="AD47" s="345" t="str">
        <f t="shared" si="45"/>
        <v>-</v>
      </c>
      <c r="AE47" s="345" t="str">
        <f t="shared" si="45"/>
        <v>-</v>
      </c>
      <c r="AF47" s="345" t="str">
        <f t="shared" si="45"/>
        <v>-</v>
      </c>
      <c r="AG47" s="345" t="str">
        <f t="shared" si="45"/>
        <v>-</v>
      </c>
      <c r="AH47" s="345" t="str">
        <f t="shared" si="45"/>
        <v>-</v>
      </c>
      <c r="AI47" s="345" t="str">
        <f t="shared" si="45"/>
        <v>-</v>
      </c>
      <c r="AJ47" s="345" t="str">
        <f t="shared" si="45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V49" si="46">H48</f>
        <v>88</v>
      </c>
      <c r="J48" s="164">
        <f t="shared" si="46"/>
        <v>88</v>
      </c>
      <c r="K48" s="164">
        <f t="shared" si="46"/>
        <v>88</v>
      </c>
      <c r="L48" s="164">
        <f t="shared" si="46"/>
        <v>88</v>
      </c>
      <c r="M48" s="164">
        <f t="shared" si="46"/>
        <v>88</v>
      </c>
      <c r="N48" s="164">
        <f t="shared" si="46"/>
        <v>88</v>
      </c>
      <c r="O48" s="164">
        <f t="shared" si="46"/>
        <v>88</v>
      </c>
      <c r="P48" s="164">
        <f t="shared" si="46"/>
        <v>88</v>
      </c>
      <c r="Q48" s="164">
        <f t="shared" si="46"/>
        <v>88</v>
      </c>
      <c r="R48" s="164">
        <f t="shared" si="46"/>
        <v>88</v>
      </c>
      <c r="S48" s="164">
        <f t="shared" si="46"/>
        <v>88</v>
      </c>
      <c r="T48" s="164">
        <f t="shared" si="46"/>
        <v>88</v>
      </c>
      <c r="U48" s="164">
        <f t="shared" si="46"/>
        <v>88</v>
      </c>
      <c r="V48" s="164">
        <f t="shared" si="46"/>
        <v>88</v>
      </c>
      <c r="W48" s="164">
        <f>J48</f>
        <v>88</v>
      </c>
      <c r="X48" s="164">
        <f t="shared" ref="X48:AB49" si="47">W48</f>
        <v>88</v>
      </c>
      <c r="Y48" s="164">
        <f t="shared" si="47"/>
        <v>88</v>
      </c>
      <c r="Z48" s="164">
        <f t="shared" si="47"/>
        <v>88</v>
      </c>
      <c r="AA48" s="164">
        <f t="shared" si="47"/>
        <v>88</v>
      </c>
      <c r="AB48" s="164">
        <f t="shared" si="47"/>
        <v>88</v>
      </c>
      <c r="AC48" s="164">
        <f>P48</f>
        <v>88</v>
      </c>
      <c r="AD48" s="164">
        <f t="shared" ref="AD48:AJ48" si="48">AC48</f>
        <v>88</v>
      </c>
      <c r="AE48" s="164">
        <f t="shared" si="48"/>
        <v>88</v>
      </c>
      <c r="AF48" s="164">
        <f t="shared" si="48"/>
        <v>88</v>
      </c>
      <c r="AG48" s="164">
        <f t="shared" si="48"/>
        <v>88</v>
      </c>
      <c r="AH48" s="164">
        <f t="shared" si="48"/>
        <v>88</v>
      </c>
      <c r="AI48" s="164">
        <f t="shared" si="48"/>
        <v>88</v>
      </c>
      <c r="AJ48" s="164">
        <f t="shared" si="48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9">G49</f>
        <v>28.4</v>
      </c>
      <c r="I49" s="166">
        <f t="shared" si="49"/>
        <v>28.4</v>
      </c>
      <c r="J49" s="166">
        <f t="shared" si="49"/>
        <v>28.4</v>
      </c>
      <c r="K49" s="166">
        <f t="shared" si="49"/>
        <v>28.4</v>
      </c>
      <c r="L49" s="166">
        <f t="shared" si="49"/>
        <v>28.4</v>
      </c>
      <c r="M49" s="166">
        <f t="shared" si="49"/>
        <v>28.4</v>
      </c>
      <c r="N49" s="166">
        <f t="shared" si="49"/>
        <v>28.4</v>
      </c>
      <c r="O49" s="166">
        <f t="shared" si="49"/>
        <v>28.4</v>
      </c>
      <c r="P49" s="166">
        <f t="shared" si="49"/>
        <v>28.4</v>
      </c>
      <c r="Q49" s="166">
        <f t="shared" si="49"/>
        <v>28.4</v>
      </c>
      <c r="R49" s="166">
        <f t="shared" si="46"/>
        <v>28.4</v>
      </c>
      <c r="S49" s="166">
        <f t="shared" si="46"/>
        <v>28.4</v>
      </c>
      <c r="T49" s="166">
        <f t="shared" si="46"/>
        <v>28.4</v>
      </c>
      <c r="U49" s="166">
        <f t="shared" si="46"/>
        <v>28.4</v>
      </c>
      <c r="V49" s="166">
        <f t="shared" si="46"/>
        <v>28.4</v>
      </c>
      <c r="W49" s="166">
        <f>J49</f>
        <v>28.4</v>
      </c>
      <c r="X49" s="166">
        <f t="shared" si="47"/>
        <v>28.4</v>
      </c>
      <c r="Y49" s="166">
        <f t="shared" si="47"/>
        <v>28.4</v>
      </c>
      <c r="Z49" s="166">
        <f t="shared" si="47"/>
        <v>28.4</v>
      </c>
      <c r="AA49" s="166">
        <f t="shared" si="47"/>
        <v>28.4</v>
      </c>
      <c r="AB49" s="166">
        <f t="shared" si="47"/>
        <v>28.4</v>
      </c>
      <c r="AC49" s="166">
        <f>P49</f>
        <v>28.4</v>
      </c>
      <c r="AD49" s="166">
        <f t="shared" si="49"/>
        <v>28.4</v>
      </c>
      <c r="AE49" s="166">
        <f t="shared" si="49"/>
        <v>28.4</v>
      </c>
      <c r="AF49" s="166">
        <f t="shared" si="49"/>
        <v>28.4</v>
      </c>
      <c r="AG49" s="166">
        <f t="shared" si="49"/>
        <v>28.4</v>
      </c>
      <c r="AH49" s="166">
        <f t="shared" si="49"/>
        <v>28.4</v>
      </c>
      <c r="AI49" s="166">
        <f t="shared" si="49"/>
        <v>28.4</v>
      </c>
      <c r="AJ49" s="166">
        <f t="shared" si="49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50">IFERROR(H49*100/H48,0)</f>
        <v>32.272727272727273</v>
      </c>
      <c r="I50" s="291">
        <f t="shared" si="50"/>
        <v>32.272727272727273</v>
      </c>
      <c r="J50" s="291">
        <f t="shared" si="50"/>
        <v>32.272727272727273</v>
      </c>
      <c r="K50" s="291">
        <f t="shared" si="50"/>
        <v>32.272727272727273</v>
      </c>
      <c r="L50" s="291">
        <f t="shared" si="50"/>
        <v>32.272727272727273</v>
      </c>
      <c r="M50" s="291">
        <f t="shared" si="50"/>
        <v>32.272727272727273</v>
      </c>
      <c r="N50" s="291">
        <f t="shared" si="50"/>
        <v>32.272727272727273</v>
      </c>
      <c r="O50" s="291">
        <f t="shared" si="50"/>
        <v>32.272727272727273</v>
      </c>
      <c r="P50" s="291">
        <f t="shared" si="50"/>
        <v>32.272727272727273</v>
      </c>
      <c r="Q50" s="291">
        <f t="shared" si="50"/>
        <v>32.272727272727273</v>
      </c>
      <c r="R50" s="291">
        <f t="shared" si="50"/>
        <v>32.272727272727273</v>
      </c>
      <c r="S50" s="291">
        <f t="shared" si="50"/>
        <v>32.272727272727273</v>
      </c>
      <c r="T50" s="291">
        <f t="shared" si="50"/>
        <v>32.272727272727273</v>
      </c>
      <c r="U50" s="291">
        <f t="shared" si="50"/>
        <v>32.272727272727273</v>
      </c>
      <c r="V50" s="291">
        <f t="shared" si="50"/>
        <v>32.272727272727273</v>
      </c>
      <c r="W50" s="291">
        <f t="shared" si="50"/>
        <v>32.272727272727273</v>
      </c>
      <c r="X50" s="291">
        <f t="shared" si="50"/>
        <v>32.272727272727273</v>
      </c>
      <c r="Y50" s="291">
        <f t="shared" si="50"/>
        <v>32.272727272727273</v>
      </c>
      <c r="Z50" s="291">
        <f t="shared" si="50"/>
        <v>32.272727272727273</v>
      </c>
      <c r="AA50" s="291">
        <f t="shared" si="50"/>
        <v>32.272727272727273</v>
      </c>
      <c r="AB50" s="291">
        <f t="shared" si="50"/>
        <v>32.272727272727273</v>
      </c>
      <c r="AC50" s="291">
        <f t="shared" si="50"/>
        <v>32.272727272727273</v>
      </c>
      <c r="AD50" s="291">
        <f t="shared" si="50"/>
        <v>32.272727272727273</v>
      </c>
      <c r="AE50" s="291">
        <f t="shared" si="50"/>
        <v>32.272727272727273</v>
      </c>
      <c r="AF50" s="291">
        <f t="shared" si="50"/>
        <v>32.272727272727273</v>
      </c>
      <c r="AG50" s="291">
        <f t="shared" si="50"/>
        <v>32.272727272727273</v>
      </c>
      <c r="AH50" s="291">
        <f t="shared" si="50"/>
        <v>32.272727272727273</v>
      </c>
      <c r="AI50" s="291">
        <f t="shared" si="50"/>
        <v>32.272727272727273</v>
      </c>
      <c r="AJ50" s="291">
        <f t="shared" si="50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51">H51</f>
        <v>0</v>
      </c>
      <c r="J51" s="309">
        <f t="shared" si="51"/>
        <v>0</v>
      </c>
      <c r="K51" s="309">
        <f t="shared" si="51"/>
        <v>0</v>
      </c>
      <c r="L51" s="309">
        <f t="shared" si="51"/>
        <v>0</v>
      </c>
      <c r="M51" s="309">
        <f t="shared" si="51"/>
        <v>0</v>
      </c>
      <c r="N51" s="309">
        <f t="shared" si="51"/>
        <v>0</v>
      </c>
      <c r="O51" s="309">
        <f t="shared" si="51"/>
        <v>0</v>
      </c>
      <c r="P51" s="309">
        <f t="shared" si="51"/>
        <v>0</v>
      </c>
      <c r="Q51" s="309">
        <f t="shared" si="51"/>
        <v>0</v>
      </c>
      <c r="R51" s="309">
        <f t="shared" si="51"/>
        <v>0</v>
      </c>
      <c r="S51" s="309">
        <f t="shared" si="51"/>
        <v>0</v>
      </c>
      <c r="T51" s="309">
        <f t="shared" si="51"/>
        <v>0</v>
      </c>
      <c r="U51" s="309">
        <f t="shared" si="51"/>
        <v>0</v>
      </c>
      <c r="V51" s="309">
        <f t="shared" si="51"/>
        <v>0</v>
      </c>
      <c r="W51" s="309">
        <f t="shared" si="51"/>
        <v>0</v>
      </c>
      <c r="X51" s="309">
        <f t="shared" si="51"/>
        <v>0</v>
      </c>
      <c r="Y51" s="309">
        <f t="shared" si="51"/>
        <v>0</v>
      </c>
      <c r="Z51" s="309">
        <f t="shared" si="51"/>
        <v>0</v>
      </c>
      <c r="AA51" s="309">
        <f t="shared" si="51"/>
        <v>0</v>
      </c>
      <c r="AB51" s="309">
        <f t="shared" si="51"/>
        <v>0</v>
      </c>
      <c r="AC51" s="309">
        <f t="shared" si="51"/>
        <v>0</v>
      </c>
      <c r="AD51" s="309">
        <f t="shared" si="51"/>
        <v>0</v>
      </c>
      <c r="AE51" s="309">
        <f t="shared" si="51"/>
        <v>0</v>
      </c>
      <c r="AF51" s="309">
        <f t="shared" si="51"/>
        <v>0</v>
      </c>
      <c r="AG51" s="309">
        <f t="shared" si="51"/>
        <v>0</v>
      </c>
      <c r="AH51" s="309">
        <f t="shared" si="51"/>
        <v>0</v>
      </c>
      <c r="AI51" s="309">
        <f t="shared" si="51"/>
        <v>0</v>
      </c>
      <c r="AJ51" s="309">
        <f t="shared" si="51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52">IFERROR(I47*I48/100*(100-I51)/100,0)</f>
        <v>0</v>
      </c>
      <c r="J52" s="156">
        <f t="shared" si="52"/>
        <v>0</v>
      </c>
      <c r="K52" s="156">
        <f t="shared" si="52"/>
        <v>0</v>
      </c>
      <c r="L52" s="156">
        <f t="shared" si="52"/>
        <v>0</v>
      </c>
      <c r="M52" s="156">
        <f t="shared" si="52"/>
        <v>0</v>
      </c>
      <c r="N52" s="156">
        <f t="shared" si="52"/>
        <v>0</v>
      </c>
      <c r="O52" s="156">
        <f t="shared" si="52"/>
        <v>0</v>
      </c>
      <c r="P52" s="156">
        <f t="shared" si="52"/>
        <v>0</v>
      </c>
      <c r="Q52" s="156">
        <f t="shared" si="52"/>
        <v>0</v>
      </c>
      <c r="R52" s="156">
        <f t="shared" si="52"/>
        <v>0</v>
      </c>
      <c r="S52" s="156">
        <f t="shared" si="52"/>
        <v>0</v>
      </c>
      <c r="T52" s="156">
        <f t="shared" si="52"/>
        <v>0</v>
      </c>
      <c r="U52" s="156">
        <f t="shared" si="52"/>
        <v>0</v>
      </c>
      <c r="V52" s="156">
        <f t="shared" si="52"/>
        <v>0</v>
      </c>
      <c r="W52" s="156">
        <f t="shared" si="52"/>
        <v>0</v>
      </c>
      <c r="X52" s="156">
        <f t="shared" si="52"/>
        <v>0</v>
      </c>
      <c r="Y52" s="156">
        <f t="shared" si="52"/>
        <v>0</v>
      </c>
      <c r="Z52" s="156">
        <f t="shared" si="52"/>
        <v>0</v>
      </c>
      <c r="AA52" s="156">
        <f t="shared" si="52"/>
        <v>0</v>
      </c>
      <c r="AB52" s="156">
        <f t="shared" si="52"/>
        <v>0</v>
      </c>
      <c r="AC52" s="156">
        <f t="shared" si="52"/>
        <v>0</v>
      </c>
      <c r="AD52" s="156">
        <f t="shared" si="52"/>
        <v>0</v>
      </c>
      <c r="AE52" s="156">
        <f t="shared" si="52"/>
        <v>0</v>
      </c>
      <c r="AF52" s="156">
        <f t="shared" si="52"/>
        <v>0</v>
      </c>
      <c r="AG52" s="156">
        <f t="shared" si="52"/>
        <v>0</v>
      </c>
      <c r="AH52" s="156">
        <f t="shared" si="52"/>
        <v>0</v>
      </c>
      <c r="AI52" s="156">
        <f t="shared" si="52"/>
        <v>0</v>
      </c>
      <c r="AJ52" s="156">
        <f t="shared" si="52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3">IFERROR(I50/100*I52,0)</f>
        <v>0</v>
      </c>
      <c r="J53" s="163">
        <f t="shared" si="53"/>
        <v>0</v>
      </c>
      <c r="K53" s="163">
        <f t="shared" si="53"/>
        <v>0</v>
      </c>
      <c r="L53" s="163">
        <f t="shared" si="53"/>
        <v>0</v>
      </c>
      <c r="M53" s="163">
        <f t="shared" si="53"/>
        <v>0</v>
      </c>
      <c r="N53" s="163">
        <f t="shared" si="53"/>
        <v>0</v>
      </c>
      <c r="O53" s="163">
        <f t="shared" si="53"/>
        <v>0</v>
      </c>
      <c r="P53" s="163">
        <f t="shared" si="53"/>
        <v>0</v>
      </c>
      <c r="Q53" s="163">
        <f t="shared" si="53"/>
        <v>0</v>
      </c>
      <c r="R53" s="163">
        <f t="shared" si="53"/>
        <v>0</v>
      </c>
      <c r="S53" s="163">
        <f t="shared" si="53"/>
        <v>0</v>
      </c>
      <c r="T53" s="163">
        <f t="shared" si="53"/>
        <v>0</v>
      </c>
      <c r="U53" s="163">
        <f t="shared" si="53"/>
        <v>0</v>
      </c>
      <c r="V53" s="163">
        <f t="shared" si="53"/>
        <v>0</v>
      </c>
      <c r="W53" s="163">
        <f t="shared" si="53"/>
        <v>0</v>
      </c>
      <c r="X53" s="163">
        <f t="shared" si="53"/>
        <v>0</v>
      </c>
      <c r="Y53" s="163">
        <f t="shared" si="53"/>
        <v>0</v>
      </c>
      <c r="Z53" s="163">
        <f t="shared" si="53"/>
        <v>0</v>
      </c>
      <c r="AA53" s="163">
        <f t="shared" si="53"/>
        <v>0</v>
      </c>
      <c r="AB53" s="163">
        <f t="shared" si="53"/>
        <v>0</v>
      </c>
      <c r="AC53" s="163">
        <f t="shared" si="53"/>
        <v>0</v>
      </c>
      <c r="AD53" s="163">
        <f t="shared" si="53"/>
        <v>0</v>
      </c>
      <c r="AE53" s="163">
        <f t="shared" si="53"/>
        <v>0</v>
      </c>
      <c r="AF53" s="163">
        <f t="shared" si="53"/>
        <v>0</v>
      </c>
      <c r="AG53" s="163">
        <f t="shared" si="53"/>
        <v>0</v>
      </c>
      <c r="AH53" s="163">
        <f t="shared" si="53"/>
        <v>0</v>
      </c>
      <c r="AI53" s="163">
        <f t="shared" si="53"/>
        <v>0</v>
      </c>
      <c r="AJ53" s="163">
        <f t="shared" si="53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4">IFERROR(H47*H48/88,0)</f>
        <v>0</v>
      </c>
      <c r="I54" s="156">
        <f t="shared" si="54"/>
        <v>0</v>
      </c>
      <c r="J54" s="156">
        <f t="shared" si="54"/>
        <v>0</v>
      </c>
      <c r="K54" s="156">
        <f t="shared" si="54"/>
        <v>0</v>
      </c>
      <c r="L54" s="156">
        <f t="shared" si="54"/>
        <v>0</v>
      </c>
      <c r="M54" s="156">
        <f t="shared" si="54"/>
        <v>0</v>
      </c>
      <c r="N54" s="156">
        <f t="shared" si="54"/>
        <v>0</v>
      </c>
      <c r="O54" s="156">
        <f t="shared" si="54"/>
        <v>0</v>
      </c>
      <c r="P54" s="156">
        <f t="shared" si="54"/>
        <v>0</v>
      </c>
      <c r="Q54" s="156">
        <f t="shared" si="54"/>
        <v>0</v>
      </c>
      <c r="R54" s="156">
        <f t="shared" si="54"/>
        <v>0</v>
      </c>
      <c r="S54" s="156">
        <f t="shared" si="54"/>
        <v>0</v>
      </c>
      <c r="T54" s="156">
        <f t="shared" si="54"/>
        <v>0</v>
      </c>
      <c r="U54" s="156">
        <f t="shared" si="54"/>
        <v>0</v>
      </c>
      <c r="V54" s="156">
        <f t="shared" si="54"/>
        <v>0</v>
      </c>
      <c r="W54" s="156">
        <f t="shared" si="54"/>
        <v>0</v>
      </c>
      <c r="X54" s="156">
        <f t="shared" si="54"/>
        <v>0</v>
      </c>
      <c r="Y54" s="156">
        <f t="shared" si="54"/>
        <v>0</v>
      </c>
      <c r="Z54" s="156">
        <f t="shared" si="54"/>
        <v>0</v>
      </c>
      <c r="AA54" s="156">
        <f t="shared" si="54"/>
        <v>0</v>
      </c>
      <c r="AB54" s="156">
        <f t="shared" si="54"/>
        <v>0</v>
      </c>
      <c r="AC54" s="156">
        <f t="shared" si="54"/>
        <v>0</v>
      </c>
      <c r="AD54" s="156">
        <f t="shared" si="54"/>
        <v>0</v>
      </c>
      <c r="AE54" s="156">
        <f t="shared" si="54"/>
        <v>0</v>
      </c>
      <c r="AF54" s="156">
        <f t="shared" si="54"/>
        <v>0</v>
      </c>
      <c r="AG54" s="156">
        <f t="shared" si="54"/>
        <v>0</v>
      </c>
      <c r="AH54" s="156">
        <f t="shared" si="54"/>
        <v>0</v>
      </c>
      <c r="AI54" s="156">
        <f t="shared" si="54"/>
        <v>0</v>
      </c>
      <c r="AJ54" s="156">
        <f t="shared" si="54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5">IFERROR(G55*H$164/G$164,"-")</f>
        <v>-</v>
      </c>
      <c r="I55" s="179" t="str">
        <f t="shared" si="55"/>
        <v>-</v>
      </c>
      <c r="J55" s="179" t="str">
        <f t="shared" si="55"/>
        <v>-</v>
      </c>
      <c r="K55" s="179" t="str">
        <f t="shared" si="55"/>
        <v>-</v>
      </c>
      <c r="L55" s="179" t="str">
        <f t="shared" si="55"/>
        <v>-</v>
      </c>
      <c r="M55" s="179" t="str">
        <f t="shared" si="55"/>
        <v>-</v>
      </c>
      <c r="N55" s="179" t="str">
        <f t="shared" si="55"/>
        <v>-</v>
      </c>
      <c r="O55" s="179" t="str">
        <f t="shared" si="55"/>
        <v>-</v>
      </c>
      <c r="P55" s="179" t="str">
        <f t="shared" si="55"/>
        <v>-</v>
      </c>
      <c r="Q55" s="179" t="str">
        <f t="shared" si="55"/>
        <v>-</v>
      </c>
      <c r="R55" s="179" t="str">
        <f t="shared" si="55"/>
        <v>-</v>
      </c>
      <c r="S55" s="179" t="str">
        <f t="shared" si="55"/>
        <v>-</v>
      </c>
      <c r="T55" s="179" t="str">
        <f t="shared" si="55"/>
        <v>-</v>
      </c>
      <c r="U55" s="179" t="str">
        <f t="shared" si="55"/>
        <v>-</v>
      </c>
      <c r="V55" s="179" t="str">
        <f t="shared" si="55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6">IFERROR(AC55*AD$164/AC$164,"-")</f>
        <v>-</v>
      </c>
      <c r="AE55" s="179" t="str">
        <f t="shared" si="56"/>
        <v>-</v>
      </c>
      <c r="AF55" s="179" t="str">
        <f t="shared" si="56"/>
        <v>-</v>
      </c>
      <c r="AG55" s="179" t="str">
        <f t="shared" si="56"/>
        <v>-</v>
      </c>
      <c r="AH55" s="179" t="str">
        <f t="shared" si="56"/>
        <v>-</v>
      </c>
      <c r="AI55" s="179" t="str">
        <f t="shared" si="56"/>
        <v>-</v>
      </c>
      <c r="AJ55" s="179" t="str">
        <f t="shared" si="56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V57" si="57">H56</f>
        <v>88</v>
      </c>
      <c r="J56" s="164">
        <f t="shared" si="57"/>
        <v>88</v>
      </c>
      <c r="K56" s="164">
        <f t="shared" si="57"/>
        <v>88</v>
      </c>
      <c r="L56" s="164">
        <f t="shared" si="57"/>
        <v>88</v>
      </c>
      <c r="M56" s="164">
        <f t="shared" si="57"/>
        <v>88</v>
      </c>
      <c r="N56" s="164">
        <f t="shared" si="57"/>
        <v>88</v>
      </c>
      <c r="O56" s="164">
        <f t="shared" si="57"/>
        <v>88</v>
      </c>
      <c r="P56" s="164">
        <f t="shared" si="57"/>
        <v>88</v>
      </c>
      <c r="Q56" s="164">
        <f t="shared" si="57"/>
        <v>88</v>
      </c>
      <c r="R56" s="164">
        <f t="shared" si="57"/>
        <v>88</v>
      </c>
      <c r="S56" s="164">
        <f t="shared" si="57"/>
        <v>88</v>
      </c>
      <c r="T56" s="164">
        <f t="shared" si="57"/>
        <v>88</v>
      </c>
      <c r="U56" s="164">
        <f t="shared" si="57"/>
        <v>88</v>
      </c>
      <c r="V56" s="164">
        <f t="shared" si="57"/>
        <v>88</v>
      </c>
      <c r="W56" s="164">
        <f>J56</f>
        <v>88</v>
      </c>
      <c r="X56" s="164">
        <f t="shared" ref="X56:AB57" si="58">W56</f>
        <v>88</v>
      </c>
      <c r="Y56" s="164">
        <f t="shared" si="58"/>
        <v>88</v>
      </c>
      <c r="Z56" s="164">
        <f t="shared" si="58"/>
        <v>88</v>
      </c>
      <c r="AA56" s="164">
        <f t="shared" si="58"/>
        <v>88</v>
      </c>
      <c r="AB56" s="164">
        <f t="shared" si="58"/>
        <v>88</v>
      </c>
      <c r="AC56" s="164">
        <f>P56</f>
        <v>88</v>
      </c>
      <c r="AD56" s="164">
        <f t="shared" ref="AD56:AJ56" si="59">AC56</f>
        <v>88</v>
      </c>
      <c r="AE56" s="164">
        <f t="shared" si="59"/>
        <v>88</v>
      </c>
      <c r="AF56" s="164">
        <f t="shared" si="59"/>
        <v>88</v>
      </c>
      <c r="AG56" s="164">
        <f t="shared" si="59"/>
        <v>88</v>
      </c>
      <c r="AH56" s="164">
        <f t="shared" si="59"/>
        <v>88</v>
      </c>
      <c r="AI56" s="164">
        <f t="shared" si="59"/>
        <v>88</v>
      </c>
      <c r="AJ56" s="164">
        <f t="shared" si="59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60">G57</f>
        <v>19.8</v>
      </c>
      <c r="I57" s="166">
        <f t="shared" si="60"/>
        <v>19.8</v>
      </c>
      <c r="J57" s="166">
        <f t="shared" si="60"/>
        <v>19.8</v>
      </c>
      <c r="K57" s="166">
        <f t="shared" si="60"/>
        <v>19.8</v>
      </c>
      <c r="L57" s="166">
        <f t="shared" si="60"/>
        <v>19.8</v>
      </c>
      <c r="M57" s="166">
        <f t="shared" si="60"/>
        <v>19.8</v>
      </c>
      <c r="N57" s="166">
        <f t="shared" si="60"/>
        <v>19.8</v>
      </c>
      <c r="O57" s="166">
        <f t="shared" si="60"/>
        <v>19.8</v>
      </c>
      <c r="P57" s="166">
        <f t="shared" si="60"/>
        <v>19.8</v>
      </c>
      <c r="Q57" s="166">
        <f t="shared" si="60"/>
        <v>19.8</v>
      </c>
      <c r="R57" s="166">
        <f t="shared" si="57"/>
        <v>19.8</v>
      </c>
      <c r="S57" s="166">
        <f t="shared" si="57"/>
        <v>19.8</v>
      </c>
      <c r="T57" s="166">
        <f t="shared" si="57"/>
        <v>19.8</v>
      </c>
      <c r="U57" s="166">
        <f t="shared" si="57"/>
        <v>19.8</v>
      </c>
      <c r="V57" s="166">
        <f t="shared" si="57"/>
        <v>19.8</v>
      </c>
      <c r="W57" s="166">
        <f>J57</f>
        <v>19.8</v>
      </c>
      <c r="X57" s="166">
        <f t="shared" si="58"/>
        <v>19.8</v>
      </c>
      <c r="Y57" s="166">
        <f t="shared" si="58"/>
        <v>19.8</v>
      </c>
      <c r="Z57" s="166">
        <f t="shared" si="58"/>
        <v>19.8</v>
      </c>
      <c r="AA57" s="166">
        <f t="shared" si="58"/>
        <v>19.8</v>
      </c>
      <c r="AB57" s="166">
        <f t="shared" si="58"/>
        <v>19.8</v>
      </c>
      <c r="AC57" s="166">
        <f>P57</f>
        <v>19.8</v>
      </c>
      <c r="AD57" s="166">
        <f t="shared" si="60"/>
        <v>19.8</v>
      </c>
      <c r="AE57" s="166">
        <f t="shared" si="60"/>
        <v>19.8</v>
      </c>
      <c r="AF57" s="166">
        <f t="shared" si="60"/>
        <v>19.8</v>
      </c>
      <c r="AG57" s="166">
        <f t="shared" si="60"/>
        <v>19.8</v>
      </c>
      <c r="AH57" s="166">
        <f t="shared" si="60"/>
        <v>19.8</v>
      </c>
      <c r="AI57" s="166">
        <f t="shared" si="60"/>
        <v>19.8</v>
      </c>
      <c r="AJ57" s="166">
        <f t="shared" si="60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61">IFERROR(H57*100/H56,0)</f>
        <v>22.5</v>
      </c>
      <c r="I58" s="291">
        <f t="shared" si="61"/>
        <v>22.5</v>
      </c>
      <c r="J58" s="291">
        <f t="shared" si="61"/>
        <v>22.5</v>
      </c>
      <c r="K58" s="291">
        <f t="shared" si="61"/>
        <v>22.5</v>
      </c>
      <c r="L58" s="291">
        <f t="shared" si="61"/>
        <v>22.5</v>
      </c>
      <c r="M58" s="291">
        <f t="shared" si="61"/>
        <v>22.5</v>
      </c>
      <c r="N58" s="291">
        <f t="shared" si="61"/>
        <v>22.5</v>
      </c>
      <c r="O58" s="291">
        <f t="shared" si="61"/>
        <v>22.5</v>
      </c>
      <c r="P58" s="291">
        <f t="shared" si="61"/>
        <v>22.5</v>
      </c>
      <c r="Q58" s="291">
        <f t="shared" si="61"/>
        <v>22.5</v>
      </c>
      <c r="R58" s="291">
        <f t="shared" si="61"/>
        <v>22.5</v>
      </c>
      <c r="S58" s="291">
        <f t="shared" si="61"/>
        <v>22.5</v>
      </c>
      <c r="T58" s="291">
        <f t="shared" si="61"/>
        <v>22.5</v>
      </c>
      <c r="U58" s="291">
        <f t="shared" si="61"/>
        <v>22.5</v>
      </c>
      <c r="V58" s="291">
        <f t="shared" si="61"/>
        <v>22.5</v>
      </c>
      <c r="W58" s="291">
        <f t="shared" si="61"/>
        <v>22.5</v>
      </c>
      <c r="X58" s="291">
        <f t="shared" si="61"/>
        <v>22.5</v>
      </c>
      <c r="Y58" s="291">
        <f t="shared" si="61"/>
        <v>22.5</v>
      </c>
      <c r="Z58" s="291">
        <f t="shared" si="61"/>
        <v>22.5</v>
      </c>
      <c r="AA58" s="291">
        <f t="shared" si="61"/>
        <v>22.5</v>
      </c>
      <c r="AB58" s="291">
        <f t="shared" si="61"/>
        <v>22.5</v>
      </c>
      <c r="AC58" s="291">
        <f t="shared" si="61"/>
        <v>22.5</v>
      </c>
      <c r="AD58" s="291">
        <f t="shared" si="61"/>
        <v>22.5</v>
      </c>
      <c r="AE58" s="291">
        <f t="shared" si="61"/>
        <v>22.5</v>
      </c>
      <c r="AF58" s="291">
        <f t="shared" si="61"/>
        <v>22.5</v>
      </c>
      <c r="AG58" s="291">
        <f t="shared" si="61"/>
        <v>22.5</v>
      </c>
      <c r="AH58" s="291">
        <f t="shared" si="61"/>
        <v>22.5</v>
      </c>
      <c r="AI58" s="291">
        <f t="shared" si="61"/>
        <v>22.5</v>
      </c>
      <c r="AJ58" s="291">
        <f t="shared" si="61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62">H59</f>
        <v>2</v>
      </c>
      <c r="J59" s="309">
        <f t="shared" si="62"/>
        <v>2</v>
      </c>
      <c r="K59" s="309">
        <f t="shared" si="62"/>
        <v>2</v>
      </c>
      <c r="L59" s="309">
        <f t="shared" si="62"/>
        <v>2</v>
      </c>
      <c r="M59" s="309">
        <f t="shared" si="62"/>
        <v>2</v>
      </c>
      <c r="N59" s="309">
        <f t="shared" si="62"/>
        <v>2</v>
      </c>
      <c r="O59" s="309">
        <f t="shared" si="62"/>
        <v>2</v>
      </c>
      <c r="P59" s="309">
        <f t="shared" si="62"/>
        <v>2</v>
      </c>
      <c r="Q59" s="309">
        <f t="shared" si="62"/>
        <v>2</v>
      </c>
      <c r="R59" s="309">
        <f t="shared" si="62"/>
        <v>2</v>
      </c>
      <c r="S59" s="309">
        <f t="shared" si="62"/>
        <v>2</v>
      </c>
      <c r="T59" s="309">
        <f t="shared" si="62"/>
        <v>2</v>
      </c>
      <c r="U59" s="309">
        <f t="shared" si="62"/>
        <v>2</v>
      </c>
      <c r="V59" s="309">
        <f t="shared" si="62"/>
        <v>2</v>
      </c>
      <c r="W59" s="309">
        <f t="shared" si="62"/>
        <v>2</v>
      </c>
      <c r="X59" s="309">
        <f t="shared" si="62"/>
        <v>2</v>
      </c>
      <c r="Y59" s="309">
        <f t="shared" si="62"/>
        <v>2</v>
      </c>
      <c r="Z59" s="309">
        <f t="shared" si="62"/>
        <v>2</v>
      </c>
      <c r="AA59" s="309">
        <f t="shared" si="62"/>
        <v>2</v>
      </c>
      <c r="AB59" s="309">
        <f t="shared" si="62"/>
        <v>2</v>
      </c>
      <c r="AC59" s="309">
        <f t="shared" si="62"/>
        <v>2</v>
      </c>
      <c r="AD59" s="309">
        <f t="shared" si="62"/>
        <v>2</v>
      </c>
      <c r="AE59" s="309">
        <f t="shared" si="62"/>
        <v>2</v>
      </c>
      <c r="AF59" s="309">
        <f t="shared" si="62"/>
        <v>2</v>
      </c>
      <c r="AG59" s="309">
        <f t="shared" si="62"/>
        <v>2</v>
      </c>
      <c r="AH59" s="309">
        <f t="shared" si="62"/>
        <v>2</v>
      </c>
      <c r="AI59" s="309">
        <f t="shared" si="62"/>
        <v>2</v>
      </c>
      <c r="AJ59" s="309">
        <f t="shared" si="62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63">IFERROR(I55*I56/100*(100-I59)/100,0)</f>
        <v>0</v>
      </c>
      <c r="J60" s="156">
        <f t="shared" si="63"/>
        <v>0</v>
      </c>
      <c r="K60" s="156">
        <f t="shared" si="63"/>
        <v>0</v>
      </c>
      <c r="L60" s="156">
        <f t="shared" si="63"/>
        <v>0</v>
      </c>
      <c r="M60" s="156">
        <f t="shared" si="63"/>
        <v>0</v>
      </c>
      <c r="N60" s="156">
        <f t="shared" si="63"/>
        <v>0</v>
      </c>
      <c r="O60" s="156">
        <f t="shared" si="63"/>
        <v>0</v>
      </c>
      <c r="P60" s="156">
        <f t="shared" si="63"/>
        <v>0</v>
      </c>
      <c r="Q60" s="156">
        <f t="shared" si="63"/>
        <v>0</v>
      </c>
      <c r="R60" s="156">
        <f t="shared" si="63"/>
        <v>0</v>
      </c>
      <c r="S60" s="156">
        <f t="shared" si="63"/>
        <v>0</v>
      </c>
      <c r="T60" s="156">
        <f t="shared" si="63"/>
        <v>0</v>
      </c>
      <c r="U60" s="156">
        <f t="shared" si="63"/>
        <v>0</v>
      </c>
      <c r="V60" s="156">
        <f t="shared" si="63"/>
        <v>0</v>
      </c>
      <c r="W60" s="156">
        <f t="shared" si="63"/>
        <v>0</v>
      </c>
      <c r="X60" s="156">
        <f t="shared" si="63"/>
        <v>0</v>
      </c>
      <c r="Y60" s="156">
        <f t="shared" si="63"/>
        <v>0</v>
      </c>
      <c r="Z60" s="156">
        <f t="shared" si="63"/>
        <v>0</v>
      </c>
      <c r="AA60" s="156">
        <f t="shared" si="63"/>
        <v>0</v>
      </c>
      <c r="AB60" s="156">
        <f t="shared" si="63"/>
        <v>0</v>
      </c>
      <c r="AC60" s="156">
        <f t="shared" si="63"/>
        <v>0</v>
      </c>
      <c r="AD60" s="156">
        <f t="shared" si="63"/>
        <v>0</v>
      </c>
      <c r="AE60" s="156">
        <f t="shared" si="63"/>
        <v>0</v>
      </c>
      <c r="AF60" s="156">
        <f t="shared" si="63"/>
        <v>0</v>
      </c>
      <c r="AG60" s="156">
        <f t="shared" si="63"/>
        <v>0</v>
      </c>
      <c r="AH60" s="156">
        <f t="shared" si="63"/>
        <v>0</v>
      </c>
      <c r="AI60" s="156">
        <f t="shared" si="63"/>
        <v>0</v>
      </c>
      <c r="AJ60" s="156">
        <f t="shared" si="63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4">IFERROR(I58/100*I60,0)</f>
        <v>0</v>
      </c>
      <c r="J61" s="163">
        <f t="shared" si="64"/>
        <v>0</v>
      </c>
      <c r="K61" s="163">
        <f t="shared" si="64"/>
        <v>0</v>
      </c>
      <c r="L61" s="163">
        <f t="shared" si="64"/>
        <v>0</v>
      </c>
      <c r="M61" s="163">
        <f t="shared" si="64"/>
        <v>0</v>
      </c>
      <c r="N61" s="163">
        <f t="shared" si="64"/>
        <v>0</v>
      </c>
      <c r="O61" s="163">
        <f t="shared" si="64"/>
        <v>0</v>
      </c>
      <c r="P61" s="163">
        <f t="shared" si="64"/>
        <v>0</v>
      </c>
      <c r="Q61" s="163">
        <f t="shared" si="64"/>
        <v>0</v>
      </c>
      <c r="R61" s="163">
        <f t="shared" si="64"/>
        <v>0</v>
      </c>
      <c r="S61" s="163">
        <f t="shared" si="64"/>
        <v>0</v>
      </c>
      <c r="T61" s="163">
        <f t="shared" si="64"/>
        <v>0</v>
      </c>
      <c r="U61" s="163">
        <f t="shared" si="64"/>
        <v>0</v>
      </c>
      <c r="V61" s="163">
        <f t="shared" si="64"/>
        <v>0</v>
      </c>
      <c r="W61" s="163">
        <f t="shared" si="64"/>
        <v>0</v>
      </c>
      <c r="X61" s="163">
        <f t="shared" si="64"/>
        <v>0</v>
      </c>
      <c r="Y61" s="163">
        <f t="shared" si="64"/>
        <v>0</v>
      </c>
      <c r="Z61" s="163">
        <f t="shared" si="64"/>
        <v>0</v>
      </c>
      <c r="AA61" s="163">
        <f t="shared" si="64"/>
        <v>0</v>
      </c>
      <c r="AB61" s="163">
        <f t="shared" si="64"/>
        <v>0</v>
      </c>
      <c r="AC61" s="163">
        <f t="shared" si="64"/>
        <v>0</v>
      </c>
      <c r="AD61" s="163">
        <f t="shared" si="64"/>
        <v>0</v>
      </c>
      <c r="AE61" s="163">
        <f t="shared" si="64"/>
        <v>0</v>
      </c>
      <c r="AF61" s="163">
        <f t="shared" si="64"/>
        <v>0</v>
      </c>
      <c r="AG61" s="163">
        <f t="shared" si="64"/>
        <v>0</v>
      </c>
      <c r="AH61" s="163">
        <f t="shared" si="64"/>
        <v>0</v>
      </c>
      <c r="AI61" s="163">
        <f t="shared" si="64"/>
        <v>0</v>
      </c>
      <c r="AJ61" s="163">
        <f t="shared" si="64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5">IFERROR(H55*H56/88,0)</f>
        <v>0</v>
      </c>
      <c r="I62" s="156">
        <f t="shared" si="65"/>
        <v>0</v>
      </c>
      <c r="J62" s="156">
        <f t="shared" si="65"/>
        <v>0</v>
      </c>
      <c r="K62" s="156">
        <f t="shared" si="65"/>
        <v>0</v>
      </c>
      <c r="L62" s="156">
        <f t="shared" si="65"/>
        <v>0</v>
      </c>
      <c r="M62" s="156">
        <f t="shared" si="65"/>
        <v>0</v>
      </c>
      <c r="N62" s="156">
        <f t="shared" si="65"/>
        <v>0</v>
      </c>
      <c r="O62" s="156">
        <f t="shared" si="65"/>
        <v>0</v>
      </c>
      <c r="P62" s="156">
        <f t="shared" si="65"/>
        <v>0</v>
      </c>
      <c r="Q62" s="156">
        <f t="shared" si="65"/>
        <v>0</v>
      </c>
      <c r="R62" s="156">
        <f t="shared" si="65"/>
        <v>0</v>
      </c>
      <c r="S62" s="156">
        <f t="shared" si="65"/>
        <v>0</v>
      </c>
      <c r="T62" s="156">
        <f t="shared" si="65"/>
        <v>0</v>
      </c>
      <c r="U62" s="156">
        <f t="shared" si="65"/>
        <v>0</v>
      </c>
      <c r="V62" s="156">
        <f t="shared" si="65"/>
        <v>0</v>
      </c>
      <c r="W62" s="156">
        <f t="shared" si="65"/>
        <v>0</v>
      </c>
      <c r="X62" s="156">
        <f t="shared" si="65"/>
        <v>0</v>
      </c>
      <c r="Y62" s="156">
        <f t="shared" si="65"/>
        <v>0</v>
      </c>
      <c r="Z62" s="156">
        <f t="shared" si="65"/>
        <v>0</v>
      </c>
      <c r="AA62" s="156">
        <f t="shared" si="65"/>
        <v>0</v>
      </c>
      <c r="AB62" s="156">
        <f t="shared" si="65"/>
        <v>0</v>
      </c>
      <c r="AC62" s="156">
        <f t="shared" si="65"/>
        <v>0</v>
      </c>
      <c r="AD62" s="156">
        <f t="shared" si="65"/>
        <v>0</v>
      </c>
      <c r="AE62" s="156">
        <f t="shared" si="65"/>
        <v>0</v>
      </c>
      <c r="AF62" s="156">
        <f t="shared" si="65"/>
        <v>0</v>
      </c>
      <c r="AG62" s="156">
        <f t="shared" si="65"/>
        <v>0</v>
      </c>
      <c r="AH62" s="156">
        <f t="shared" si="65"/>
        <v>0</v>
      </c>
      <c r="AI62" s="156">
        <f t="shared" si="65"/>
        <v>0</v>
      </c>
      <c r="AJ62" s="156">
        <f t="shared" si="65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6">IFERROR(G63*H$164/G$164,"-")</f>
        <v>-</v>
      </c>
      <c r="I63" s="179" t="str">
        <f t="shared" si="66"/>
        <v>-</v>
      </c>
      <c r="J63" s="179" t="str">
        <f t="shared" si="66"/>
        <v>-</v>
      </c>
      <c r="K63" s="179" t="str">
        <f t="shared" si="66"/>
        <v>-</v>
      </c>
      <c r="L63" s="179" t="str">
        <f t="shared" si="66"/>
        <v>-</v>
      </c>
      <c r="M63" s="179" t="str">
        <f t="shared" si="66"/>
        <v>-</v>
      </c>
      <c r="N63" s="179" t="str">
        <f t="shared" si="66"/>
        <v>-</v>
      </c>
      <c r="O63" s="179" t="str">
        <f t="shared" si="66"/>
        <v>-</v>
      </c>
      <c r="P63" s="179" t="str">
        <f t="shared" si="66"/>
        <v>-</v>
      </c>
      <c r="Q63" s="179" t="str">
        <f t="shared" si="66"/>
        <v>-</v>
      </c>
      <c r="R63" s="179" t="str">
        <f t="shared" si="66"/>
        <v>-</v>
      </c>
      <c r="S63" s="179" t="str">
        <f t="shared" si="66"/>
        <v>-</v>
      </c>
      <c r="T63" s="179" t="str">
        <f t="shared" si="66"/>
        <v>-</v>
      </c>
      <c r="U63" s="179" t="str">
        <f t="shared" si="66"/>
        <v>-</v>
      </c>
      <c r="V63" s="179" t="str">
        <f t="shared" si="66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7">IFERROR(AC63*AD$164/AC$164,"-")</f>
        <v>-</v>
      </c>
      <c r="AE63" s="179" t="str">
        <f t="shared" si="67"/>
        <v>-</v>
      </c>
      <c r="AF63" s="179" t="str">
        <f t="shared" si="67"/>
        <v>-</v>
      </c>
      <c r="AG63" s="179" t="str">
        <f t="shared" si="67"/>
        <v>-</v>
      </c>
      <c r="AH63" s="179" t="str">
        <f t="shared" si="67"/>
        <v>-</v>
      </c>
      <c r="AI63" s="179" t="str">
        <f t="shared" si="67"/>
        <v>-</v>
      </c>
      <c r="AJ63" s="179" t="str">
        <f t="shared" si="67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V65" si="68">H64</f>
        <v>88</v>
      </c>
      <c r="J64" s="164">
        <f t="shared" si="68"/>
        <v>88</v>
      </c>
      <c r="K64" s="164">
        <f t="shared" si="68"/>
        <v>88</v>
      </c>
      <c r="L64" s="164">
        <f t="shared" si="68"/>
        <v>88</v>
      </c>
      <c r="M64" s="164">
        <f t="shared" si="68"/>
        <v>88</v>
      </c>
      <c r="N64" s="164">
        <f t="shared" si="68"/>
        <v>88</v>
      </c>
      <c r="O64" s="164">
        <f t="shared" si="68"/>
        <v>88</v>
      </c>
      <c r="P64" s="164">
        <f t="shared" si="68"/>
        <v>88</v>
      </c>
      <c r="Q64" s="164">
        <f t="shared" si="68"/>
        <v>88</v>
      </c>
      <c r="R64" s="164">
        <f t="shared" si="68"/>
        <v>88</v>
      </c>
      <c r="S64" s="164">
        <f t="shared" si="68"/>
        <v>88</v>
      </c>
      <c r="T64" s="164">
        <f t="shared" si="68"/>
        <v>88</v>
      </c>
      <c r="U64" s="164">
        <f t="shared" si="68"/>
        <v>88</v>
      </c>
      <c r="V64" s="164">
        <f t="shared" si="68"/>
        <v>88</v>
      </c>
      <c r="W64" s="164">
        <f>J64</f>
        <v>88</v>
      </c>
      <c r="X64" s="164">
        <f t="shared" ref="X64:AB65" si="69">W64</f>
        <v>88</v>
      </c>
      <c r="Y64" s="164">
        <f t="shared" si="69"/>
        <v>88</v>
      </c>
      <c r="Z64" s="164">
        <f t="shared" si="69"/>
        <v>88</v>
      </c>
      <c r="AA64" s="164">
        <f t="shared" si="69"/>
        <v>88</v>
      </c>
      <c r="AB64" s="164">
        <f t="shared" si="69"/>
        <v>88</v>
      </c>
      <c r="AC64" s="164">
        <f>P64</f>
        <v>88</v>
      </c>
      <c r="AD64" s="164">
        <f t="shared" ref="AD64:AJ64" si="70">AC64</f>
        <v>88</v>
      </c>
      <c r="AE64" s="164">
        <f t="shared" si="70"/>
        <v>88</v>
      </c>
      <c r="AF64" s="164">
        <f t="shared" si="70"/>
        <v>88</v>
      </c>
      <c r="AG64" s="164">
        <f t="shared" si="70"/>
        <v>88</v>
      </c>
      <c r="AH64" s="164">
        <f t="shared" si="70"/>
        <v>88</v>
      </c>
      <c r="AI64" s="164">
        <f t="shared" si="70"/>
        <v>88</v>
      </c>
      <c r="AJ64" s="164">
        <f t="shared" si="70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71">G65</f>
        <v>23.9</v>
      </c>
      <c r="I65" s="166">
        <f t="shared" si="71"/>
        <v>23.9</v>
      </c>
      <c r="J65" s="166">
        <f t="shared" si="71"/>
        <v>23.9</v>
      </c>
      <c r="K65" s="166">
        <f t="shared" si="71"/>
        <v>23.9</v>
      </c>
      <c r="L65" s="166">
        <f t="shared" si="71"/>
        <v>23.9</v>
      </c>
      <c r="M65" s="166">
        <f t="shared" si="71"/>
        <v>23.9</v>
      </c>
      <c r="N65" s="166">
        <f t="shared" si="71"/>
        <v>23.9</v>
      </c>
      <c r="O65" s="166">
        <f t="shared" si="71"/>
        <v>23.9</v>
      </c>
      <c r="P65" s="166">
        <f t="shared" si="71"/>
        <v>23.9</v>
      </c>
      <c r="Q65" s="166">
        <f t="shared" si="71"/>
        <v>23.9</v>
      </c>
      <c r="R65" s="166">
        <f t="shared" si="68"/>
        <v>23.9</v>
      </c>
      <c r="S65" s="166">
        <f t="shared" si="68"/>
        <v>23.9</v>
      </c>
      <c r="T65" s="166">
        <f t="shared" si="68"/>
        <v>23.9</v>
      </c>
      <c r="U65" s="166">
        <f t="shared" si="68"/>
        <v>23.9</v>
      </c>
      <c r="V65" s="166">
        <f t="shared" si="68"/>
        <v>23.9</v>
      </c>
      <c r="W65" s="166">
        <f>J65</f>
        <v>23.9</v>
      </c>
      <c r="X65" s="166">
        <f t="shared" si="69"/>
        <v>23.9</v>
      </c>
      <c r="Y65" s="166">
        <f t="shared" si="69"/>
        <v>23.9</v>
      </c>
      <c r="Z65" s="166">
        <f t="shared" si="69"/>
        <v>23.9</v>
      </c>
      <c r="AA65" s="166">
        <f t="shared" si="69"/>
        <v>23.9</v>
      </c>
      <c r="AB65" s="166">
        <f t="shared" si="69"/>
        <v>23.9</v>
      </c>
      <c r="AC65" s="166">
        <f>P65</f>
        <v>23.9</v>
      </c>
      <c r="AD65" s="166">
        <f t="shared" si="71"/>
        <v>23.9</v>
      </c>
      <c r="AE65" s="166">
        <f t="shared" si="71"/>
        <v>23.9</v>
      </c>
      <c r="AF65" s="166">
        <f t="shared" si="71"/>
        <v>23.9</v>
      </c>
      <c r="AG65" s="166">
        <f t="shared" si="71"/>
        <v>23.9</v>
      </c>
      <c r="AH65" s="166">
        <f t="shared" si="71"/>
        <v>23.9</v>
      </c>
      <c r="AI65" s="166">
        <f t="shared" si="71"/>
        <v>23.9</v>
      </c>
      <c r="AJ65" s="166">
        <f t="shared" si="71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72">IFERROR(H65*100/H64,0)</f>
        <v>27.15909090909091</v>
      </c>
      <c r="I66" s="291">
        <f t="shared" si="72"/>
        <v>27.15909090909091</v>
      </c>
      <c r="J66" s="291">
        <f t="shared" si="72"/>
        <v>27.15909090909091</v>
      </c>
      <c r="K66" s="291">
        <f t="shared" si="72"/>
        <v>27.15909090909091</v>
      </c>
      <c r="L66" s="291">
        <f t="shared" si="72"/>
        <v>27.15909090909091</v>
      </c>
      <c r="M66" s="291">
        <f t="shared" si="72"/>
        <v>27.15909090909091</v>
      </c>
      <c r="N66" s="291">
        <f t="shared" si="72"/>
        <v>27.15909090909091</v>
      </c>
      <c r="O66" s="291">
        <f t="shared" si="72"/>
        <v>27.15909090909091</v>
      </c>
      <c r="P66" s="291">
        <f t="shared" si="72"/>
        <v>27.15909090909091</v>
      </c>
      <c r="Q66" s="291">
        <f t="shared" si="72"/>
        <v>27.15909090909091</v>
      </c>
      <c r="R66" s="291">
        <f t="shared" si="72"/>
        <v>27.15909090909091</v>
      </c>
      <c r="S66" s="291">
        <f t="shared" si="72"/>
        <v>27.15909090909091</v>
      </c>
      <c r="T66" s="291">
        <f t="shared" si="72"/>
        <v>27.15909090909091</v>
      </c>
      <c r="U66" s="291">
        <f t="shared" si="72"/>
        <v>27.15909090909091</v>
      </c>
      <c r="V66" s="291">
        <f t="shared" si="72"/>
        <v>27.15909090909091</v>
      </c>
      <c r="W66" s="291">
        <f t="shared" si="72"/>
        <v>27.15909090909091</v>
      </c>
      <c r="X66" s="291">
        <f t="shared" si="72"/>
        <v>27.15909090909091</v>
      </c>
      <c r="Y66" s="291">
        <f t="shared" si="72"/>
        <v>27.15909090909091</v>
      </c>
      <c r="Z66" s="291">
        <f t="shared" si="72"/>
        <v>27.15909090909091</v>
      </c>
      <c r="AA66" s="291">
        <f t="shared" si="72"/>
        <v>27.15909090909091</v>
      </c>
      <c r="AB66" s="291">
        <f t="shared" si="72"/>
        <v>27.15909090909091</v>
      </c>
      <c r="AC66" s="291">
        <f t="shared" si="72"/>
        <v>27.15909090909091</v>
      </c>
      <c r="AD66" s="291">
        <f t="shared" si="72"/>
        <v>27.15909090909091</v>
      </c>
      <c r="AE66" s="291">
        <f t="shared" si="72"/>
        <v>27.15909090909091</v>
      </c>
      <c r="AF66" s="291">
        <f t="shared" si="72"/>
        <v>27.15909090909091</v>
      </c>
      <c r="AG66" s="291">
        <f t="shared" si="72"/>
        <v>27.15909090909091</v>
      </c>
      <c r="AH66" s="291">
        <f t="shared" si="72"/>
        <v>27.15909090909091</v>
      </c>
      <c r="AI66" s="291">
        <f t="shared" si="72"/>
        <v>27.15909090909091</v>
      </c>
      <c r="AJ66" s="291">
        <f t="shared" si="72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73">H67</f>
        <v>2</v>
      </c>
      <c r="J67" s="309">
        <f t="shared" si="73"/>
        <v>2</v>
      </c>
      <c r="K67" s="309">
        <f t="shared" si="73"/>
        <v>2</v>
      </c>
      <c r="L67" s="309">
        <f t="shared" si="73"/>
        <v>2</v>
      </c>
      <c r="M67" s="309">
        <f t="shared" si="73"/>
        <v>2</v>
      </c>
      <c r="N67" s="309">
        <f t="shared" si="73"/>
        <v>2</v>
      </c>
      <c r="O67" s="309">
        <f t="shared" si="73"/>
        <v>2</v>
      </c>
      <c r="P67" s="309">
        <f t="shared" si="73"/>
        <v>2</v>
      </c>
      <c r="Q67" s="309">
        <f t="shared" si="73"/>
        <v>2</v>
      </c>
      <c r="R67" s="309">
        <f t="shared" si="73"/>
        <v>2</v>
      </c>
      <c r="S67" s="309">
        <f t="shared" si="73"/>
        <v>2</v>
      </c>
      <c r="T67" s="309">
        <f t="shared" si="73"/>
        <v>2</v>
      </c>
      <c r="U67" s="309">
        <f t="shared" si="73"/>
        <v>2</v>
      </c>
      <c r="V67" s="309">
        <f t="shared" si="73"/>
        <v>2</v>
      </c>
      <c r="W67" s="309">
        <f t="shared" si="73"/>
        <v>2</v>
      </c>
      <c r="X67" s="309">
        <f t="shared" si="73"/>
        <v>2</v>
      </c>
      <c r="Y67" s="309">
        <f t="shared" si="73"/>
        <v>2</v>
      </c>
      <c r="Z67" s="309">
        <f t="shared" si="73"/>
        <v>2</v>
      </c>
      <c r="AA67" s="309">
        <f t="shared" si="73"/>
        <v>2</v>
      </c>
      <c r="AB67" s="309">
        <f t="shared" si="73"/>
        <v>2</v>
      </c>
      <c r="AC67" s="309">
        <f t="shared" si="73"/>
        <v>2</v>
      </c>
      <c r="AD67" s="309">
        <f t="shared" si="73"/>
        <v>2</v>
      </c>
      <c r="AE67" s="309">
        <f t="shared" si="73"/>
        <v>2</v>
      </c>
      <c r="AF67" s="309">
        <f t="shared" si="73"/>
        <v>2</v>
      </c>
      <c r="AG67" s="309">
        <f t="shared" si="73"/>
        <v>2</v>
      </c>
      <c r="AH67" s="309">
        <f t="shared" si="73"/>
        <v>2</v>
      </c>
      <c r="AI67" s="309">
        <f t="shared" si="73"/>
        <v>2</v>
      </c>
      <c r="AJ67" s="309">
        <f t="shared" si="73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74">IFERROR(I63*I64/100*(100-I67)/100,0)</f>
        <v>0</v>
      </c>
      <c r="J68" s="156">
        <f t="shared" si="74"/>
        <v>0</v>
      </c>
      <c r="K68" s="156">
        <f t="shared" si="74"/>
        <v>0</v>
      </c>
      <c r="L68" s="156">
        <f t="shared" si="74"/>
        <v>0</v>
      </c>
      <c r="M68" s="156">
        <f t="shared" si="74"/>
        <v>0</v>
      </c>
      <c r="N68" s="156">
        <f t="shared" si="74"/>
        <v>0</v>
      </c>
      <c r="O68" s="156">
        <f t="shared" si="74"/>
        <v>0</v>
      </c>
      <c r="P68" s="156">
        <f t="shared" si="74"/>
        <v>0</v>
      </c>
      <c r="Q68" s="156">
        <f t="shared" si="74"/>
        <v>0</v>
      </c>
      <c r="R68" s="156">
        <f t="shared" si="74"/>
        <v>0</v>
      </c>
      <c r="S68" s="156">
        <f t="shared" si="74"/>
        <v>0</v>
      </c>
      <c r="T68" s="156">
        <f t="shared" si="74"/>
        <v>0</v>
      </c>
      <c r="U68" s="156">
        <f t="shared" si="74"/>
        <v>0</v>
      </c>
      <c r="V68" s="156">
        <f t="shared" si="74"/>
        <v>0</v>
      </c>
      <c r="W68" s="156">
        <f t="shared" si="74"/>
        <v>0</v>
      </c>
      <c r="X68" s="156">
        <f t="shared" si="74"/>
        <v>0</v>
      </c>
      <c r="Y68" s="156">
        <f t="shared" si="74"/>
        <v>0</v>
      </c>
      <c r="Z68" s="156">
        <f t="shared" si="74"/>
        <v>0</v>
      </c>
      <c r="AA68" s="156">
        <f t="shared" si="74"/>
        <v>0</v>
      </c>
      <c r="AB68" s="156">
        <f t="shared" si="74"/>
        <v>0</v>
      </c>
      <c r="AC68" s="156">
        <f t="shared" si="74"/>
        <v>0</v>
      </c>
      <c r="AD68" s="156">
        <f t="shared" si="74"/>
        <v>0</v>
      </c>
      <c r="AE68" s="156">
        <f t="shared" si="74"/>
        <v>0</v>
      </c>
      <c r="AF68" s="156">
        <f t="shared" si="74"/>
        <v>0</v>
      </c>
      <c r="AG68" s="156">
        <f t="shared" si="74"/>
        <v>0</v>
      </c>
      <c r="AH68" s="156">
        <f t="shared" si="74"/>
        <v>0</v>
      </c>
      <c r="AI68" s="156">
        <f t="shared" si="74"/>
        <v>0</v>
      </c>
      <c r="AJ68" s="156">
        <f t="shared" si="74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5">IFERROR(I66/100*I68,0)</f>
        <v>0</v>
      </c>
      <c r="J69" s="163">
        <f t="shared" si="75"/>
        <v>0</v>
      </c>
      <c r="K69" s="163">
        <f t="shared" si="75"/>
        <v>0</v>
      </c>
      <c r="L69" s="163">
        <f t="shared" si="75"/>
        <v>0</v>
      </c>
      <c r="M69" s="163">
        <f t="shared" si="75"/>
        <v>0</v>
      </c>
      <c r="N69" s="163">
        <f t="shared" si="75"/>
        <v>0</v>
      </c>
      <c r="O69" s="163">
        <f t="shared" si="75"/>
        <v>0</v>
      </c>
      <c r="P69" s="163">
        <f t="shared" si="75"/>
        <v>0</v>
      </c>
      <c r="Q69" s="163">
        <f t="shared" si="75"/>
        <v>0</v>
      </c>
      <c r="R69" s="163">
        <f t="shared" si="75"/>
        <v>0</v>
      </c>
      <c r="S69" s="163">
        <f t="shared" si="75"/>
        <v>0</v>
      </c>
      <c r="T69" s="163">
        <f t="shared" si="75"/>
        <v>0</v>
      </c>
      <c r="U69" s="163">
        <f t="shared" si="75"/>
        <v>0</v>
      </c>
      <c r="V69" s="163">
        <f t="shared" si="75"/>
        <v>0</v>
      </c>
      <c r="W69" s="163">
        <f t="shared" si="75"/>
        <v>0</v>
      </c>
      <c r="X69" s="163">
        <f t="shared" si="75"/>
        <v>0</v>
      </c>
      <c r="Y69" s="163">
        <f t="shared" si="75"/>
        <v>0</v>
      </c>
      <c r="Z69" s="163">
        <f t="shared" si="75"/>
        <v>0</v>
      </c>
      <c r="AA69" s="163">
        <f t="shared" si="75"/>
        <v>0</v>
      </c>
      <c r="AB69" s="163">
        <f t="shared" si="75"/>
        <v>0</v>
      </c>
      <c r="AC69" s="163">
        <f t="shared" si="75"/>
        <v>0</v>
      </c>
      <c r="AD69" s="163">
        <f t="shared" si="75"/>
        <v>0</v>
      </c>
      <c r="AE69" s="163">
        <f t="shared" si="75"/>
        <v>0</v>
      </c>
      <c r="AF69" s="163">
        <f t="shared" si="75"/>
        <v>0</v>
      </c>
      <c r="AG69" s="163">
        <f t="shared" si="75"/>
        <v>0</v>
      </c>
      <c r="AH69" s="163">
        <f t="shared" si="75"/>
        <v>0</v>
      </c>
      <c r="AI69" s="163">
        <f t="shared" si="75"/>
        <v>0</v>
      </c>
      <c r="AJ69" s="163">
        <f t="shared" si="75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6">IFERROR(H63*H64/88,0)</f>
        <v>0</v>
      </c>
      <c r="I70" s="156">
        <f t="shared" si="76"/>
        <v>0</v>
      </c>
      <c r="J70" s="156">
        <f t="shared" si="76"/>
        <v>0</v>
      </c>
      <c r="K70" s="156">
        <f t="shared" si="76"/>
        <v>0</v>
      </c>
      <c r="L70" s="156">
        <f t="shared" si="76"/>
        <v>0</v>
      </c>
      <c r="M70" s="156">
        <f t="shared" si="76"/>
        <v>0</v>
      </c>
      <c r="N70" s="156">
        <f t="shared" si="76"/>
        <v>0</v>
      </c>
      <c r="O70" s="156">
        <f t="shared" si="76"/>
        <v>0</v>
      </c>
      <c r="P70" s="156">
        <f t="shared" si="76"/>
        <v>0</v>
      </c>
      <c r="Q70" s="156">
        <f t="shared" si="76"/>
        <v>0</v>
      </c>
      <c r="R70" s="156">
        <f t="shared" si="76"/>
        <v>0</v>
      </c>
      <c r="S70" s="156">
        <f t="shared" si="76"/>
        <v>0</v>
      </c>
      <c r="T70" s="156">
        <f t="shared" si="76"/>
        <v>0</v>
      </c>
      <c r="U70" s="156">
        <f t="shared" si="76"/>
        <v>0</v>
      </c>
      <c r="V70" s="156">
        <f t="shared" si="76"/>
        <v>0</v>
      </c>
      <c r="W70" s="156">
        <f t="shared" si="76"/>
        <v>0</v>
      </c>
      <c r="X70" s="156">
        <f t="shared" si="76"/>
        <v>0</v>
      </c>
      <c r="Y70" s="156">
        <f t="shared" si="76"/>
        <v>0</v>
      </c>
      <c r="Z70" s="156">
        <f t="shared" si="76"/>
        <v>0</v>
      </c>
      <c r="AA70" s="156">
        <f t="shared" si="76"/>
        <v>0</v>
      </c>
      <c r="AB70" s="156">
        <f t="shared" si="76"/>
        <v>0</v>
      </c>
      <c r="AC70" s="156">
        <f t="shared" si="76"/>
        <v>0</v>
      </c>
      <c r="AD70" s="156">
        <f t="shared" si="76"/>
        <v>0</v>
      </c>
      <c r="AE70" s="156">
        <f t="shared" si="76"/>
        <v>0</v>
      </c>
      <c r="AF70" s="156">
        <f t="shared" si="76"/>
        <v>0</v>
      </c>
      <c r="AG70" s="156">
        <f t="shared" si="76"/>
        <v>0</v>
      </c>
      <c r="AH70" s="156">
        <f t="shared" si="76"/>
        <v>0</v>
      </c>
      <c r="AI70" s="156">
        <f t="shared" si="76"/>
        <v>0</v>
      </c>
      <c r="AJ70" s="156">
        <f t="shared" si="76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7">IFERROR(G71*H$164/G$164,"-")</f>
        <v>-</v>
      </c>
      <c r="I71" s="179" t="str">
        <f t="shared" si="77"/>
        <v>-</v>
      </c>
      <c r="J71" s="179" t="str">
        <f t="shared" si="77"/>
        <v>-</v>
      </c>
      <c r="K71" s="179" t="str">
        <f t="shared" si="77"/>
        <v>-</v>
      </c>
      <c r="L71" s="179" t="str">
        <f t="shared" si="77"/>
        <v>-</v>
      </c>
      <c r="M71" s="179" t="str">
        <f t="shared" si="77"/>
        <v>-</v>
      </c>
      <c r="N71" s="179" t="str">
        <f t="shared" si="77"/>
        <v>-</v>
      </c>
      <c r="O71" s="179" t="str">
        <f t="shared" si="77"/>
        <v>-</v>
      </c>
      <c r="P71" s="179" t="str">
        <f t="shared" si="77"/>
        <v>-</v>
      </c>
      <c r="Q71" s="179" t="str">
        <f t="shared" si="77"/>
        <v>-</v>
      </c>
      <c r="R71" s="179" t="str">
        <f t="shared" si="77"/>
        <v>-</v>
      </c>
      <c r="S71" s="179" t="str">
        <f t="shared" si="77"/>
        <v>-</v>
      </c>
      <c r="T71" s="179" t="str">
        <f t="shared" si="77"/>
        <v>-</v>
      </c>
      <c r="U71" s="179" t="str">
        <f t="shared" si="77"/>
        <v>-</v>
      </c>
      <c r="V71" s="179" t="str">
        <f t="shared" si="77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8">IFERROR(AC71*AD$164/AC$164,"-")</f>
        <v>-</v>
      </c>
      <c r="AE71" s="179" t="str">
        <f t="shared" si="78"/>
        <v>-</v>
      </c>
      <c r="AF71" s="179" t="str">
        <f t="shared" si="78"/>
        <v>-</v>
      </c>
      <c r="AG71" s="179" t="str">
        <f t="shared" si="78"/>
        <v>-</v>
      </c>
      <c r="AH71" s="179" t="str">
        <f t="shared" si="78"/>
        <v>-</v>
      </c>
      <c r="AI71" s="179" t="str">
        <f t="shared" si="78"/>
        <v>-</v>
      </c>
      <c r="AJ71" s="179" t="str">
        <f t="shared" si="78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V73" si="79">H72</f>
        <v>88</v>
      </c>
      <c r="J72" s="164">
        <f t="shared" si="79"/>
        <v>88</v>
      </c>
      <c r="K72" s="164">
        <f t="shared" si="79"/>
        <v>88</v>
      </c>
      <c r="L72" s="164">
        <f t="shared" si="79"/>
        <v>88</v>
      </c>
      <c r="M72" s="164">
        <f t="shared" si="79"/>
        <v>88</v>
      </c>
      <c r="N72" s="164">
        <f t="shared" si="79"/>
        <v>88</v>
      </c>
      <c r="O72" s="164">
        <f t="shared" si="79"/>
        <v>88</v>
      </c>
      <c r="P72" s="164">
        <f t="shared" si="79"/>
        <v>88</v>
      </c>
      <c r="Q72" s="164">
        <f t="shared" si="79"/>
        <v>88</v>
      </c>
      <c r="R72" s="164">
        <f t="shared" si="79"/>
        <v>88</v>
      </c>
      <c r="S72" s="164">
        <f t="shared" si="79"/>
        <v>88</v>
      </c>
      <c r="T72" s="164">
        <f t="shared" si="79"/>
        <v>88</v>
      </c>
      <c r="U72" s="164">
        <f t="shared" si="79"/>
        <v>88</v>
      </c>
      <c r="V72" s="164">
        <f t="shared" si="79"/>
        <v>88</v>
      </c>
      <c r="W72" s="164">
        <f>J72</f>
        <v>88</v>
      </c>
      <c r="X72" s="164">
        <f t="shared" ref="X72:AB73" si="80">W72</f>
        <v>88</v>
      </c>
      <c r="Y72" s="164">
        <f t="shared" si="80"/>
        <v>88</v>
      </c>
      <c r="Z72" s="164">
        <f t="shared" si="80"/>
        <v>88</v>
      </c>
      <c r="AA72" s="164">
        <f t="shared" si="80"/>
        <v>88</v>
      </c>
      <c r="AB72" s="164">
        <f t="shared" si="80"/>
        <v>88</v>
      </c>
      <c r="AC72" s="164">
        <f>P72</f>
        <v>88</v>
      </c>
      <c r="AD72" s="164">
        <f t="shared" ref="AD72:AJ72" si="81">AC72</f>
        <v>88</v>
      </c>
      <c r="AE72" s="164">
        <f t="shared" si="81"/>
        <v>88</v>
      </c>
      <c r="AF72" s="164">
        <f t="shared" si="81"/>
        <v>88</v>
      </c>
      <c r="AG72" s="164">
        <f t="shared" si="81"/>
        <v>88</v>
      </c>
      <c r="AH72" s="164">
        <f t="shared" si="81"/>
        <v>88</v>
      </c>
      <c r="AI72" s="164">
        <f t="shared" si="81"/>
        <v>88</v>
      </c>
      <c r="AJ72" s="164">
        <f t="shared" si="81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82">G73</f>
        <v>0</v>
      </c>
      <c r="I73" s="166">
        <f t="shared" si="82"/>
        <v>0</v>
      </c>
      <c r="J73" s="166">
        <f t="shared" si="82"/>
        <v>0</v>
      </c>
      <c r="K73" s="166">
        <f t="shared" si="82"/>
        <v>0</v>
      </c>
      <c r="L73" s="166">
        <f t="shared" si="82"/>
        <v>0</v>
      </c>
      <c r="M73" s="166">
        <f t="shared" si="82"/>
        <v>0</v>
      </c>
      <c r="N73" s="166">
        <f t="shared" si="82"/>
        <v>0</v>
      </c>
      <c r="O73" s="166">
        <f t="shared" si="82"/>
        <v>0</v>
      </c>
      <c r="P73" s="166">
        <f t="shared" si="82"/>
        <v>0</v>
      </c>
      <c r="Q73" s="166">
        <f t="shared" si="82"/>
        <v>0</v>
      </c>
      <c r="R73" s="166">
        <f t="shared" si="79"/>
        <v>0</v>
      </c>
      <c r="S73" s="166">
        <f t="shared" si="79"/>
        <v>0</v>
      </c>
      <c r="T73" s="166">
        <f t="shared" si="79"/>
        <v>0</v>
      </c>
      <c r="U73" s="166">
        <f t="shared" si="79"/>
        <v>0</v>
      </c>
      <c r="V73" s="166">
        <f t="shared" si="79"/>
        <v>0</v>
      </c>
      <c r="W73" s="166">
        <f>J73</f>
        <v>0</v>
      </c>
      <c r="X73" s="166">
        <f t="shared" si="80"/>
        <v>0</v>
      </c>
      <c r="Y73" s="166">
        <f t="shared" si="80"/>
        <v>0</v>
      </c>
      <c r="Z73" s="166">
        <f t="shared" si="80"/>
        <v>0</v>
      </c>
      <c r="AA73" s="166">
        <f t="shared" si="80"/>
        <v>0</v>
      </c>
      <c r="AB73" s="166">
        <f t="shared" si="80"/>
        <v>0</v>
      </c>
      <c r="AC73" s="166">
        <f>P73</f>
        <v>0</v>
      </c>
      <c r="AD73" s="166">
        <f t="shared" si="82"/>
        <v>0</v>
      </c>
      <c r="AE73" s="166">
        <f t="shared" si="82"/>
        <v>0</v>
      </c>
      <c r="AF73" s="166">
        <f t="shared" si="82"/>
        <v>0</v>
      </c>
      <c r="AG73" s="166">
        <f t="shared" si="82"/>
        <v>0</v>
      </c>
      <c r="AH73" s="166">
        <f t="shared" si="82"/>
        <v>0</v>
      </c>
      <c r="AI73" s="166">
        <f t="shared" si="82"/>
        <v>0</v>
      </c>
      <c r="AJ73" s="166">
        <f t="shared" si="82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83">IFERROR(H73*100/H72,0)</f>
        <v>0</v>
      </c>
      <c r="I74" s="291">
        <f t="shared" si="83"/>
        <v>0</v>
      </c>
      <c r="J74" s="291">
        <f t="shared" si="83"/>
        <v>0</v>
      </c>
      <c r="K74" s="291">
        <f t="shared" si="83"/>
        <v>0</v>
      </c>
      <c r="L74" s="291">
        <f t="shared" si="83"/>
        <v>0</v>
      </c>
      <c r="M74" s="291">
        <f t="shared" si="83"/>
        <v>0</v>
      </c>
      <c r="N74" s="291">
        <f t="shared" si="83"/>
        <v>0</v>
      </c>
      <c r="O74" s="291">
        <f t="shared" si="83"/>
        <v>0</v>
      </c>
      <c r="P74" s="291">
        <f t="shared" si="83"/>
        <v>0</v>
      </c>
      <c r="Q74" s="291">
        <f t="shared" si="83"/>
        <v>0</v>
      </c>
      <c r="R74" s="291">
        <f t="shared" si="83"/>
        <v>0</v>
      </c>
      <c r="S74" s="291">
        <f t="shared" si="83"/>
        <v>0</v>
      </c>
      <c r="T74" s="291">
        <f t="shared" si="83"/>
        <v>0</v>
      </c>
      <c r="U74" s="291">
        <f t="shared" si="83"/>
        <v>0</v>
      </c>
      <c r="V74" s="291">
        <f t="shared" si="83"/>
        <v>0</v>
      </c>
      <c r="W74" s="291">
        <f t="shared" si="83"/>
        <v>0</v>
      </c>
      <c r="X74" s="291">
        <f t="shared" si="83"/>
        <v>0</v>
      </c>
      <c r="Y74" s="291">
        <f t="shared" si="83"/>
        <v>0</v>
      </c>
      <c r="Z74" s="291">
        <f t="shared" si="83"/>
        <v>0</v>
      </c>
      <c r="AA74" s="291">
        <f t="shared" si="83"/>
        <v>0</v>
      </c>
      <c r="AB74" s="291">
        <f t="shared" si="83"/>
        <v>0</v>
      </c>
      <c r="AC74" s="291">
        <f t="shared" si="83"/>
        <v>0</v>
      </c>
      <c r="AD74" s="291">
        <f t="shared" si="83"/>
        <v>0</v>
      </c>
      <c r="AE74" s="291">
        <f t="shared" si="83"/>
        <v>0</v>
      </c>
      <c r="AF74" s="291">
        <f t="shared" si="83"/>
        <v>0</v>
      </c>
      <c r="AG74" s="291">
        <f t="shared" si="83"/>
        <v>0</v>
      </c>
      <c r="AH74" s="291">
        <f t="shared" si="83"/>
        <v>0</v>
      </c>
      <c r="AI74" s="291">
        <f t="shared" si="83"/>
        <v>0</v>
      </c>
      <c r="AJ74" s="291">
        <f t="shared" si="83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84">H75</f>
        <v>2</v>
      </c>
      <c r="J75" s="309">
        <f t="shared" si="84"/>
        <v>2</v>
      </c>
      <c r="K75" s="309">
        <f t="shared" si="84"/>
        <v>2</v>
      </c>
      <c r="L75" s="309">
        <f t="shared" si="84"/>
        <v>2</v>
      </c>
      <c r="M75" s="309">
        <f t="shared" si="84"/>
        <v>2</v>
      </c>
      <c r="N75" s="309">
        <f t="shared" si="84"/>
        <v>2</v>
      </c>
      <c r="O75" s="309">
        <f t="shared" si="84"/>
        <v>2</v>
      </c>
      <c r="P75" s="309">
        <f t="shared" si="84"/>
        <v>2</v>
      </c>
      <c r="Q75" s="309">
        <f t="shared" si="84"/>
        <v>2</v>
      </c>
      <c r="R75" s="309">
        <f t="shared" si="84"/>
        <v>2</v>
      </c>
      <c r="S75" s="309">
        <f t="shared" si="84"/>
        <v>2</v>
      </c>
      <c r="T75" s="309">
        <f t="shared" si="84"/>
        <v>2</v>
      </c>
      <c r="U75" s="309">
        <f t="shared" si="84"/>
        <v>2</v>
      </c>
      <c r="V75" s="309">
        <f t="shared" si="84"/>
        <v>2</v>
      </c>
      <c r="W75" s="309">
        <f t="shared" si="84"/>
        <v>2</v>
      </c>
      <c r="X75" s="309">
        <f t="shared" si="84"/>
        <v>2</v>
      </c>
      <c r="Y75" s="309">
        <f t="shared" si="84"/>
        <v>2</v>
      </c>
      <c r="Z75" s="309">
        <f t="shared" si="84"/>
        <v>2</v>
      </c>
      <c r="AA75" s="309">
        <f t="shared" si="84"/>
        <v>2</v>
      </c>
      <c r="AB75" s="309">
        <f t="shared" si="84"/>
        <v>2</v>
      </c>
      <c r="AC75" s="309">
        <f t="shared" si="84"/>
        <v>2</v>
      </c>
      <c r="AD75" s="309">
        <f t="shared" si="84"/>
        <v>2</v>
      </c>
      <c r="AE75" s="309">
        <f t="shared" si="84"/>
        <v>2</v>
      </c>
      <c r="AF75" s="309">
        <f t="shared" si="84"/>
        <v>2</v>
      </c>
      <c r="AG75" s="309">
        <f t="shared" si="84"/>
        <v>2</v>
      </c>
      <c r="AH75" s="309">
        <f t="shared" si="84"/>
        <v>2</v>
      </c>
      <c r="AI75" s="309">
        <f t="shared" si="84"/>
        <v>2</v>
      </c>
      <c r="AJ75" s="309">
        <f t="shared" si="84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85">IFERROR(I71*I72/100*(100-I75)/100,0)</f>
        <v>0</v>
      </c>
      <c r="J76" s="156">
        <f t="shared" si="85"/>
        <v>0</v>
      </c>
      <c r="K76" s="156">
        <f t="shared" si="85"/>
        <v>0</v>
      </c>
      <c r="L76" s="156">
        <f t="shared" si="85"/>
        <v>0</v>
      </c>
      <c r="M76" s="156">
        <f t="shared" si="85"/>
        <v>0</v>
      </c>
      <c r="N76" s="156">
        <f t="shared" si="85"/>
        <v>0</v>
      </c>
      <c r="O76" s="156">
        <f t="shared" si="85"/>
        <v>0</v>
      </c>
      <c r="P76" s="156">
        <f t="shared" si="85"/>
        <v>0</v>
      </c>
      <c r="Q76" s="156">
        <f t="shared" si="85"/>
        <v>0</v>
      </c>
      <c r="R76" s="156">
        <f t="shared" si="85"/>
        <v>0</v>
      </c>
      <c r="S76" s="156">
        <f t="shared" si="85"/>
        <v>0</v>
      </c>
      <c r="T76" s="156">
        <f t="shared" si="85"/>
        <v>0</v>
      </c>
      <c r="U76" s="156">
        <f t="shared" si="85"/>
        <v>0</v>
      </c>
      <c r="V76" s="156">
        <f t="shared" si="85"/>
        <v>0</v>
      </c>
      <c r="W76" s="156">
        <f t="shared" si="85"/>
        <v>0</v>
      </c>
      <c r="X76" s="156">
        <f t="shared" si="85"/>
        <v>0</v>
      </c>
      <c r="Y76" s="156">
        <f t="shared" si="85"/>
        <v>0</v>
      </c>
      <c r="Z76" s="156">
        <f t="shared" si="85"/>
        <v>0</v>
      </c>
      <c r="AA76" s="156">
        <f t="shared" si="85"/>
        <v>0</v>
      </c>
      <c r="AB76" s="156">
        <f t="shared" si="85"/>
        <v>0</v>
      </c>
      <c r="AC76" s="156">
        <f t="shared" si="85"/>
        <v>0</v>
      </c>
      <c r="AD76" s="156">
        <f t="shared" si="85"/>
        <v>0</v>
      </c>
      <c r="AE76" s="156">
        <f t="shared" si="85"/>
        <v>0</v>
      </c>
      <c r="AF76" s="156">
        <f t="shared" si="85"/>
        <v>0</v>
      </c>
      <c r="AG76" s="156">
        <f t="shared" si="85"/>
        <v>0</v>
      </c>
      <c r="AH76" s="156">
        <f t="shared" si="85"/>
        <v>0</v>
      </c>
      <c r="AI76" s="156">
        <f t="shared" si="85"/>
        <v>0</v>
      </c>
      <c r="AJ76" s="156">
        <f t="shared" si="85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6">IFERROR(I74/100*I76,0)</f>
        <v>0</v>
      </c>
      <c r="J77" s="163">
        <f t="shared" si="86"/>
        <v>0</v>
      </c>
      <c r="K77" s="163">
        <f t="shared" si="86"/>
        <v>0</v>
      </c>
      <c r="L77" s="163">
        <f t="shared" si="86"/>
        <v>0</v>
      </c>
      <c r="M77" s="163">
        <f t="shared" si="86"/>
        <v>0</v>
      </c>
      <c r="N77" s="163">
        <f t="shared" si="86"/>
        <v>0</v>
      </c>
      <c r="O77" s="163">
        <f t="shared" si="86"/>
        <v>0</v>
      </c>
      <c r="P77" s="163">
        <f t="shared" si="86"/>
        <v>0</v>
      </c>
      <c r="Q77" s="163">
        <f t="shared" si="86"/>
        <v>0</v>
      </c>
      <c r="R77" s="163">
        <f t="shared" si="86"/>
        <v>0</v>
      </c>
      <c r="S77" s="163">
        <f t="shared" si="86"/>
        <v>0</v>
      </c>
      <c r="T77" s="163">
        <f t="shared" si="86"/>
        <v>0</v>
      </c>
      <c r="U77" s="163">
        <f t="shared" si="86"/>
        <v>0</v>
      </c>
      <c r="V77" s="163">
        <f t="shared" si="86"/>
        <v>0</v>
      </c>
      <c r="W77" s="163">
        <f t="shared" si="86"/>
        <v>0</v>
      </c>
      <c r="X77" s="163">
        <f t="shared" si="86"/>
        <v>0</v>
      </c>
      <c r="Y77" s="163">
        <f t="shared" si="86"/>
        <v>0</v>
      </c>
      <c r="Z77" s="163">
        <f t="shared" si="86"/>
        <v>0</v>
      </c>
      <c r="AA77" s="163">
        <f t="shared" si="86"/>
        <v>0</v>
      </c>
      <c r="AB77" s="163">
        <f t="shared" si="86"/>
        <v>0</v>
      </c>
      <c r="AC77" s="163">
        <f t="shared" si="86"/>
        <v>0</v>
      </c>
      <c r="AD77" s="163">
        <f t="shared" si="86"/>
        <v>0</v>
      </c>
      <c r="AE77" s="163">
        <f t="shared" si="86"/>
        <v>0</v>
      </c>
      <c r="AF77" s="163">
        <f t="shared" si="86"/>
        <v>0</v>
      </c>
      <c r="AG77" s="163">
        <f t="shared" si="86"/>
        <v>0</v>
      </c>
      <c r="AH77" s="163">
        <f t="shared" si="86"/>
        <v>0</v>
      </c>
      <c r="AI77" s="163">
        <f t="shared" si="86"/>
        <v>0</v>
      </c>
      <c r="AJ77" s="163">
        <f t="shared" si="86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7">IFERROR(H71*H72/88,0)</f>
        <v>0</v>
      </c>
      <c r="I78" s="156">
        <f t="shared" si="87"/>
        <v>0</v>
      </c>
      <c r="J78" s="156">
        <f t="shared" si="87"/>
        <v>0</v>
      </c>
      <c r="K78" s="156">
        <f t="shared" si="87"/>
        <v>0</v>
      </c>
      <c r="L78" s="156">
        <f t="shared" si="87"/>
        <v>0</v>
      </c>
      <c r="M78" s="156">
        <f t="shared" si="87"/>
        <v>0</v>
      </c>
      <c r="N78" s="156">
        <f t="shared" si="87"/>
        <v>0</v>
      </c>
      <c r="O78" s="156">
        <f t="shared" si="87"/>
        <v>0</v>
      </c>
      <c r="P78" s="156">
        <f t="shared" si="87"/>
        <v>0</v>
      </c>
      <c r="Q78" s="156">
        <f t="shared" si="87"/>
        <v>0</v>
      </c>
      <c r="R78" s="156">
        <f t="shared" si="87"/>
        <v>0</v>
      </c>
      <c r="S78" s="156">
        <f t="shared" si="87"/>
        <v>0</v>
      </c>
      <c r="T78" s="156">
        <f t="shared" si="87"/>
        <v>0</v>
      </c>
      <c r="U78" s="156">
        <f t="shared" si="87"/>
        <v>0</v>
      </c>
      <c r="V78" s="156">
        <f t="shared" si="87"/>
        <v>0</v>
      </c>
      <c r="W78" s="156">
        <f t="shared" si="87"/>
        <v>0</v>
      </c>
      <c r="X78" s="156">
        <f t="shared" si="87"/>
        <v>0</v>
      </c>
      <c r="Y78" s="156">
        <f t="shared" si="87"/>
        <v>0</v>
      </c>
      <c r="Z78" s="156">
        <f t="shared" si="87"/>
        <v>0</v>
      </c>
      <c r="AA78" s="156">
        <f t="shared" si="87"/>
        <v>0</v>
      </c>
      <c r="AB78" s="156">
        <f t="shared" si="87"/>
        <v>0</v>
      </c>
      <c r="AC78" s="156">
        <f t="shared" si="87"/>
        <v>0</v>
      </c>
      <c r="AD78" s="156">
        <f t="shared" si="87"/>
        <v>0</v>
      </c>
      <c r="AE78" s="156">
        <f t="shared" si="87"/>
        <v>0</v>
      </c>
      <c r="AF78" s="156">
        <f t="shared" si="87"/>
        <v>0</v>
      </c>
      <c r="AG78" s="156">
        <f t="shared" si="87"/>
        <v>0</v>
      </c>
      <c r="AH78" s="156">
        <f t="shared" si="87"/>
        <v>0</v>
      </c>
      <c r="AI78" s="156">
        <f t="shared" si="87"/>
        <v>0</v>
      </c>
      <c r="AJ78" s="156">
        <f t="shared" si="87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8">IFERROR(G79*H$164/G$164,"-")</f>
        <v>-</v>
      </c>
      <c r="I79" s="179" t="str">
        <f t="shared" si="88"/>
        <v>-</v>
      </c>
      <c r="J79" s="179" t="str">
        <f t="shared" si="88"/>
        <v>-</v>
      </c>
      <c r="K79" s="179" t="str">
        <f t="shared" si="88"/>
        <v>-</v>
      </c>
      <c r="L79" s="179" t="str">
        <f t="shared" si="88"/>
        <v>-</v>
      </c>
      <c r="M79" s="179" t="str">
        <f t="shared" si="88"/>
        <v>-</v>
      </c>
      <c r="N79" s="179" t="str">
        <f t="shared" si="88"/>
        <v>-</v>
      </c>
      <c r="O79" s="179" t="str">
        <f t="shared" si="88"/>
        <v>-</v>
      </c>
      <c r="P79" s="179" t="str">
        <f t="shared" si="88"/>
        <v>-</v>
      </c>
      <c r="Q79" s="179" t="str">
        <f t="shared" si="88"/>
        <v>-</v>
      </c>
      <c r="R79" s="179" t="str">
        <f t="shared" si="88"/>
        <v>-</v>
      </c>
      <c r="S79" s="179" t="str">
        <f t="shared" si="88"/>
        <v>-</v>
      </c>
      <c r="T79" s="179" t="str">
        <f t="shared" si="88"/>
        <v>-</v>
      </c>
      <c r="U79" s="179" t="str">
        <f t="shared" si="88"/>
        <v>-</v>
      </c>
      <c r="V79" s="179" t="str">
        <f t="shared" si="88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9">IFERROR(AC79*AD$164/AC$164,"-")</f>
        <v>-</v>
      </c>
      <c r="AE79" s="179" t="str">
        <f t="shared" si="89"/>
        <v>-</v>
      </c>
      <c r="AF79" s="179" t="str">
        <f t="shared" si="89"/>
        <v>-</v>
      </c>
      <c r="AG79" s="179" t="str">
        <f t="shared" si="89"/>
        <v>-</v>
      </c>
      <c r="AH79" s="179" t="str">
        <f t="shared" si="89"/>
        <v>-</v>
      </c>
      <c r="AI79" s="179" t="str">
        <f t="shared" si="89"/>
        <v>-</v>
      </c>
      <c r="AJ79" s="179" t="str">
        <f t="shared" si="89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V81" si="90">H80</f>
        <v>88</v>
      </c>
      <c r="J80" s="164">
        <f t="shared" si="90"/>
        <v>88</v>
      </c>
      <c r="K80" s="164">
        <f t="shared" si="90"/>
        <v>88</v>
      </c>
      <c r="L80" s="164">
        <f t="shared" si="90"/>
        <v>88</v>
      </c>
      <c r="M80" s="164">
        <f t="shared" si="90"/>
        <v>88</v>
      </c>
      <c r="N80" s="164">
        <f t="shared" si="90"/>
        <v>88</v>
      </c>
      <c r="O80" s="164">
        <f t="shared" si="90"/>
        <v>88</v>
      </c>
      <c r="P80" s="164">
        <f t="shared" si="90"/>
        <v>88</v>
      </c>
      <c r="Q80" s="164">
        <f t="shared" si="90"/>
        <v>88</v>
      </c>
      <c r="R80" s="164">
        <f t="shared" si="90"/>
        <v>88</v>
      </c>
      <c r="S80" s="164">
        <f t="shared" si="90"/>
        <v>88</v>
      </c>
      <c r="T80" s="164">
        <f t="shared" si="90"/>
        <v>88</v>
      </c>
      <c r="U80" s="164">
        <f t="shared" si="90"/>
        <v>88</v>
      </c>
      <c r="V80" s="164">
        <f t="shared" si="90"/>
        <v>88</v>
      </c>
      <c r="W80" s="164">
        <f>J80</f>
        <v>88</v>
      </c>
      <c r="X80" s="164">
        <f t="shared" ref="X80:AB81" si="91">W80</f>
        <v>88</v>
      </c>
      <c r="Y80" s="164">
        <f t="shared" si="91"/>
        <v>88</v>
      </c>
      <c r="Z80" s="164">
        <f t="shared" si="91"/>
        <v>88</v>
      </c>
      <c r="AA80" s="164">
        <f t="shared" si="91"/>
        <v>88</v>
      </c>
      <c r="AB80" s="164">
        <f t="shared" si="91"/>
        <v>88</v>
      </c>
      <c r="AC80" s="164">
        <f>P80</f>
        <v>88</v>
      </c>
      <c r="AD80" s="164">
        <f t="shared" ref="AD80:AJ80" si="92">AC80</f>
        <v>88</v>
      </c>
      <c r="AE80" s="164">
        <f t="shared" si="92"/>
        <v>88</v>
      </c>
      <c r="AF80" s="164">
        <f t="shared" si="92"/>
        <v>88</v>
      </c>
      <c r="AG80" s="164">
        <f t="shared" si="92"/>
        <v>88</v>
      </c>
      <c r="AH80" s="164">
        <f t="shared" si="92"/>
        <v>88</v>
      </c>
      <c r="AI80" s="164">
        <f t="shared" si="92"/>
        <v>88</v>
      </c>
      <c r="AJ80" s="164">
        <f t="shared" si="92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93">G81</f>
        <v>0</v>
      </c>
      <c r="I81" s="166">
        <f t="shared" si="93"/>
        <v>0</v>
      </c>
      <c r="J81" s="166">
        <f t="shared" si="93"/>
        <v>0</v>
      </c>
      <c r="K81" s="166">
        <f t="shared" si="93"/>
        <v>0</v>
      </c>
      <c r="L81" s="166">
        <f t="shared" si="93"/>
        <v>0</v>
      </c>
      <c r="M81" s="166">
        <f t="shared" si="93"/>
        <v>0</v>
      </c>
      <c r="N81" s="166">
        <f t="shared" si="93"/>
        <v>0</v>
      </c>
      <c r="O81" s="166">
        <f t="shared" si="93"/>
        <v>0</v>
      </c>
      <c r="P81" s="166">
        <f t="shared" si="93"/>
        <v>0</v>
      </c>
      <c r="Q81" s="166">
        <f t="shared" si="93"/>
        <v>0</v>
      </c>
      <c r="R81" s="166">
        <f t="shared" si="90"/>
        <v>0</v>
      </c>
      <c r="S81" s="166">
        <f t="shared" si="90"/>
        <v>0</v>
      </c>
      <c r="T81" s="166">
        <f t="shared" si="90"/>
        <v>0</v>
      </c>
      <c r="U81" s="166">
        <f t="shared" si="90"/>
        <v>0</v>
      </c>
      <c r="V81" s="166">
        <f t="shared" si="90"/>
        <v>0</v>
      </c>
      <c r="W81" s="166">
        <f>J81</f>
        <v>0</v>
      </c>
      <c r="X81" s="166">
        <f t="shared" si="91"/>
        <v>0</v>
      </c>
      <c r="Y81" s="166">
        <f t="shared" si="91"/>
        <v>0</v>
      </c>
      <c r="Z81" s="166">
        <f t="shared" si="91"/>
        <v>0</v>
      </c>
      <c r="AA81" s="166">
        <f t="shared" si="91"/>
        <v>0</v>
      </c>
      <c r="AB81" s="166">
        <f t="shared" si="91"/>
        <v>0</v>
      </c>
      <c r="AC81" s="166">
        <f>P81</f>
        <v>0</v>
      </c>
      <c r="AD81" s="166">
        <f t="shared" si="93"/>
        <v>0</v>
      </c>
      <c r="AE81" s="166">
        <f t="shared" si="93"/>
        <v>0</v>
      </c>
      <c r="AF81" s="166">
        <f t="shared" si="93"/>
        <v>0</v>
      </c>
      <c r="AG81" s="166">
        <f t="shared" si="93"/>
        <v>0</v>
      </c>
      <c r="AH81" s="166">
        <f t="shared" si="93"/>
        <v>0</v>
      </c>
      <c r="AI81" s="166">
        <f t="shared" si="93"/>
        <v>0</v>
      </c>
      <c r="AJ81" s="166">
        <f t="shared" si="93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94">IFERROR(H81*100/H80,0)</f>
        <v>0</v>
      </c>
      <c r="I82" s="291">
        <f t="shared" si="94"/>
        <v>0</v>
      </c>
      <c r="J82" s="291">
        <f t="shared" si="94"/>
        <v>0</v>
      </c>
      <c r="K82" s="291">
        <f t="shared" si="94"/>
        <v>0</v>
      </c>
      <c r="L82" s="291">
        <f t="shared" si="94"/>
        <v>0</v>
      </c>
      <c r="M82" s="291">
        <f t="shared" si="94"/>
        <v>0</v>
      </c>
      <c r="N82" s="291">
        <f t="shared" si="94"/>
        <v>0</v>
      </c>
      <c r="O82" s="291">
        <f t="shared" si="94"/>
        <v>0</v>
      </c>
      <c r="P82" s="291">
        <f t="shared" si="94"/>
        <v>0</v>
      </c>
      <c r="Q82" s="291">
        <f t="shared" si="94"/>
        <v>0</v>
      </c>
      <c r="R82" s="291">
        <f t="shared" si="94"/>
        <v>0</v>
      </c>
      <c r="S82" s="291">
        <f t="shared" si="94"/>
        <v>0</v>
      </c>
      <c r="T82" s="291">
        <f t="shared" si="94"/>
        <v>0</v>
      </c>
      <c r="U82" s="291">
        <f t="shared" si="94"/>
        <v>0</v>
      </c>
      <c r="V82" s="291">
        <f t="shared" si="94"/>
        <v>0</v>
      </c>
      <c r="W82" s="291">
        <f t="shared" si="94"/>
        <v>0</v>
      </c>
      <c r="X82" s="291">
        <f t="shared" si="94"/>
        <v>0</v>
      </c>
      <c r="Y82" s="291">
        <f t="shared" si="94"/>
        <v>0</v>
      </c>
      <c r="Z82" s="291">
        <f t="shared" si="94"/>
        <v>0</v>
      </c>
      <c r="AA82" s="291">
        <f t="shared" si="94"/>
        <v>0</v>
      </c>
      <c r="AB82" s="291">
        <f t="shared" si="94"/>
        <v>0</v>
      </c>
      <c r="AC82" s="291">
        <f t="shared" si="94"/>
        <v>0</v>
      </c>
      <c r="AD82" s="291">
        <f t="shared" si="94"/>
        <v>0</v>
      </c>
      <c r="AE82" s="291">
        <f t="shared" si="94"/>
        <v>0</v>
      </c>
      <c r="AF82" s="291">
        <f t="shared" si="94"/>
        <v>0</v>
      </c>
      <c r="AG82" s="291">
        <f t="shared" si="94"/>
        <v>0</v>
      </c>
      <c r="AH82" s="291">
        <f t="shared" si="94"/>
        <v>0</v>
      </c>
      <c r="AI82" s="291">
        <f t="shared" si="94"/>
        <v>0</v>
      </c>
      <c r="AJ82" s="291">
        <f t="shared" si="94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95">H83</f>
        <v>2</v>
      </c>
      <c r="J83" s="309">
        <f t="shared" si="95"/>
        <v>2</v>
      </c>
      <c r="K83" s="309">
        <f t="shared" si="95"/>
        <v>2</v>
      </c>
      <c r="L83" s="309">
        <f t="shared" si="95"/>
        <v>2</v>
      </c>
      <c r="M83" s="309">
        <f t="shared" si="95"/>
        <v>2</v>
      </c>
      <c r="N83" s="309">
        <f t="shared" si="95"/>
        <v>2</v>
      </c>
      <c r="O83" s="309">
        <f t="shared" si="95"/>
        <v>2</v>
      </c>
      <c r="P83" s="309">
        <f t="shared" si="95"/>
        <v>2</v>
      </c>
      <c r="Q83" s="309">
        <f t="shared" si="95"/>
        <v>2</v>
      </c>
      <c r="R83" s="309">
        <f t="shared" si="95"/>
        <v>2</v>
      </c>
      <c r="S83" s="309">
        <f t="shared" si="95"/>
        <v>2</v>
      </c>
      <c r="T83" s="309">
        <f t="shared" si="95"/>
        <v>2</v>
      </c>
      <c r="U83" s="309">
        <f t="shared" si="95"/>
        <v>2</v>
      </c>
      <c r="V83" s="309">
        <f t="shared" si="95"/>
        <v>2</v>
      </c>
      <c r="W83" s="309">
        <f t="shared" si="95"/>
        <v>2</v>
      </c>
      <c r="X83" s="309">
        <f t="shared" si="95"/>
        <v>2</v>
      </c>
      <c r="Y83" s="309">
        <f t="shared" si="95"/>
        <v>2</v>
      </c>
      <c r="Z83" s="309">
        <f t="shared" si="95"/>
        <v>2</v>
      </c>
      <c r="AA83" s="309">
        <f t="shared" si="95"/>
        <v>2</v>
      </c>
      <c r="AB83" s="309">
        <f t="shared" si="95"/>
        <v>2</v>
      </c>
      <c r="AC83" s="309">
        <f t="shared" si="95"/>
        <v>2</v>
      </c>
      <c r="AD83" s="309">
        <f t="shared" si="95"/>
        <v>2</v>
      </c>
      <c r="AE83" s="309">
        <f t="shared" si="95"/>
        <v>2</v>
      </c>
      <c r="AF83" s="309">
        <f t="shared" si="95"/>
        <v>2</v>
      </c>
      <c r="AG83" s="309">
        <f t="shared" si="95"/>
        <v>2</v>
      </c>
      <c r="AH83" s="309">
        <f t="shared" si="95"/>
        <v>2</v>
      </c>
      <c r="AI83" s="309">
        <f t="shared" si="95"/>
        <v>2</v>
      </c>
      <c r="AJ83" s="309">
        <f t="shared" si="95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96">IFERROR(I79*I80/100*(100-I83)/100,0)</f>
        <v>0</v>
      </c>
      <c r="J84" s="156">
        <f t="shared" si="96"/>
        <v>0</v>
      </c>
      <c r="K84" s="156">
        <f t="shared" si="96"/>
        <v>0</v>
      </c>
      <c r="L84" s="156">
        <f t="shared" si="96"/>
        <v>0</v>
      </c>
      <c r="M84" s="156">
        <f t="shared" si="96"/>
        <v>0</v>
      </c>
      <c r="N84" s="156">
        <f t="shared" si="96"/>
        <v>0</v>
      </c>
      <c r="O84" s="156">
        <f t="shared" si="96"/>
        <v>0</v>
      </c>
      <c r="P84" s="156">
        <f t="shared" si="96"/>
        <v>0</v>
      </c>
      <c r="Q84" s="156">
        <f t="shared" si="96"/>
        <v>0</v>
      </c>
      <c r="R84" s="156">
        <f t="shared" si="96"/>
        <v>0</v>
      </c>
      <c r="S84" s="156">
        <f t="shared" si="96"/>
        <v>0</v>
      </c>
      <c r="T84" s="156">
        <f t="shared" si="96"/>
        <v>0</v>
      </c>
      <c r="U84" s="156">
        <f t="shared" si="96"/>
        <v>0</v>
      </c>
      <c r="V84" s="156">
        <f t="shared" si="96"/>
        <v>0</v>
      </c>
      <c r="W84" s="156">
        <f t="shared" si="96"/>
        <v>0</v>
      </c>
      <c r="X84" s="156">
        <f t="shared" si="96"/>
        <v>0</v>
      </c>
      <c r="Y84" s="156">
        <f t="shared" si="96"/>
        <v>0</v>
      </c>
      <c r="Z84" s="156">
        <f t="shared" si="96"/>
        <v>0</v>
      </c>
      <c r="AA84" s="156">
        <f t="shared" si="96"/>
        <v>0</v>
      </c>
      <c r="AB84" s="156">
        <f t="shared" si="96"/>
        <v>0</v>
      </c>
      <c r="AC84" s="156">
        <f t="shared" si="96"/>
        <v>0</v>
      </c>
      <c r="AD84" s="156">
        <f t="shared" si="96"/>
        <v>0</v>
      </c>
      <c r="AE84" s="156">
        <f t="shared" si="96"/>
        <v>0</v>
      </c>
      <c r="AF84" s="156">
        <f t="shared" si="96"/>
        <v>0</v>
      </c>
      <c r="AG84" s="156">
        <f t="shared" si="96"/>
        <v>0</v>
      </c>
      <c r="AH84" s="156">
        <f t="shared" si="96"/>
        <v>0</v>
      </c>
      <c r="AI84" s="156">
        <f t="shared" si="96"/>
        <v>0</v>
      </c>
      <c r="AJ84" s="156">
        <f t="shared" si="96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7">IFERROR(I82/100*I84,0)</f>
        <v>0</v>
      </c>
      <c r="J85" s="163">
        <f t="shared" si="97"/>
        <v>0</v>
      </c>
      <c r="K85" s="163">
        <f t="shared" si="97"/>
        <v>0</v>
      </c>
      <c r="L85" s="163">
        <f t="shared" si="97"/>
        <v>0</v>
      </c>
      <c r="M85" s="163">
        <f t="shared" si="97"/>
        <v>0</v>
      </c>
      <c r="N85" s="163">
        <f t="shared" si="97"/>
        <v>0</v>
      </c>
      <c r="O85" s="163">
        <f t="shared" si="97"/>
        <v>0</v>
      </c>
      <c r="P85" s="163">
        <f t="shared" si="97"/>
        <v>0</v>
      </c>
      <c r="Q85" s="163">
        <f t="shared" si="97"/>
        <v>0</v>
      </c>
      <c r="R85" s="163">
        <f t="shared" si="97"/>
        <v>0</v>
      </c>
      <c r="S85" s="163">
        <f t="shared" si="97"/>
        <v>0</v>
      </c>
      <c r="T85" s="163">
        <f t="shared" si="97"/>
        <v>0</v>
      </c>
      <c r="U85" s="163">
        <f t="shared" si="97"/>
        <v>0</v>
      </c>
      <c r="V85" s="163">
        <f t="shared" si="97"/>
        <v>0</v>
      </c>
      <c r="W85" s="163">
        <f t="shared" si="97"/>
        <v>0</v>
      </c>
      <c r="X85" s="163">
        <f t="shared" si="97"/>
        <v>0</v>
      </c>
      <c r="Y85" s="163">
        <f t="shared" si="97"/>
        <v>0</v>
      </c>
      <c r="Z85" s="163">
        <f t="shared" si="97"/>
        <v>0</v>
      </c>
      <c r="AA85" s="163">
        <f t="shared" si="97"/>
        <v>0</v>
      </c>
      <c r="AB85" s="163">
        <f t="shared" si="97"/>
        <v>0</v>
      </c>
      <c r="AC85" s="163">
        <f t="shared" si="97"/>
        <v>0</v>
      </c>
      <c r="AD85" s="163">
        <f t="shared" si="97"/>
        <v>0</v>
      </c>
      <c r="AE85" s="163">
        <f t="shared" si="97"/>
        <v>0</v>
      </c>
      <c r="AF85" s="163">
        <f t="shared" si="97"/>
        <v>0</v>
      </c>
      <c r="AG85" s="163">
        <f t="shared" si="97"/>
        <v>0</v>
      </c>
      <c r="AH85" s="163">
        <f t="shared" si="97"/>
        <v>0</v>
      </c>
      <c r="AI85" s="163">
        <f t="shared" si="97"/>
        <v>0</v>
      </c>
      <c r="AJ85" s="163">
        <f t="shared" si="97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8">IFERROR(H79*H80/88,0)</f>
        <v>0</v>
      </c>
      <c r="I86" s="156">
        <f t="shared" si="98"/>
        <v>0</v>
      </c>
      <c r="J86" s="156">
        <f t="shared" si="98"/>
        <v>0</v>
      </c>
      <c r="K86" s="156">
        <f t="shared" si="98"/>
        <v>0</v>
      </c>
      <c r="L86" s="156">
        <f t="shared" si="98"/>
        <v>0</v>
      </c>
      <c r="M86" s="156">
        <f t="shared" si="98"/>
        <v>0</v>
      </c>
      <c r="N86" s="156">
        <f t="shared" si="98"/>
        <v>0</v>
      </c>
      <c r="O86" s="156">
        <f t="shared" si="98"/>
        <v>0</v>
      </c>
      <c r="P86" s="156">
        <f t="shared" si="98"/>
        <v>0</v>
      </c>
      <c r="Q86" s="156">
        <f t="shared" si="98"/>
        <v>0</v>
      </c>
      <c r="R86" s="156">
        <f t="shared" si="98"/>
        <v>0</v>
      </c>
      <c r="S86" s="156">
        <f t="shared" si="98"/>
        <v>0</v>
      </c>
      <c r="T86" s="156">
        <f t="shared" si="98"/>
        <v>0</v>
      </c>
      <c r="U86" s="156">
        <f t="shared" si="98"/>
        <v>0</v>
      </c>
      <c r="V86" s="156">
        <f t="shared" si="98"/>
        <v>0</v>
      </c>
      <c r="W86" s="156">
        <f t="shared" si="98"/>
        <v>0</v>
      </c>
      <c r="X86" s="156">
        <f t="shared" si="98"/>
        <v>0</v>
      </c>
      <c r="Y86" s="156">
        <f t="shared" si="98"/>
        <v>0</v>
      </c>
      <c r="Z86" s="156">
        <f t="shared" si="98"/>
        <v>0</v>
      </c>
      <c r="AA86" s="156">
        <f t="shared" si="98"/>
        <v>0</v>
      </c>
      <c r="AB86" s="156">
        <f t="shared" si="98"/>
        <v>0</v>
      </c>
      <c r="AC86" s="156">
        <f t="shared" si="98"/>
        <v>0</v>
      </c>
      <c r="AD86" s="156">
        <f t="shared" si="98"/>
        <v>0</v>
      </c>
      <c r="AE86" s="156">
        <f t="shared" si="98"/>
        <v>0</v>
      </c>
      <c r="AF86" s="156">
        <f t="shared" si="98"/>
        <v>0</v>
      </c>
      <c r="AG86" s="156">
        <f t="shared" si="98"/>
        <v>0</v>
      </c>
      <c r="AH86" s="156">
        <f t="shared" si="98"/>
        <v>0</v>
      </c>
      <c r="AI86" s="156">
        <f t="shared" si="98"/>
        <v>0</v>
      </c>
      <c r="AJ86" s="156">
        <f t="shared" si="98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9">IFERROR(G87*H$164/G$164,"-")</f>
        <v>-</v>
      </c>
      <c r="I87" s="179" t="str">
        <f t="shared" si="99"/>
        <v>-</v>
      </c>
      <c r="J87" s="179" t="str">
        <f t="shared" si="99"/>
        <v>-</v>
      </c>
      <c r="K87" s="179" t="str">
        <f t="shared" si="99"/>
        <v>-</v>
      </c>
      <c r="L87" s="179" t="str">
        <f t="shared" si="99"/>
        <v>-</v>
      </c>
      <c r="M87" s="179" t="str">
        <f t="shared" si="99"/>
        <v>-</v>
      </c>
      <c r="N87" s="179" t="str">
        <f t="shared" si="99"/>
        <v>-</v>
      </c>
      <c r="O87" s="179" t="str">
        <f t="shared" si="99"/>
        <v>-</v>
      </c>
      <c r="P87" s="179" t="str">
        <f t="shared" si="99"/>
        <v>-</v>
      </c>
      <c r="Q87" s="179" t="str">
        <f t="shared" si="99"/>
        <v>-</v>
      </c>
      <c r="R87" s="179" t="str">
        <f t="shared" si="99"/>
        <v>-</v>
      </c>
      <c r="S87" s="179" t="str">
        <f t="shared" si="99"/>
        <v>-</v>
      </c>
      <c r="T87" s="179" t="str">
        <f t="shared" si="99"/>
        <v>-</v>
      </c>
      <c r="U87" s="179" t="str">
        <f t="shared" si="99"/>
        <v>-</v>
      </c>
      <c r="V87" s="179" t="str">
        <f t="shared" si="99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100">IFERROR(AC87*AD$164/AC$164,"-")</f>
        <v>-</v>
      </c>
      <c r="AE87" s="179" t="str">
        <f t="shared" si="100"/>
        <v>-</v>
      </c>
      <c r="AF87" s="179" t="str">
        <f t="shared" si="100"/>
        <v>-</v>
      </c>
      <c r="AG87" s="179" t="str">
        <f t="shared" si="100"/>
        <v>-</v>
      </c>
      <c r="AH87" s="179" t="str">
        <f t="shared" si="100"/>
        <v>-</v>
      </c>
      <c r="AI87" s="179" t="str">
        <f t="shared" si="100"/>
        <v>-</v>
      </c>
      <c r="AJ87" s="179" t="str">
        <f t="shared" si="100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V89" si="101">H88</f>
        <v>88</v>
      </c>
      <c r="J88" s="164">
        <f t="shared" si="101"/>
        <v>88</v>
      </c>
      <c r="K88" s="164">
        <f t="shared" si="101"/>
        <v>88</v>
      </c>
      <c r="L88" s="164">
        <f t="shared" si="101"/>
        <v>88</v>
      </c>
      <c r="M88" s="164">
        <f t="shared" si="101"/>
        <v>88</v>
      </c>
      <c r="N88" s="164">
        <f t="shared" si="101"/>
        <v>88</v>
      </c>
      <c r="O88" s="164">
        <f t="shared" si="101"/>
        <v>88</v>
      </c>
      <c r="P88" s="164">
        <f t="shared" si="101"/>
        <v>88</v>
      </c>
      <c r="Q88" s="164">
        <f t="shared" si="101"/>
        <v>88</v>
      </c>
      <c r="R88" s="164">
        <f t="shared" si="101"/>
        <v>88</v>
      </c>
      <c r="S88" s="164">
        <f t="shared" si="101"/>
        <v>88</v>
      </c>
      <c r="T88" s="164">
        <f t="shared" si="101"/>
        <v>88</v>
      </c>
      <c r="U88" s="164">
        <f t="shared" si="101"/>
        <v>88</v>
      </c>
      <c r="V88" s="164">
        <f t="shared" si="101"/>
        <v>88</v>
      </c>
      <c r="W88" s="164">
        <f>J88</f>
        <v>88</v>
      </c>
      <c r="X88" s="164">
        <f t="shared" ref="X88:AB89" si="102">W88</f>
        <v>88</v>
      </c>
      <c r="Y88" s="164">
        <f t="shared" si="102"/>
        <v>88</v>
      </c>
      <c r="Z88" s="164">
        <f t="shared" si="102"/>
        <v>88</v>
      </c>
      <c r="AA88" s="164">
        <f t="shared" si="102"/>
        <v>88</v>
      </c>
      <c r="AB88" s="164">
        <f t="shared" si="102"/>
        <v>88</v>
      </c>
      <c r="AC88" s="164">
        <f>P88</f>
        <v>88</v>
      </c>
      <c r="AD88" s="164">
        <f t="shared" ref="AD88:AJ88" si="103">AC88</f>
        <v>88</v>
      </c>
      <c r="AE88" s="164">
        <f t="shared" si="103"/>
        <v>88</v>
      </c>
      <c r="AF88" s="164">
        <f t="shared" si="103"/>
        <v>88</v>
      </c>
      <c r="AG88" s="164">
        <f t="shared" si="103"/>
        <v>88</v>
      </c>
      <c r="AH88" s="164">
        <f t="shared" si="103"/>
        <v>88</v>
      </c>
      <c r="AI88" s="164">
        <f t="shared" si="103"/>
        <v>88</v>
      </c>
      <c r="AJ88" s="164">
        <f t="shared" si="103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104">G89</f>
        <v>0</v>
      </c>
      <c r="I89" s="166">
        <f t="shared" si="104"/>
        <v>0</v>
      </c>
      <c r="J89" s="166">
        <f t="shared" si="104"/>
        <v>0</v>
      </c>
      <c r="K89" s="166">
        <f t="shared" si="104"/>
        <v>0</v>
      </c>
      <c r="L89" s="166">
        <f t="shared" si="104"/>
        <v>0</v>
      </c>
      <c r="M89" s="166">
        <f t="shared" si="104"/>
        <v>0</v>
      </c>
      <c r="N89" s="166">
        <f t="shared" si="104"/>
        <v>0</v>
      </c>
      <c r="O89" s="166">
        <f t="shared" si="104"/>
        <v>0</v>
      </c>
      <c r="P89" s="166">
        <f t="shared" si="104"/>
        <v>0</v>
      </c>
      <c r="Q89" s="166">
        <f t="shared" si="104"/>
        <v>0</v>
      </c>
      <c r="R89" s="166">
        <f t="shared" si="101"/>
        <v>0</v>
      </c>
      <c r="S89" s="166">
        <f t="shared" si="101"/>
        <v>0</v>
      </c>
      <c r="T89" s="166">
        <f t="shared" si="101"/>
        <v>0</v>
      </c>
      <c r="U89" s="166">
        <f t="shared" si="101"/>
        <v>0</v>
      </c>
      <c r="V89" s="166">
        <f t="shared" si="101"/>
        <v>0</v>
      </c>
      <c r="W89" s="166">
        <f>J89</f>
        <v>0</v>
      </c>
      <c r="X89" s="166">
        <f t="shared" si="102"/>
        <v>0</v>
      </c>
      <c r="Y89" s="166">
        <f t="shared" si="102"/>
        <v>0</v>
      </c>
      <c r="Z89" s="166">
        <f t="shared" si="102"/>
        <v>0</v>
      </c>
      <c r="AA89" s="166">
        <f t="shared" si="102"/>
        <v>0</v>
      </c>
      <c r="AB89" s="166">
        <f t="shared" si="102"/>
        <v>0</v>
      </c>
      <c r="AC89" s="166">
        <f>P89</f>
        <v>0</v>
      </c>
      <c r="AD89" s="166">
        <f t="shared" si="104"/>
        <v>0</v>
      </c>
      <c r="AE89" s="166">
        <f t="shared" si="104"/>
        <v>0</v>
      </c>
      <c r="AF89" s="166">
        <f t="shared" si="104"/>
        <v>0</v>
      </c>
      <c r="AG89" s="166">
        <f t="shared" si="104"/>
        <v>0</v>
      </c>
      <c r="AH89" s="166">
        <f t="shared" si="104"/>
        <v>0</v>
      </c>
      <c r="AI89" s="166">
        <f t="shared" si="104"/>
        <v>0</v>
      </c>
      <c r="AJ89" s="166">
        <f t="shared" si="104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105">IFERROR(H89*100/H88,0)</f>
        <v>0</v>
      </c>
      <c r="I90" s="291">
        <f t="shared" si="105"/>
        <v>0</v>
      </c>
      <c r="J90" s="291">
        <f t="shared" si="105"/>
        <v>0</v>
      </c>
      <c r="K90" s="291">
        <f t="shared" si="105"/>
        <v>0</v>
      </c>
      <c r="L90" s="291">
        <f t="shared" si="105"/>
        <v>0</v>
      </c>
      <c r="M90" s="291">
        <f t="shared" si="105"/>
        <v>0</v>
      </c>
      <c r="N90" s="291">
        <f t="shared" si="105"/>
        <v>0</v>
      </c>
      <c r="O90" s="291">
        <f t="shared" si="105"/>
        <v>0</v>
      </c>
      <c r="P90" s="291">
        <f t="shared" si="105"/>
        <v>0</v>
      </c>
      <c r="Q90" s="291">
        <f t="shared" si="105"/>
        <v>0</v>
      </c>
      <c r="R90" s="291">
        <f t="shared" si="105"/>
        <v>0</v>
      </c>
      <c r="S90" s="291">
        <f t="shared" si="105"/>
        <v>0</v>
      </c>
      <c r="T90" s="291">
        <f t="shared" si="105"/>
        <v>0</v>
      </c>
      <c r="U90" s="291">
        <f t="shared" si="105"/>
        <v>0</v>
      </c>
      <c r="V90" s="291">
        <f t="shared" si="105"/>
        <v>0</v>
      </c>
      <c r="W90" s="291">
        <f t="shared" si="105"/>
        <v>0</v>
      </c>
      <c r="X90" s="291">
        <f t="shared" si="105"/>
        <v>0</v>
      </c>
      <c r="Y90" s="291">
        <f t="shared" si="105"/>
        <v>0</v>
      </c>
      <c r="Z90" s="291">
        <f t="shared" si="105"/>
        <v>0</v>
      </c>
      <c r="AA90" s="291">
        <f t="shared" si="105"/>
        <v>0</v>
      </c>
      <c r="AB90" s="291">
        <f t="shared" si="105"/>
        <v>0</v>
      </c>
      <c r="AC90" s="291">
        <f t="shared" si="105"/>
        <v>0</v>
      </c>
      <c r="AD90" s="291">
        <f t="shared" si="105"/>
        <v>0</v>
      </c>
      <c r="AE90" s="291">
        <f t="shared" si="105"/>
        <v>0</v>
      </c>
      <c r="AF90" s="291">
        <f t="shared" si="105"/>
        <v>0</v>
      </c>
      <c r="AG90" s="291">
        <f t="shared" si="105"/>
        <v>0</v>
      </c>
      <c r="AH90" s="291">
        <f t="shared" si="105"/>
        <v>0</v>
      </c>
      <c r="AI90" s="291">
        <f t="shared" si="105"/>
        <v>0</v>
      </c>
      <c r="AJ90" s="291">
        <f t="shared" si="105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106">H91</f>
        <v>2</v>
      </c>
      <c r="J91" s="309">
        <f t="shared" si="106"/>
        <v>2</v>
      </c>
      <c r="K91" s="309">
        <f t="shared" si="106"/>
        <v>2</v>
      </c>
      <c r="L91" s="309">
        <f t="shared" si="106"/>
        <v>2</v>
      </c>
      <c r="M91" s="309">
        <f t="shared" si="106"/>
        <v>2</v>
      </c>
      <c r="N91" s="309">
        <f t="shared" si="106"/>
        <v>2</v>
      </c>
      <c r="O91" s="309">
        <f t="shared" si="106"/>
        <v>2</v>
      </c>
      <c r="P91" s="309">
        <f t="shared" si="106"/>
        <v>2</v>
      </c>
      <c r="Q91" s="309">
        <f t="shared" si="106"/>
        <v>2</v>
      </c>
      <c r="R91" s="309">
        <f t="shared" si="106"/>
        <v>2</v>
      </c>
      <c r="S91" s="309">
        <f t="shared" si="106"/>
        <v>2</v>
      </c>
      <c r="T91" s="309">
        <f t="shared" si="106"/>
        <v>2</v>
      </c>
      <c r="U91" s="309">
        <f t="shared" si="106"/>
        <v>2</v>
      </c>
      <c r="V91" s="309">
        <f t="shared" si="106"/>
        <v>2</v>
      </c>
      <c r="W91" s="309">
        <f t="shared" si="106"/>
        <v>2</v>
      </c>
      <c r="X91" s="309">
        <f t="shared" si="106"/>
        <v>2</v>
      </c>
      <c r="Y91" s="309">
        <f t="shared" si="106"/>
        <v>2</v>
      </c>
      <c r="Z91" s="309">
        <f t="shared" si="106"/>
        <v>2</v>
      </c>
      <c r="AA91" s="309">
        <f t="shared" si="106"/>
        <v>2</v>
      </c>
      <c r="AB91" s="309">
        <f t="shared" si="106"/>
        <v>2</v>
      </c>
      <c r="AC91" s="309">
        <f t="shared" si="106"/>
        <v>2</v>
      </c>
      <c r="AD91" s="309">
        <f t="shared" si="106"/>
        <v>2</v>
      </c>
      <c r="AE91" s="309">
        <f t="shared" si="106"/>
        <v>2</v>
      </c>
      <c r="AF91" s="309">
        <f t="shared" si="106"/>
        <v>2</v>
      </c>
      <c r="AG91" s="309">
        <f t="shared" si="106"/>
        <v>2</v>
      </c>
      <c r="AH91" s="309">
        <f t="shared" si="106"/>
        <v>2</v>
      </c>
      <c r="AI91" s="309">
        <f t="shared" si="106"/>
        <v>2</v>
      </c>
      <c r="AJ91" s="309">
        <f t="shared" si="106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107">IFERROR(I87*I88/100*(100-I91)/100,0)</f>
        <v>0</v>
      </c>
      <c r="J92" s="156">
        <f t="shared" si="107"/>
        <v>0</v>
      </c>
      <c r="K92" s="156">
        <f t="shared" si="107"/>
        <v>0</v>
      </c>
      <c r="L92" s="156">
        <f t="shared" si="107"/>
        <v>0</v>
      </c>
      <c r="M92" s="156">
        <f t="shared" si="107"/>
        <v>0</v>
      </c>
      <c r="N92" s="156">
        <f t="shared" si="107"/>
        <v>0</v>
      </c>
      <c r="O92" s="156">
        <f t="shared" si="107"/>
        <v>0</v>
      </c>
      <c r="P92" s="156">
        <f t="shared" si="107"/>
        <v>0</v>
      </c>
      <c r="Q92" s="156">
        <f t="shared" si="107"/>
        <v>0</v>
      </c>
      <c r="R92" s="156">
        <f t="shared" si="107"/>
        <v>0</v>
      </c>
      <c r="S92" s="156">
        <f t="shared" si="107"/>
        <v>0</v>
      </c>
      <c r="T92" s="156">
        <f t="shared" si="107"/>
        <v>0</v>
      </c>
      <c r="U92" s="156">
        <f t="shared" si="107"/>
        <v>0</v>
      </c>
      <c r="V92" s="156">
        <f t="shared" si="107"/>
        <v>0</v>
      </c>
      <c r="W92" s="156">
        <f t="shared" si="107"/>
        <v>0</v>
      </c>
      <c r="X92" s="156">
        <f t="shared" si="107"/>
        <v>0</v>
      </c>
      <c r="Y92" s="156">
        <f t="shared" si="107"/>
        <v>0</v>
      </c>
      <c r="Z92" s="156">
        <f t="shared" si="107"/>
        <v>0</v>
      </c>
      <c r="AA92" s="156">
        <f t="shared" si="107"/>
        <v>0</v>
      </c>
      <c r="AB92" s="156">
        <f t="shared" si="107"/>
        <v>0</v>
      </c>
      <c r="AC92" s="156">
        <f t="shared" si="107"/>
        <v>0</v>
      </c>
      <c r="AD92" s="156">
        <f t="shared" si="107"/>
        <v>0</v>
      </c>
      <c r="AE92" s="156">
        <f t="shared" si="107"/>
        <v>0</v>
      </c>
      <c r="AF92" s="156">
        <f t="shared" si="107"/>
        <v>0</v>
      </c>
      <c r="AG92" s="156">
        <f t="shared" si="107"/>
        <v>0</v>
      </c>
      <c r="AH92" s="156">
        <f t="shared" si="107"/>
        <v>0</v>
      </c>
      <c r="AI92" s="156">
        <f t="shared" si="107"/>
        <v>0</v>
      </c>
      <c r="AJ92" s="156">
        <f t="shared" si="107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8">IFERROR(I90/100*I92,0)</f>
        <v>0</v>
      </c>
      <c r="J93" s="163">
        <f t="shared" si="108"/>
        <v>0</v>
      </c>
      <c r="K93" s="163">
        <f t="shared" si="108"/>
        <v>0</v>
      </c>
      <c r="L93" s="163">
        <f t="shared" si="108"/>
        <v>0</v>
      </c>
      <c r="M93" s="163">
        <f t="shared" si="108"/>
        <v>0</v>
      </c>
      <c r="N93" s="163">
        <f t="shared" si="108"/>
        <v>0</v>
      </c>
      <c r="O93" s="163">
        <f t="shared" si="108"/>
        <v>0</v>
      </c>
      <c r="P93" s="163">
        <f t="shared" si="108"/>
        <v>0</v>
      </c>
      <c r="Q93" s="163">
        <f t="shared" si="108"/>
        <v>0</v>
      </c>
      <c r="R93" s="163">
        <f t="shared" si="108"/>
        <v>0</v>
      </c>
      <c r="S93" s="163">
        <f t="shared" si="108"/>
        <v>0</v>
      </c>
      <c r="T93" s="163">
        <f t="shared" si="108"/>
        <v>0</v>
      </c>
      <c r="U93" s="163">
        <f t="shared" si="108"/>
        <v>0</v>
      </c>
      <c r="V93" s="163">
        <f t="shared" si="108"/>
        <v>0</v>
      </c>
      <c r="W93" s="163">
        <f t="shared" si="108"/>
        <v>0</v>
      </c>
      <c r="X93" s="163">
        <f t="shared" si="108"/>
        <v>0</v>
      </c>
      <c r="Y93" s="163">
        <f t="shared" si="108"/>
        <v>0</v>
      </c>
      <c r="Z93" s="163">
        <f t="shared" si="108"/>
        <v>0</v>
      </c>
      <c r="AA93" s="163">
        <f t="shared" si="108"/>
        <v>0</v>
      </c>
      <c r="AB93" s="163">
        <f t="shared" si="108"/>
        <v>0</v>
      </c>
      <c r="AC93" s="163">
        <f t="shared" si="108"/>
        <v>0</v>
      </c>
      <c r="AD93" s="163">
        <f t="shared" si="108"/>
        <v>0</v>
      </c>
      <c r="AE93" s="163">
        <f t="shared" si="108"/>
        <v>0</v>
      </c>
      <c r="AF93" s="163">
        <f t="shared" si="108"/>
        <v>0</v>
      </c>
      <c r="AG93" s="163">
        <f t="shared" si="108"/>
        <v>0</v>
      </c>
      <c r="AH93" s="163">
        <f t="shared" si="108"/>
        <v>0</v>
      </c>
      <c r="AI93" s="163">
        <f t="shared" si="108"/>
        <v>0</v>
      </c>
      <c r="AJ93" s="163">
        <f t="shared" si="108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9">IFERROR(H87*H88/88,0)</f>
        <v>0</v>
      </c>
      <c r="I94" s="156">
        <f t="shared" si="109"/>
        <v>0</v>
      </c>
      <c r="J94" s="156">
        <f t="shared" si="109"/>
        <v>0</v>
      </c>
      <c r="K94" s="156">
        <f t="shared" si="109"/>
        <v>0</v>
      </c>
      <c r="L94" s="156">
        <f t="shared" si="109"/>
        <v>0</v>
      </c>
      <c r="M94" s="156">
        <f t="shared" si="109"/>
        <v>0</v>
      </c>
      <c r="N94" s="156">
        <f t="shared" si="109"/>
        <v>0</v>
      </c>
      <c r="O94" s="156">
        <f t="shared" si="109"/>
        <v>0</v>
      </c>
      <c r="P94" s="156">
        <f t="shared" si="109"/>
        <v>0</v>
      </c>
      <c r="Q94" s="156">
        <f t="shared" si="109"/>
        <v>0</v>
      </c>
      <c r="R94" s="156">
        <f t="shared" si="109"/>
        <v>0</v>
      </c>
      <c r="S94" s="156">
        <f t="shared" si="109"/>
        <v>0</v>
      </c>
      <c r="T94" s="156">
        <f t="shared" si="109"/>
        <v>0</v>
      </c>
      <c r="U94" s="156">
        <f t="shared" si="109"/>
        <v>0</v>
      </c>
      <c r="V94" s="156">
        <f t="shared" si="109"/>
        <v>0</v>
      </c>
      <c r="W94" s="156">
        <f t="shared" si="109"/>
        <v>0</v>
      </c>
      <c r="X94" s="156">
        <f t="shared" si="109"/>
        <v>0</v>
      </c>
      <c r="Y94" s="156">
        <f t="shared" si="109"/>
        <v>0</v>
      </c>
      <c r="Z94" s="156">
        <f t="shared" si="109"/>
        <v>0</v>
      </c>
      <c r="AA94" s="156">
        <f t="shared" si="109"/>
        <v>0</v>
      </c>
      <c r="AB94" s="156">
        <f t="shared" si="109"/>
        <v>0</v>
      </c>
      <c r="AC94" s="156">
        <f t="shared" si="109"/>
        <v>0</v>
      </c>
      <c r="AD94" s="156">
        <f t="shared" si="109"/>
        <v>0</v>
      </c>
      <c r="AE94" s="156">
        <f t="shared" si="109"/>
        <v>0</v>
      </c>
      <c r="AF94" s="156">
        <f t="shared" si="109"/>
        <v>0</v>
      </c>
      <c r="AG94" s="156">
        <f t="shared" si="109"/>
        <v>0</v>
      </c>
      <c r="AH94" s="156">
        <f t="shared" si="109"/>
        <v>0</v>
      </c>
      <c r="AI94" s="156">
        <f t="shared" si="109"/>
        <v>0</v>
      </c>
      <c r="AJ94" s="156">
        <f t="shared" si="109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10">IFERROR(G95*H$164/G$164,"-")</f>
        <v>-</v>
      </c>
      <c r="I95" s="179" t="str">
        <f t="shared" si="110"/>
        <v>-</v>
      </c>
      <c r="J95" s="179" t="str">
        <f t="shared" si="110"/>
        <v>-</v>
      </c>
      <c r="K95" s="179" t="str">
        <f t="shared" si="110"/>
        <v>-</v>
      </c>
      <c r="L95" s="179" t="str">
        <f t="shared" si="110"/>
        <v>-</v>
      </c>
      <c r="M95" s="179" t="str">
        <f t="shared" si="110"/>
        <v>-</v>
      </c>
      <c r="N95" s="179" t="str">
        <f t="shared" si="110"/>
        <v>-</v>
      </c>
      <c r="O95" s="179" t="str">
        <f t="shared" si="110"/>
        <v>-</v>
      </c>
      <c r="P95" s="179" t="str">
        <f t="shared" si="110"/>
        <v>-</v>
      </c>
      <c r="Q95" s="179" t="str">
        <f t="shared" si="110"/>
        <v>-</v>
      </c>
      <c r="R95" s="179" t="str">
        <f t="shared" si="110"/>
        <v>-</v>
      </c>
      <c r="S95" s="179" t="str">
        <f t="shared" si="110"/>
        <v>-</v>
      </c>
      <c r="T95" s="179" t="str">
        <f t="shared" si="110"/>
        <v>-</v>
      </c>
      <c r="U95" s="179" t="str">
        <f t="shared" si="110"/>
        <v>-</v>
      </c>
      <c r="V95" s="179" t="str">
        <f t="shared" si="110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11">IFERROR(AC95*AD$164/AC$164,"-")</f>
        <v>-</v>
      </c>
      <c r="AE95" s="179" t="str">
        <f t="shared" si="111"/>
        <v>-</v>
      </c>
      <c r="AF95" s="179" t="str">
        <f t="shared" si="111"/>
        <v>-</v>
      </c>
      <c r="AG95" s="179" t="str">
        <f t="shared" si="111"/>
        <v>-</v>
      </c>
      <c r="AH95" s="179" t="str">
        <f t="shared" si="111"/>
        <v>-</v>
      </c>
      <c r="AI95" s="179" t="str">
        <f t="shared" si="111"/>
        <v>-</v>
      </c>
      <c r="AJ95" s="179" t="str">
        <f t="shared" si="111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V97" si="112">H96</f>
        <v>88</v>
      </c>
      <c r="J96" s="164">
        <f t="shared" si="112"/>
        <v>88</v>
      </c>
      <c r="K96" s="164">
        <f t="shared" si="112"/>
        <v>88</v>
      </c>
      <c r="L96" s="164">
        <f t="shared" si="112"/>
        <v>88</v>
      </c>
      <c r="M96" s="164">
        <f t="shared" si="112"/>
        <v>88</v>
      </c>
      <c r="N96" s="164">
        <f t="shared" si="112"/>
        <v>88</v>
      </c>
      <c r="O96" s="164">
        <f t="shared" si="112"/>
        <v>88</v>
      </c>
      <c r="P96" s="164">
        <f t="shared" si="112"/>
        <v>88</v>
      </c>
      <c r="Q96" s="164">
        <f t="shared" si="112"/>
        <v>88</v>
      </c>
      <c r="R96" s="164">
        <f t="shared" si="112"/>
        <v>88</v>
      </c>
      <c r="S96" s="164">
        <f t="shared" si="112"/>
        <v>88</v>
      </c>
      <c r="T96" s="164">
        <f t="shared" si="112"/>
        <v>88</v>
      </c>
      <c r="U96" s="164">
        <f t="shared" si="112"/>
        <v>88</v>
      </c>
      <c r="V96" s="164">
        <f t="shared" si="112"/>
        <v>88</v>
      </c>
      <c r="W96" s="164">
        <f>J96</f>
        <v>88</v>
      </c>
      <c r="X96" s="164">
        <f t="shared" ref="X96:AB97" si="113">W96</f>
        <v>88</v>
      </c>
      <c r="Y96" s="164">
        <f t="shared" si="113"/>
        <v>88</v>
      </c>
      <c r="Z96" s="164">
        <f t="shared" si="113"/>
        <v>88</v>
      </c>
      <c r="AA96" s="164">
        <f t="shared" si="113"/>
        <v>88</v>
      </c>
      <c r="AB96" s="164">
        <f t="shared" si="113"/>
        <v>88</v>
      </c>
      <c r="AC96" s="164">
        <f>P96</f>
        <v>88</v>
      </c>
      <c r="AD96" s="164">
        <f t="shared" ref="AD96:AJ96" si="114">AC96</f>
        <v>88</v>
      </c>
      <c r="AE96" s="164">
        <f t="shared" si="114"/>
        <v>88</v>
      </c>
      <c r="AF96" s="164">
        <f t="shared" si="114"/>
        <v>88</v>
      </c>
      <c r="AG96" s="164">
        <f t="shared" si="114"/>
        <v>88</v>
      </c>
      <c r="AH96" s="164">
        <f t="shared" si="114"/>
        <v>88</v>
      </c>
      <c r="AI96" s="164">
        <f t="shared" si="114"/>
        <v>88</v>
      </c>
      <c r="AJ96" s="164">
        <f t="shared" si="11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15">G97</f>
        <v>100</v>
      </c>
      <c r="I97" s="166">
        <f t="shared" si="115"/>
        <v>100</v>
      </c>
      <c r="J97" s="166">
        <f t="shared" si="115"/>
        <v>100</v>
      </c>
      <c r="K97" s="166">
        <f t="shared" si="115"/>
        <v>100</v>
      </c>
      <c r="L97" s="166">
        <f t="shared" si="115"/>
        <v>100</v>
      </c>
      <c r="M97" s="166">
        <f t="shared" si="115"/>
        <v>100</v>
      </c>
      <c r="N97" s="166">
        <f t="shared" si="115"/>
        <v>100</v>
      </c>
      <c r="O97" s="166">
        <f t="shared" si="115"/>
        <v>100</v>
      </c>
      <c r="P97" s="166">
        <f t="shared" si="115"/>
        <v>100</v>
      </c>
      <c r="Q97" s="166">
        <f t="shared" si="115"/>
        <v>100</v>
      </c>
      <c r="R97" s="166">
        <f t="shared" si="112"/>
        <v>100</v>
      </c>
      <c r="S97" s="166">
        <f t="shared" si="112"/>
        <v>100</v>
      </c>
      <c r="T97" s="166">
        <f t="shared" si="112"/>
        <v>100</v>
      </c>
      <c r="U97" s="166">
        <f t="shared" si="112"/>
        <v>100</v>
      </c>
      <c r="V97" s="166">
        <f t="shared" si="112"/>
        <v>100</v>
      </c>
      <c r="W97" s="166">
        <f>J97</f>
        <v>100</v>
      </c>
      <c r="X97" s="166">
        <f t="shared" si="113"/>
        <v>100</v>
      </c>
      <c r="Y97" s="166">
        <f t="shared" si="113"/>
        <v>100</v>
      </c>
      <c r="Z97" s="166">
        <f t="shared" si="113"/>
        <v>100</v>
      </c>
      <c r="AA97" s="166">
        <f t="shared" si="113"/>
        <v>100</v>
      </c>
      <c r="AB97" s="166">
        <f t="shared" si="113"/>
        <v>100</v>
      </c>
      <c r="AC97" s="166">
        <f>P97</f>
        <v>100</v>
      </c>
      <c r="AD97" s="166">
        <f t="shared" si="115"/>
        <v>100</v>
      </c>
      <c r="AE97" s="166">
        <f t="shared" si="115"/>
        <v>100</v>
      </c>
      <c r="AF97" s="166">
        <f t="shared" si="115"/>
        <v>100</v>
      </c>
      <c r="AG97" s="166">
        <f t="shared" si="115"/>
        <v>100</v>
      </c>
      <c r="AH97" s="166">
        <f t="shared" si="115"/>
        <v>100</v>
      </c>
      <c r="AI97" s="166">
        <f t="shared" si="115"/>
        <v>100</v>
      </c>
      <c r="AJ97" s="166">
        <f t="shared" si="115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16">IFERROR(H97*100/H96,0)</f>
        <v>113.63636363636364</v>
      </c>
      <c r="I98" s="291">
        <f t="shared" si="116"/>
        <v>113.63636363636364</v>
      </c>
      <c r="J98" s="291">
        <f t="shared" si="116"/>
        <v>113.63636363636364</v>
      </c>
      <c r="K98" s="291">
        <f t="shared" si="116"/>
        <v>113.63636363636364</v>
      </c>
      <c r="L98" s="291">
        <f t="shared" si="116"/>
        <v>113.63636363636364</v>
      </c>
      <c r="M98" s="291">
        <f t="shared" si="116"/>
        <v>113.63636363636364</v>
      </c>
      <c r="N98" s="291">
        <f t="shared" si="116"/>
        <v>113.63636363636364</v>
      </c>
      <c r="O98" s="291">
        <f t="shared" si="116"/>
        <v>113.63636363636364</v>
      </c>
      <c r="P98" s="291">
        <f t="shared" si="116"/>
        <v>113.63636363636364</v>
      </c>
      <c r="Q98" s="291">
        <f t="shared" si="116"/>
        <v>113.63636363636364</v>
      </c>
      <c r="R98" s="291">
        <f t="shared" si="116"/>
        <v>113.63636363636364</v>
      </c>
      <c r="S98" s="291">
        <f t="shared" si="116"/>
        <v>113.63636363636364</v>
      </c>
      <c r="T98" s="291">
        <f t="shared" si="116"/>
        <v>113.63636363636364</v>
      </c>
      <c r="U98" s="291">
        <f t="shared" si="116"/>
        <v>113.63636363636364</v>
      </c>
      <c r="V98" s="291">
        <f t="shared" si="116"/>
        <v>113.63636363636364</v>
      </c>
      <c r="W98" s="291">
        <f t="shared" si="116"/>
        <v>113.63636363636364</v>
      </c>
      <c r="X98" s="291">
        <f t="shared" si="116"/>
        <v>113.63636363636364</v>
      </c>
      <c r="Y98" s="291">
        <f t="shared" si="116"/>
        <v>113.63636363636364</v>
      </c>
      <c r="Z98" s="291">
        <f t="shared" si="116"/>
        <v>113.63636363636364</v>
      </c>
      <c r="AA98" s="291">
        <f t="shared" si="116"/>
        <v>113.63636363636364</v>
      </c>
      <c r="AB98" s="291">
        <f t="shared" si="116"/>
        <v>113.63636363636364</v>
      </c>
      <c r="AC98" s="291">
        <f t="shared" si="116"/>
        <v>113.63636363636364</v>
      </c>
      <c r="AD98" s="291">
        <f t="shared" si="116"/>
        <v>113.63636363636364</v>
      </c>
      <c r="AE98" s="291">
        <f t="shared" si="116"/>
        <v>113.63636363636364</v>
      </c>
      <c r="AF98" s="291">
        <f t="shared" si="116"/>
        <v>113.63636363636364</v>
      </c>
      <c r="AG98" s="291">
        <f t="shared" si="116"/>
        <v>113.63636363636364</v>
      </c>
      <c r="AH98" s="291">
        <f t="shared" si="116"/>
        <v>113.63636363636364</v>
      </c>
      <c r="AI98" s="291">
        <f t="shared" si="116"/>
        <v>113.63636363636364</v>
      </c>
      <c r="AJ98" s="291">
        <f t="shared" si="116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17">H99</f>
        <v>2</v>
      </c>
      <c r="J99" s="309">
        <f t="shared" si="117"/>
        <v>2</v>
      </c>
      <c r="K99" s="309">
        <f t="shared" si="117"/>
        <v>2</v>
      </c>
      <c r="L99" s="309">
        <f t="shared" si="117"/>
        <v>2</v>
      </c>
      <c r="M99" s="309">
        <f t="shared" si="117"/>
        <v>2</v>
      </c>
      <c r="N99" s="309">
        <f t="shared" si="117"/>
        <v>2</v>
      </c>
      <c r="O99" s="309">
        <f t="shared" si="117"/>
        <v>2</v>
      </c>
      <c r="P99" s="309">
        <f t="shared" si="117"/>
        <v>2</v>
      </c>
      <c r="Q99" s="309">
        <f t="shared" si="117"/>
        <v>2</v>
      </c>
      <c r="R99" s="309">
        <f t="shared" si="117"/>
        <v>2</v>
      </c>
      <c r="S99" s="309">
        <f t="shared" si="117"/>
        <v>2</v>
      </c>
      <c r="T99" s="309">
        <f t="shared" si="117"/>
        <v>2</v>
      </c>
      <c r="U99" s="309">
        <f t="shared" si="117"/>
        <v>2</v>
      </c>
      <c r="V99" s="309">
        <f t="shared" si="117"/>
        <v>2</v>
      </c>
      <c r="W99" s="309">
        <f t="shared" si="117"/>
        <v>2</v>
      </c>
      <c r="X99" s="309">
        <f t="shared" si="117"/>
        <v>2</v>
      </c>
      <c r="Y99" s="309">
        <f t="shared" si="117"/>
        <v>2</v>
      </c>
      <c r="Z99" s="309">
        <f t="shared" si="117"/>
        <v>2</v>
      </c>
      <c r="AA99" s="309">
        <f t="shared" si="117"/>
        <v>2</v>
      </c>
      <c r="AB99" s="309">
        <f t="shared" si="117"/>
        <v>2</v>
      </c>
      <c r="AC99" s="309">
        <f t="shared" si="117"/>
        <v>2</v>
      </c>
      <c r="AD99" s="309">
        <f t="shared" si="117"/>
        <v>2</v>
      </c>
      <c r="AE99" s="309">
        <f t="shared" si="117"/>
        <v>2</v>
      </c>
      <c r="AF99" s="309">
        <f t="shared" si="117"/>
        <v>2</v>
      </c>
      <c r="AG99" s="309">
        <f t="shared" si="117"/>
        <v>2</v>
      </c>
      <c r="AH99" s="309">
        <f t="shared" si="117"/>
        <v>2</v>
      </c>
      <c r="AI99" s="309">
        <f t="shared" si="117"/>
        <v>2</v>
      </c>
      <c r="AJ99" s="309">
        <f t="shared" si="117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18">IFERROR(I95*I96/100*(100-I99)/100,0)</f>
        <v>0</v>
      </c>
      <c r="J100" s="156">
        <f t="shared" si="118"/>
        <v>0</v>
      </c>
      <c r="K100" s="156">
        <f t="shared" si="118"/>
        <v>0</v>
      </c>
      <c r="L100" s="156">
        <f t="shared" si="118"/>
        <v>0</v>
      </c>
      <c r="M100" s="156">
        <f t="shared" si="118"/>
        <v>0</v>
      </c>
      <c r="N100" s="156">
        <f t="shared" si="118"/>
        <v>0</v>
      </c>
      <c r="O100" s="156">
        <f t="shared" si="118"/>
        <v>0</v>
      </c>
      <c r="P100" s="156">
        <f t="shared" si="118"/>
        <v>0</v>
      </c>
      <c r="Q100" s="156">
        <f t="shared" si="118"/>
        <v>0</v>
      </c>
      <c r="R100" s="156">
        <f t="shared" si="118"/>
        <v>0</v>
      </c>
      <c r="S100" s="156">
        <f t="shared" si="118"/>
        <v>0</v>
      </c>
      <c r="T100" s="156">
        <f t="shared" si="118"/>
        <v>0</v>
      </c>
      <c r="U100" s="156">
        <f t="shared" si="118"/>
        <v>0</v>
      </c>
      <c r="V100" s="156">
        <f t="shared" si="118"/>
        <v>0</v>
      </c>
      <c r="W100" s="156">
        <f t="shared" si="118"/>
        <v>0</v>
      </c>
      <c r="X100" s="156">
        <f t="shared" si="118"/>
        <v>0</v>
      </c>
      <c r="Y100" s="156">
        <f t="shared" si="118"/>
        <v>0</v>
      </c>
      <c r="Z100" s="156">
        <f t="shared" si="118"/>
        <v>0</v>
      </c>
      <c r="AA100" s="156">
        <f t="shared" si="118"/>
        <v>0</v>
      </c>
      <c r="AB100" s="156">
        <f t="shared" si="118"/>
        <v>0</v>
      </c>
      <c r="AC100" s="156">
        <f t="shared" si="118"/>
        <v>0</v>
      </c>
      <c r="AD100" s="156">
        <f t="shared" si="118"/>
        <v>0</v>
      </c>
      <c r="AE100" s="156">
        <f t="shared" si="118"/>
        <v>0</v>
      </c>
      <c r="AF100" s="156">
        <f t="shared" si="118"/>
        <v>0</v>
      </c>
      <c r="AG100" s="156">
        <f t="shared" si="118"/>
        <v>0</v>
      </c>
      <c r="AH100" s="156">
        <f t="shared" si="118"/>
        <v>0</v>
      </c>
      <c r="AI100" s="156">
        <f t="shared" si="118"/>
        <v>0</v>
      </c>
      <c r="AJ100" s="156">
        <f t="shared" si="118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9">IFERROR(I98/100*I100,0)</f>
        <v>0</v>
      </c>
      <c r="J101" s="163">
        <f t="shared" si="119"/>
        <v>0</v>
      </c>
      <c r="K101" s="163">
        <f t="shared" si="119"/>
        <v>0</v>
      </c>
      <c r="L101" s="163">
        <f t="shared" si="119"/>
        <v>0</v>
      </c>
      <c r="M101" s="163">
        <f t="shared" si="119"/>
        <v>0</v>
      </c>
      <c r="N101" s="163">
        <f t="shared" si="119"/>
        <v>0</v>
      </c>
      <c r="O101" s="163">
        <f t="shared" si="119"/>
        <v>0</v>
      </c>
      <c r="P101" s="163">
        <f t="shared" si="119"/>
        <v>0</v>
      </c>
      <c r="Q101" s="163">
        <f t="shared" si="119"/>
        <v>0</v>
      </c>
      <c r="R101" s="163">
        <f t="shared" si="119"/>
        <v>0</v>
      </c>
      <c r="S101" s="163">
        <f t="shared" si="119"/>
        <v>0</v>
      </c>
      <c r="T101" s="163">
        <f t="shared" si="119"/>
        <v>0</v>
      </c>
      <c r="U101" s="163">
        <f t="shared" si="119"/>
        <v>0</v>
      </c>
      <c r="V101" s="163">
        <f t="shared" si="119"/>
        <v>0</v>
      </c>
      <c r="W101" s="163">
        <f t="shared" si="119"/>
        <v>0</v>
      </c>
      <c r="X101" s="163">
        <f t="shared" si="119"/>
        <v>0</v>
      </c>
      <c r="Y101" s="163">
        <f t="shared" si="119"/>
        <v>0</v>
      </c>
      <c r="Z101" s="163">
        <f t="shared" si="119"/>
        <v>0</v>
      </c>
      <c r="AA101" s="163">
        <f t="shared" si="119"/>
        <v>0</v>
      </c>
      <c r="AB101" s="163">
        <f t="shared" si="119"/>
        <v>0</v>
      </c>
      <c r="AC101" s="163">
        <f t="shared" si="119"/>
        <v>0</v>
      </c>
      <c r="AD101" s="163">
        <f t="shared" si="119"/>
        <v>0</v>
      </c>
      <c r="AE101" s="163">
        <f t="shared" si="119"/>
        <v>0</v>
      </c>
      <c r="AF101" s="163">
        <f t="shared" si="119"/>
        <v>0</v>
      </c>
      <c r="AG101" s="163">
        <f t="shared" si="119"/>
        <v>0</v>
      </c>
      <c r="AH101" s="163">
        <f t="shared" si="119"/>
        <v>0</v>
      </c>
      <c r="AI101" s="163">
        <f t="shared" si="119"/>
        <v>0</v>
      </c>
      <c r="AJ101" s="163">
        <f t="shared" si="119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20">IFERROR(H95*H96/88,0)</f>
        <v>0</v>
      </c>
      <c r="I102" s="156">
        <f t="shared" si="120"/>
        <v>0</v>
      </c>
      <c r="J102" s="156">
        <f t="shared" si="120"/>
        <v>0</v>
      </c>
      <c r="K102" s="156">
        <f t="shared" si="120"/>
        <v>0</v>
      </c>
      <c r="L102" s="156">
        <f t="shared" si="120"/>
        <v>0</v>
      </c>
      <c r="M102" s="156">
        <f t="shared" si="120"/>
        <v>0</v>
      </c>
      <c r="N102" s="156">
        <f t="shared" si="120"/>
        <v>0</v>
      </c>
      <c r="O102" s="156">
        <f t="shared" si="120"/>
        <v>0</v>
      </c>
      <c r="P102" s="156">
        <f t="shared" si="120"/>
        <v>0</v>
      </c>
      <c r="Q102" s="156">
        <f t="shared" si="120"/>
        <v>0</v>
      </c>
      <c r="R102" s="156">
        <f t="shared" si="120"/>
        <v>0</v>
      </c>
      <c r="S102" s="156">
        <f t="shared" si="120"/>
        <v>0</v>
      </c>
      <c r="T102" s="156">
        <f t="shared" si="120"/>
        <v>0</v>
      </c>
      <c r="U102" s="156">
        <f t="shared" si="120"/>
        <v>0</v>
      </c>
      <c r="V102" s="156">
        <f t="shared" si="120"/>
        <v>0</v>
      </c>
      <c r="W102" s="156">
        <f t="shared" si="120"/>
        <v>0</v>
      </c>
      <c r="X102" s="156">
        <f t="shared" si="120"/>
        <v>0</v>
      </c>
      <c r="Y102" s="156">
        <f t="shared" si="120"/>
        <v>0</v>
      </c>
      <c r="Z102" s="156">
        <f t="shared" si="120"/>
        <v>0</v>
      </c>
      <c r="AA102" s="156">
        <f t="shared" si="120"/>
        <v>0</v>
      </c>
      <c r="AB102" s="156">
        <f t="shared" si="120"/>
        <v>0</v>
      </c>
      <c r="AC102" s="156">
        <f t="shared" si="120"/>
        <v>0</v>
      </c>
      <c r="AD102" s="156">
        <f t="shared" si="120"/>
        <v>0</v>
      </c>
      <c r="AE102" s="156">
        <f t="shared" si="120"/>
        <v>0</v>
      </c>
      <c r="AF102" s="156">
        <f t="shared" si="120"/>
        <v>0</v>
      </c>
      <c r="AG102" s="156">
        <f t="shared" si="120"/>
        <v>0</v>
      </c>
      <c r="AH102" s="156">
        <f t="shared" si="120"/>
        <v>0</v>
      </c>
      <c r="AI102" s="156">
        <f t="shared" si="120"/>
        <v>0</v>
      </c>
      <c r="AJ102" s="156">
        <f t="shared" si="120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21">IFERROR(G103*H$164/G$164,"-")</f>
        <v>-</v>
      </c>
      <c r="I103" s="179" t="str">
        <f t="shared" si="121"/>
        <v>-</v>
      </c>
      <c r="J103" s="179" t="str">
        <f t="shared" si="121"/>
        <v>-</v>
      </c>
      <c r="K103" s="179" t="str">
        <f t="shared" si="121"/>
        <v>-</v>
      </c>
      <c r="L103" s="179" t="str">
        <f t="shared" si="121"/>
        <v>-</v>
      </c>
      <c r="M103" s="179" t="str">
        <f t="shared" si="121"/>
        <v>-</v>
      </c>
      <c r="N103" s="179" t="str">
        <f t="shared" si="121"/>
        <v>-</v>
      </c>
      <c r="O103" s="179" t="str">
        <f t="shared" si="121"/>
        <v>-</v>
      </c>
      <c r="P103" s="179" t="str">
        <f t="shared" si="121"/>
        <v>-</v>
      </c>
      <c r="Q103" s="179" t="str">
        <f t="shared" si="121"/>
        <v>-</v>
      </c>
      <c r="R103" s="179" t="str">
        <f t="shared" si="121"/>
        <v>-</v>
      </c>
      <c r="S103" s="179" t="str">
        <f t="shared" si="121"/>
        <v>-</v>
      </c>
      <c r="T103" s="179" t="str">
        <f t="shared" si="121"/>
        <v>-</v>
      </c>
      <c r="U103" s="179" t="str">
        <f t="shared" si="121"/>
        <v>-</v>
      </c>
      <c r="V103" s="179" t="str">
        <f t="shared" si="121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22">IFERROR(AC103*AD$164/AC$164,"-")</f>
        <v>-</v>
      </c>
      <c r="AE103" s="179" t="str">
        <f t="shared" si="122"/>
        <v>-</v>
      </c>
      <c r="AF103" s="179" t="str">
        <f t="shared" si="122"/>
        <v>-</v>
      </c>
      <c r="AG103" s="179" t="str">
        <f t="shared" si="122"/>
        <v>-</v>
      </c>
      <c r="AH103" s="179" t="str">
        <f t="shared" si="122"/>
        <v>-</v>
      </c>
      <c r="AI103" s="179" t="str">
        <f t="shared" si="122"/>
        <v>-</v>
      </c>
      <c r="AJ103" s="179" t="str">
        <f t="shared" si="122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V105" si="123">H104</f>
        <v>90</v>
      </c>
      <c r="J104" s="164">
        <f t="shared" si="123"/>
        <v>90</v>
      </c>
      <c r="K104" s="164">
        <f t="shared" si="123"/>
        <v>90</v>
      </c>
      <c r="L104" s="164">
        <f t="shared" si="123"/>
        <v>90</v>
      </c>
      <c r="M104" s="164">
        <f t="shared" si="123"/>
        <v>90</v>
      </c>
      <c r="N104" s="164">
        <f t="shared" si="123"/>
        <v>90</v>
      </c>
      <c r="O104" s="164">
        <f t="shared" si="123"/>
        <v>90</v>
      </c>
      <c r="P104" s="164">
        <f t="shared" si="123"/>
        <v>90</v>
      </c>
      <c r="Q104" s="164">
        <f t="shared" si="123"/>
        <v>90</v>
      </c>
      <c r="R104" s="164">
        <f t="shared" si="123"/>
        <v>90</v>
      </c>
      <c r="S104" s="164">
        <f t="shared" si="123"/>
        <v>90</v>
      </c>
      <c r="T104" s="164">
        <f t="shared" si="123"/>
        <v>90</v>
      </c>
      <c r="U104" s="164">
        <f t="shared" si="123"/>
        <v>90</v>
      </c>
      <c r="V104" s="164">
        <f t="shared" si="123"/>
        <v>90</v>
      </c>
      <c r="W104" s="164">
        <f>J104</f>
        <v>90</v>
      </c>
      <c r="X104" s="164">
        <f t="shared" ref="X104:AB105" si="124">W104</f>
        <v>90</v>
      </c>
      <c r="Y104" s="164">
        <f t="shared" si="124"/>
        <v>90</v>
      </c>
      <c r="Z104" s="164">
        <f t="shared" si="124"/>
        <v>90</v>
      </c>
      <c r="AA104" s="164">
        <f t="shared" si="124"/>
        <v>90</v>
      </c>
      <c r="AB104" s="164">
        <f t="shared" si="124"/>
        <v>90</v>
      </c>
      <c r="AC104" s="164">
        <f>P104</f>
        <v>90</v>
      </c>
      <c r="AD104" s="164">
        <f t="shared" ref="AD104:AJ104" si="125">AC104</f>
        <v>90</v>
      </c>
      <c r="AE104" s="164">
        <f t="shared" si="125"/>
        <v>90</v>
      </c>
      <c r="AF104" s="164">
        <f t="shared" si="125"/>
        <v>90</v>
      </c>
      <c r="AG104" s="164">
        <f t="shared" si="125"/>
        <v>90</v>
      </c>
      <c r="AH104" s="164">
        <f t="shared" si="125"/>
        <v>90</v>
      </c>
      <c r="AI104" s="164">
        <f t="shared" si="125"/>
        <v>90</v>
      </c>
      <c r="AJ104" s="164">
        <f t="shared" si="125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26">G105</f>
        <v>19</v>
      </c>
      <c r="I105" s="166">
        <f t="shared" si="126"/>
        <v>19</v>
      </c>
      <c r="J105" s="166">
        <f t="shared" si="126"/>
        <v>19</v>
      </c>
      <c r="K105" s="166">
        <f t="shared" si="126"/>
        <v>19</v>
      </c>
      <c r="L105" s="166">
        <f t="shared" si="126"/>
        <v>19</v>
      </c>
      <c r="M105" s="166">
        <f t="shared" si="126"/>
        <v>19</v>
      </c>
      <c r="N105" s="166">
        <f t="shared" si="126"/>
        <v>19</v>
      </c>
      <c r="O105" s="166">
        <f t="shared" si="126"/>
        <v>19</v>
      </c>
      <c r="P105" s="166">
        <f t="shared" si="126"/>
        <v>19</v>
      </c>
      <c r="Q105" s="166">
        <f t="shared" si="126"/>
        <v>19</v>
      </c>
      <c r="R105" s="166">
        <f t="shared" si="123"/>
        <v>19</v>
      </c>
      <c r="S105" s="166">
        <f t="shared" si="123"/>
        <v>19</v>
      </c>
      <c r="T105" s="166">
        <f t="shared" si="123"/>
        <v>19</v>
      </c>
      <c r="U105" s="166">
        <f t="shared" si="123"/>
        <v>19</v>
      </c>
      <c r="V105" s="166">
        <f t="shared" si="123"/>
        <v>19</v>
      </c>
      <c r="W105" s="166">
        <f>J105</f>
        <v>19</v>
      </c>
      <c r="X105" s="166">
        <f t="shared" si="124"/>
        <v>19</v>
      </c>
      <c r="Y105" s="166">
        <f t="shared" si="124"/>
        <v>19</v>
      </c>
      <c r="Z105" s="166">
        <f t="shared" si="124"/>
        <v>19</v>
      </c>
      <c r="AA105" s="166">
        <f t="shared" si="124"/>
        <v>19</v>
      </c>
      <c r="AB105" s="166">
        <f t="shared" si="124"/>
        <v>19</v>
      </c>
      <c r="AC105" s="166">
        <f>P105</f>
        <v>19</v>
      </c>
      <c r="AD105" s="166">
        <f t="shared" si="126"/>
        <v>19</v>
      </c>
      <c r="AE105" s="166">
        <f t="shared" si="126"/>
        <v>19</v>
      </c>
      <c r="AF105" s="166">
        <f t="shared" si="126"/>
        <v>19</v>
      </c>
      <c r="AG105" s="166">
        <f t="shared" si="126"/>
        <v>19</v>
      </c>
      <c r="AH105" s="166">
        <f t="shared" si="126"/>
        <v>19</v>
      </c>
      <c r="AI105" s="166">
        <f t="shared" si="126"/>
        <v>19</v>
      </c>
      <c r="AJ105" s="166">
        <f t="shared" si="12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27">IFERROR(H105*100/H104,0)</f>
        <v>21.111111111111111</v>
      </c>
      <c r="I106" s="291">
        <f t="shared" si="127"/>
        <v>21.111111111111111</v>
      </c>
      <c r="J106" s="291">
        <f t="shared" si="127"/>
        <v>21.111111111111111</v>
      </c>
      <c r="K106" s="291">
        <f t="shared" si="127"/>
        <v>21.111111111111111</v>
      </c>
      <c r="L106" s="291">
        <f t="shared" si="127"/>
        <v>21.111111111111111</v>
      </c>
      <c r="M106" s="291">
        <f t="shared" si="127"/>
        <v>21.111111111111111</v>
      </c>
      <c r="N106" s="291">
        <f t="shared" si="127"/>
        <v>21.111111111111111</v>
      </c>
      <c r="O106" s="291">
        <f t="shared" si="127"/>
        <v>21.111111111111111</v>
      </c>
      <c r="P106" s="291">
        <f t="shared" si="127"/>
        <v>21.111111111111111</v>
      </c>
      <c r="Q106" s="291">
        <f t="shared" si="127"/>
        <v>21.111111111111111</v>
      </c>
      <c r="R106" s="291">
        <f t="shared" si="127"/>
        <v>21.111111111111111</v>
      </c>
      <c r="S106" s="291">
        <f t="shared" si="127"/>
        <v>21.111111111111111</v>
      </c>
      <c r="T106" s="291">
        <f t="shared" si="127"/>
        <v>21.111111111111111</v>
      </c>
      <c r="U106" s="291">
        <f t="shared" si="127"/>
        <v>21.111111111111111</v>
      </c>
      <c r="V106" s="291">
        <f t="shared" si="127"/>
        <v>21.111111111111111</v>
      </c>
      <c r="W106" s="291">
        <f t="shared" si="127"/>
        <v>21.111111111111111</v>
      </c>
      <c r="X106" s="291">
        <f t="shared" si="127"/>
        <v>21.111111111111111</v>
      </c>
      <c r="Y106" s="291">
        <f t="shared" si="127"/>
        <v>21.111111111111111</v>
      </c>
      <c r="Z106" s="291">
        <f t="shared" si="127"/>
        <v>21.111111111111111</v>
      </c>
      <c r="AA106" s="291">
        <f t="shared" si="127"/>
        <v>21.111111111111111</v>
      </c>
      <c r="AB106" s="291">
        <f t="shared" si="127"/>
        <v>21.111111111111111</v>
      </c>
      <c r="AC106" s="291">
        <f t="shared" si="127"/>
        <v>21.111111111111111</v>
      </c>
      <c r="AD106" s="291">
        <f t="shared" si="127"/>
        <v>21.111111111111111</v>
      </c>
      <c r="AE106" s="291">
        <f t="shared" si="127"/>
        <v>21.111111111111111</v>
      </c>
      <c r="AF106" s="291">
        <f t="shared" si="127"/>
        <v>21.111111111111111</v>
      </c>
      <c r="AG106" s="291">
        <f t="shared" si="127"/>
        <v>21.111111111111111</v>
      </c>
      <c r="AH106" s="291">
        <f t="shared" si="127"/>
        <v>21.111111111111111</v>
      </c>
      <c r="AI106" s="291">
        <f t="shared" si="127"/>
        <v>21.111111111111111</v>
      </c>
      <c r="AJ106" s="291">
        <f t="shared" si="12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28">H107</f>
        <v>2</v>
      </c>
      <c r="J107" s="309">
        <f t="shared" si="128"/>
        <v>2</v>
      </c>
      <c r="K107" s="309">
        <f t="shared" si="128"/>
        <v>2</v>
      </c>
      <c r="L107" s="309">
        <f t="shared" si="128"/>
        <v>2</v>
      </c>
      <c r="M107" s="309">
        <f t="shared" si="128"/>
        <v>2</v>
      </c>
      <c r="N107" s="309">
        <f t="shared" si="128"/>
        <v>2</v>
      </c>
      <c r="O107" s="309">
        <f t="shared" si="128"/>
        <v>2</v>
      </c>
      <c r="P107" s="309">
        <f t="shared" si="128"/>
        <v>2</v>
      </c>
      <c r="Q107" s="309">
        <f t="shared" si="128"/>
        <v>2</v>
      </c>
      <c r="R107" s="309">
        <f t="shared" si="128"/>
        <v>2</v>
      </c>
      <c r="S107" s="309">
        <f t="shared" si="128"/>
        <v>2</v>
      </c>
      <c r="T107" s="309">
        <f t="shared" si="128"/>
        <v>2</v>
      </c>
      <c r="U107" s="309">
        <f t="shared" si="128"/>
        <v>2</v>
      </c>
      <c r="V107" s="309">
        <f t="shared" si="128"/>
        <v>2</v>
      </c>
      <c r="W107" s="309">
        <f t="shared" si="128"/>
        <v>2</v>
      </c>
      <c r="X107" s="309">
        <f t="shared" si="128"/>
        <v>2</v>
      </c>
      <c r="Y107" s="309">
        <f t="shared" si="128"/>
        <v>2</v>
      </c>
      <c r="Z107" s="309">
        <f t="shared" si="128"/>
        <v>2</v>
      </c>
      <c r="AA107" s="309">
        <f t="shared" si="128"/>
        <v>2</v>
      </c>
      <c r="AB107" s="309">
        <f t="shared" si="128"/>
        <v>2</v>
      </c>
      <c r="AC107" s="309">
        <f t="shared" si="128"/>
        <v>2</v>
      </c>
      <c r="AD107" s="309">
        <f t="shared" si="128"/>
        <v>2</v>
      </c>
      <c r="AE107" s="309">
        <f t="shared" si="128"/>
        <v>2</v>
      </c>
      <c r="AF107" s="309">
        <f t="shared" si="128"/>
        <v>2</v>
      </c>
      <c r="AG107" s="309">
        <f t="shared" si="128"/>
        <v>2</v>
      </c>
      <c r="AH107" s="309">
        <f t="shared" si="128"/>
        <v>2</v>
      </c>
      <c r="AI107" s="309">
        <f t="shared" si="128"/>
        <v>2</v>
      </c>
      <c r="AJ107" s="309">
        <f t="shared" si="12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29">IFERROR(I103*I104/100*(100-I107)/100,0)</f>
        <v>0</v>
      </c>
      <c r="J108" s="156">
        <f t="shared" si="129"/>
        <v>0</v>
      </c>
      <c r="K108" s="156">
        <f t="shared" si="129"/>
        <v>0</v>
      </c>
      <c r="L108" s="156">
        <f t="shared" si="129"/>
        <v>0</v>
      </c>
      <c r="M108" s="156">
        <f t="shared" si="129"/>
        <v>0</v>
      </c>
      <c r="N108" s="156">
        <f t="shared" si="129"/>
        <v>0</v>
      </c>
      <c r="O108" s="156">
        <f t="shared" si="129"/>
        <v>0</v>
      </c>
      <c r="P108" s="156">
        <f t="shared" si="129"/>
        <v>0</v>
      </c>
      <c r="Q108" s="156">
        <f t="shared" si="129"/>
        <v>0</v>
      </c>
      <c r="R108" s="156">
        <f t="shared" si="129"/>
        <v>0</v>
      </c>
      <c r="S108" s="156">
        <f t="shared" si="129"/>
        <v>0</v>
      </c>
      <c r="T108" s="156">
        <f t="shared" si="129"/>
        <v>0</v>
      </c>
      <c r="U108" s="156">
        <f t="shared" si="129"/>
        <v>0</v>
      </c>
      <c r="V108" s="156">
        <f t="shared" si="129"/>
        <v>0</v>
      </c>
      <c r="W108" s="156">
        <f t="shared" si="129"/>
        <v>0</v>
      </c>
      <c r="X108" s="156">
        <f t="shared" si="129"/>
        <v>0</v>
      </c>
      <c r="Y108" s="156">
        <f t="shared" si="129"/>
        <v>0</v>
      </c>
      <c r="Z108" s="156">
        <f t="shared" si="129"/>
        <v>0</v>
      </c>
      <c r="AA108" s="156">
        <f t="shared" si="129"/>
        <v>0</v>
      </c>
      <c r="AB108" s="156">
        <f t="shared" si="129"/>
        <v>0</v>
      </c>
      <c r="AC108" s="156">
        <f t="shared" si="129"/>
        <v>0</v>
      </c>
      <c r="AD108" s="156">
        <f t="shared" si="129"/>
        <v>0</v>
      </c>
      <c r="AE108" s="156">
        <f t="shared" si="129"/>
        <v>0</v>
      </c>
      <c r="AF108" s="156">
        <f t="shared" si="129"/>
        <v>0</v>
      </c>
      <c r="AG108" s="156">
        <f t="shared" si="129"/>
        <v>0</v>
      </c>
      <c r="AH108" s="156">
        <f t="shared" si="129"/>
        <v>0</v>
      </c>
      <c r="AI108" s="156">
        <f t="shared" si="129"/>
        <v>0</v>
      </c>
      <c r="AJ108" s="156">
        <f t="shared" si="12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30">IFERROR(I106/100*I108,0)</f>
        <v>0</v>
      </c>
      <c r="J109" s="163">
        <f t="shared" si="130"/>
        <v>0</v>
      </c>
      <c r="K109" s="163">
        <f t="shared" si="130"/>
        <v>0</v>
      </c>
      <c r="L109" s="163">
        <f t="shared" si="130"/>
        <v>0</v>
      </c>
      <c r="M109" s="163">
        <f t="shared" si="130"/>
        <v>0</v>
      </c>
      <c r="N109" s="163">
        <f t="shared" si="130"/>
        <v>0</v>
      </c>
      <c r="O109" s="163">
        <f t="shared" si="130"/>
        <v>0</v>
      </c>
      <c r="P109" s="163">
        <f t="shared" si="130"/>
        <v>0</v>
      </c>
      <c r="Q109" s="163">
        <f t="shared" si="130"/>
        <v>0</v>
      </c>
      <c r="R109" s="163">
        <f t="shared" si="130"/>
        <v>0</v>
      </c>
      <c r="S109" s="163">
        <f t="shared" si="130"/>
        <v>0</v>
      </c>
      <c r="T109" s="163">
        <f t="shared" si="130"/>
        <v>0</v>
      </c>
      <c r="U109" s="163">
        <f t="shared" si="130"/>
        <v>0</v>
      </c>
      <c r="V109" s="163">
        <f t="shared" si="130"/>
        <v>0</v>
      </c>
      <c r="W109" s="163">
        <f t="shared" si="130"/>
        <v>0</v>
      </c>
      <c r="X109" s="163">
        <f t="shared" si="130"/>
        <v>0</v>
      </c>
      <c r="Y109" s="163">
        <f t="shared" si="130"/>
        <v>0</v>
      </c>
      <c r="Z109" s="163">
        <f t="shared" si="130"/>
        <v>0</v>
      </c>
      <c r="AA109" s="163">
        <f t="shared" si="130"/>
        <v>0</v>
      </c>
      <c r="AB109" s="163">
        <f t="shared" si="130"/>
        <v>0</v>
      </c>
      <c r="AC109" s="163">
        <f t="shared" si="130"/>
        <v>0</v>
      </c>
      <c r="AD109" s="163">
        <f t="shared" si="130"/>
        <v>0</v>
      </c>
      <c r="AE109" s="163">
        <f t="shared" si="130"/>
        <v>0</v>
      </c>
      <c r="AF109" s="163">
        <f t="shared" si="130"/>
        <v>0</v>
      </c>
      <c r="AG109" s="163">
        <f t="shared" si="130"/>
        <v>0</v>
      </c>
      <c r="AH109" s="163">
        <f t="shared" si="130"/>
        <v>0</v>
      </c>
      <c r="AI109" s="163">
        <f t="shared" si="130"/>
        <v>0</v>
      </c>
      <c r="AJ109" s="163">
        <f t="shared" si="13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31">IFERROR(H103*H104/88,0)</f>
        <v>0</v>
      </c>
      <c r="I110" s="156">
        <f t="shared" si="131"/>
        <v>0</v>
      </c>
      <c r="J110" s="156">
        <f t="shared" si="131"/>
        <v>0</v>
      </c>
      <c r="K110" s="156">
        <f t="shared" si="131"/>
        <v>0</v>
      </c>
      <c r="L110" s="156">
        <f t="shared" si="131"/>
        <v>0</v>
      </c>
      <c r="M110" s="156">
        <f t="shared" si="131"/>
        <v>0</v>
      </c>
      <c r="N110" s="156">
        <f t="shared" si="131"/>
        <v>0</v>
      </c>
      <c r="O110" s="156">
        <f t="shared" si="131"/>
        <v>0</v>
      </c>
      <c r="P110" s="156">
        <f t="shared" si="131"/>
        <v>0</v>
      </c>
      <c r="Q110" s="156">
        <f t="shared" si="131"/>
        <v>0</v>
      </c>
      <c r="R110" s="156">
        <f t="shared" si="131"/>
        <v>0</v>
      </c>
      <c r="S110" s="156">
        <f t="shared" si="131"/>
        <v>0</v>
      </c>
      <c r="T110" s="156">
        <f t="shared" si="131"/>
        <v>0</v>
      </c>
      <c r="U110" s="156">
        <f t="shared" si="131"/>
        <v>0</v>
      </c>
      <c r="V110" s="156">
        <f t="shared" si="131"/>
        <v>0</v>
      </c>
      <c r="W110" s="156">
        <f t="shared" si="131"/>
        <v>0</v>
      </c>
      <c r="X110" s="156">
        <f t="shared" si="131"/>
        <v>0</v>
      </c>
      <c r="Y110" s="156">
        <f t="shared" si="131"/>
        <v>0</v>
      </c>
      <c r="Z110" s="156">
        <f t="shared" si="131"/>
        <v>0</v>
      </c>
      <c r="AA110" s="156">
        <f t="shared" si="131"/>
        <v>0</v>
      </c>
      <c r="AB110" s="156">
        <f t="shared" si="131"/>
        <v>0</v>
      </c>
      <c r="AC110" s="156">
        <f t="shared" si="131"/>
        <v>0</v>
      </c>
      <c r="AD110" s="156">
        <f t="shared" si="131"/>
        <v>0</v>
      </c>
      <c r="AE110" s="156">
        <f t="shared" si="131"/>
        <v>0</v>
      </c>
      <c r="AF110" s="156">
        <f t="shared" si="131"/>
        <v>0</v>
      </c>
      <c r="AG110" s="156">
        <f t="shared" si="131"/>
        <v>0</v>
      </c>
      <c r="AH110" s="156">
        <f t="shared" si="131"/>
        <v>0</v>
      </c>
      <c r="AI110" s="156">
        <f t="shared" si="131"/>
        <v>0</v>
      </c>
      <c r="AJ110" s="156">
        <f t="shared" si="13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32">IFERROR(G111*H$164/G$164,"-")</f>
        <v>-</v>
      </c>
      <c r="I111" s="179" t="str">
        <f t="shared" si="132"/>
        <v>-</v>
      </c>
      <c r="J111" s="179" t="str">
        <f t="shared" si="132"/>
        <v>-</v>
      </c>
      <c r="K111" s="179" t="str">
        <f t="shared" si="132"/>
        <v>-</v>
      </c>
      <c r="L111" s="179" t="str">
        <f t="shared" si="132"/>
        <v>-</v>
      </c>
      <c r="M111" s="179" t="str">
        <f t="shared" si="132"/>
        <v>-</v>
      </c>
      <c r="N111" s="179" t="str">
        <f t="shared" si="132"/>
        <v>-</v>
      </c>
      <c r="O111" s="179" t="str">
        <f t="shared" si="132"/>
        <v>-</v>
      </c>
      <c r="P111" s="179" t="str">
        <f t="shared" si="132"/>
        <v>-</v>
      </c>
      <c r="Q111" s="179" t="str">
        <f t="shared" si="132"/>
        <v>-</v>
      </c>
      <c r="R111" s="179" t="str">
        <f t="shared" si="132"/>
        <v>-</v>
      </c>
      <c r="S111" s="179" t="str">
        <f t="shared" si="132"/>
        <v>-</v>
      </c>
      <c r="T111" s="179" t="str">
        <f t="shared" si="132"/>
        <v>-</v>
      </c>
      <c r="U111" s="179" t="str">
        <f t="shared" si="132"/>
        <v>-</v>
      </c>
      <c r="V111" s="179" t="str">
        <f t="shared" si="13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33">IFERROR(AC111*AD$164/AC$164,"-")</f>
        <v>-</v>
      </c>
      <c r="AE111" s="179" t="str">
        <f t="shared" si="133"/>
        <v>-</v>
      </c>
      <c r="AF111" s="179" t="str">
        <f t="shared" si="133"/>
        <v>-</v>
      </c>
      <c r="AG111" s="179" t="str">
        <f t="shared" si="133"/>
        <v>-</v>
      </c>
      <c r="AH111" s="179" t="str">
        <f t="shared" si="133"/>
        <v>-</v>
      </c>
      <c r="AI111" s="179" t="str">
        <f t="shared" si="133"/>
        <v>-</v>
      </c>
      <c r="AJ111" s="179" t="str">
        <f t="shared" si="13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V113" si="134">H112</f>
        <v>91</v>
      </c>
      <c r="J112" s="164">
        <f t="shared" si="134"/>
        <v>91</v>
      </c>
      <c r="K112" s="164">
        <f t="shared" si="134"/>
        <v>91</v>
      </c>
      <c r="L112" s="164">
        <f t="shared" si="134"/>
        <v>91</v>
      </c>
      <c r="M112" s="164">
        <f t="shared" si="134"/>
        <v>91</v>
      </c>
      <c r="N112" s="164">
        <f t="shared" si="134"/>
        <v>91</v>
      </c>
      <c r="O112" s="164">
        <f t="shared" si="134"/>
        <v>91</v>
      </c>
      <c r="P112" s="164">
        <f t="shared" si="134"/>
        <v>91</v>
      </c>
      <c r="Q112" s="164">
        <f t="shared" si="134"/>
        <v>91</v>
      </c>
      <c r="R112" s="164">
        <f t="shared" si="134"/>
        <v>91</v>
      </c>
      <c r="S112" s="164">
        <f t="shared" si="134"/>
        <v>91</v>
      </c>
      <c r="T112" s="164">
        <f t="shared" si="134"/>
        <v>91</v>
      </c>
      <c r="U112" s="164">
        <f t="shared" si="134"/>
        <v>91</v>
      </c>
      <c r="V112" s="164">
        <f t="shared" si="134"/>
        <v>91</v>
      </c>
      <c r="W112" s="164">
        <f>J112</f>
        <v>91</v>
      </c>
      <c r="X112" s="164">
        <f t="shared" ref="X112:AB113" si="135">W112</f>
        <v>91</v>
      </c>
      <c r="Y112" s="164">
        <f t="shared" si="135"/>
        <v>91</v>
      </c>
      <c r="Z112" s="164">
        <f t="shared" si="135"/>
        <v>91</v>
      </c>
      <c r="AA112" s="164">
        <f t="shared" si="135"/>
        <v>91</v>
      </c>
      <c r="AB112" s="164">
        <f t="shared" si="135"/>
        <v>91</v>
      </c>
      <c r="AC112" s="164">
        <f>P112</f>
        <v>91</v>
      </c>
      <c r="AD112" s="164">
        <f t="shared" ref="AD112:AJ112" si="136">AC112</f>
        <v>91</v>
      </c>
      <c r="AE112" s="164">
        <f t="shared" si="136"/>
        <v>91</v>
      </c>
      <c r="AF112" s="164">
        <f t="shared" si="136"/>
        <v>91</v>
      </c>
      <c r="AG112" s="164">
        <f t="shared" si="136"/>
        <v>91</v>
      </c>
      <c r="AH112" s="164">
        <f t="shared" si="136"/>
        <v>91</v>
      </c>
      <c r="AI112" s="164">
        <f t="shared" si="136"/>
        <v>91</v>
      </c>
      <c r="AJ112" s="164">
        <f t="shared" si="136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37">G113</f>
        <v>17.5</v>
      </c>
      <c r="I113" s="166">
        <f t="shared" si="137"/>
        <v>17.5</v>
      </c>
      <c r="J113" s="166">
        <f t="shared" si="137"/>
        <v>17.5</v>
      </c>
      <c r="K113" s="166">
        <f t="shared" si="137"/>
        <v>17.5</v>
      </c>
      <c r="L113" s="166">
        <f t="shared" si="137"/>
        <v>17.5</v>
      </c>
      <c r="M113" s="166">
        <f t="shared" si="137"/>
        <v>17.5</v>
      </c>
      <c r="N113" s="166">
        <f t="shared" si="137"/>
        <v>17.5</v>
      </c>
      <c r="O113" s="166">
        <f t="shared" si="137"/>
        <v>17.5</v>
      </c>
      <c r="P113" s="166">
        <f t="shared" si="137"/>
        <v>17.5</v>
      </c>
      <c r="Q113" s="166">
        <f t="shared" si="137"/>
        <v>17.5</v>
      </c>
      <c r="R113" s="166">
        <f t="shared" si="134"/>
        <v>17.5</v>
      </c>
      <c r="S113" s="166">
        <f t="shared" si="134"/>
        <v>17.5</v>
      </c>
      <c r="T113" s="166">
        <f t="shared" si="134"/>
        <v>17.5</v>
      </c>
      <c r="U113" s="166">
        <f t="shared" si="134"/>
        <v>17.5</v>
      </c>
      <c r="V113" s="166">
        <f t="shared" si="134"/>
        <v>17.5</v>
      </c>
      <c r="W113" s="166">
        <f>J113</f>
        <v>17.5</v>
      </c>
      <c r="X113" s="166">
        <f t="shared" si="135"/>
        <v>17.5</v>
      </c>
      <c r="Y113" s="166">
        <f t="shared" si="135"/>
        <v>17.5</v>
      </c>
      <c r="Z113" s="166">
        <f t="shared" si="135"/>
        <v>17.5</v>
      </c>
      <c r="AA113" s="166">
        <f t="shared" si="135"/>
        <v>17.5</v>
      </c>
      <c r="AB113" s="166">
        <f t="shared" si="135"/>
        <v>17.5</v>
      </c>
      <c r="AC113" s="166">
        <f>P113</f>
        <v>17.5</v>
      </c>
      <c r="AD113" s="166">
        <f t="shared" si="137"/>
        <v>17.5</v>
      </c>
      <c r="AE113" s="166">
        <f t="shared" si="137"/>
        <v>17.5</v>
      </c>
      <c r="AF113" s="166">
        <f t="shared" si="137"/>
        <v>17.5</v>
      </c>
      <c r="AG113" s="166">
        <f t="shared" si="137"/>
        <v>17.5</v>
      </c>
      <c r="AH113" s="166">
        <f t="shared" si="137"/>
        <v>17.5</v>
      </c>
      <c r="AI113" s="166">
        <f t="shared" si="137"/>
        <v>17.5</v>
      </c>
      <c r="AJ113" s="166">
        <f t="shared" si="137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38">IFERROR(H113*100/H112,0)</f>
        <v>19.23076923076923</v>
      </c>
      <c r="I114" s="291">
        <f t="shared" si="138"/>
        <v>19.23076923076923</v>
      </c>
      <c r="J114" s="291">
        <f t="shared" si="138"/>
        <v>19.23076923076923</v>
      </c>
      <c r="K114" s="291">
        <f t="shared" si="138"/>
        <v>19.23076923076923</v>
      </c>
      <c r="L114" s="291">
        <f t="shared" si="138"/>
        <v>19.23076923076923</v>
      </c>
      <c r="M114" s="291">
        <f t="shared" si="138"/>
        <v>19.23076923076923</v>
      </c>
      <c r="N114" s="291">
        <f t="shared" si="138"/>
        <v>19.23076923076923</v>
      </c>
      <c r="O114" s="291">
        <f t="shared" si="138"/>
        <v>19.23076923076923</v>
      </c>
      <c r="P114" s="291">
        <f t="shared" si="138"/>
        <v>19.23076923076923</v>
      </c>
      <c r="Q114" s="291">
        <f t="shared" si="138"/>
        <v>19.23076923076923</v>
      </c>
      <c r="R114" s="291">
        <f t="shared" si="138"/>
        <v>19.23076923076923</v>
      </c>
      <c r="S114" s="291">
        <f t="shared" si="138"/>
        <v>19.23076923076923</v>
      </c>
      <c r="T114" s="291">
        <f t="shared" si="138"/>
        <v>19.23076923076923</v>
      </c>
      <c r="U114" s="291">
        <f t="shared" si="138"/>
        <v>19.23076923076923</v>
      </c>
      <c r="V114" s="291">
        <f t="shared" si="138"/>
        <v>19.23076923076923</v>
      </c>
      <c r="W114" s="291">
        <f t="shared" si="138"/>
        <v>19.23076923076923</v>
      </c>
      <c r="X114" s="291">
        <f t="shared" si="138"/>
        <v>19.23076923076923</v>
      </c>
      <c r="Y114" s="291">
        <f t="shared" si="138"/>
        <v>19.23076923076923</v>
      </c>
      <c r="Z114" s="291">
        <f t="shared" si="138"/>
        <v>19.23076923076923</v>
      </c>
      <c r="AA114" s="291">
        <f t="shared" si="138"/>
        <v>19.23076923076923</v>
      </c>
      <c r="AB114" s="291">
        <f t="shared" si="138"/>
        <v>19.23076923076923</v>
      </c>
      <c r="AC114" s="291">
        <f t="shared" si="138"/>
        <v>19.23076923076923</v>
      </c>
      <c r="AD114" s="291">
        <f t="shared" si="138"/>
        <v>19.23076923076923</v>
      </c>
      <c r="AE114" s="291">
        <f t="shared" si="138"/>
        <v>19.23076923076923</v>
      </c>
      <c r="AF114" s="291">
        <f t="shared" si="138"/>
        <v>19.23076923076923</v>
      </c>
      <c r="AG114" s="291">
        <f t="shared" si="138"/>
        <v>19.23076923076923</v>
      </c>
      <c r="AH114" s="291">
        <f t="shared" si="138"/>
        <v>19.23076923076923</v>
      </c>
      <c r="AI114" s="291">
        <f t="shared" si="138"/>
        <v>19.23076923076923</v>
      </c>
      <c r="AJ114" s="291">
        <f t="shared" si="138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39">H115</f>
        <v>2</v>
      </c>
      <c r="J115" s="309">
        <f t="shared" si="139"/>
        <v>2</v>
      </c>
      <c r="K115" s="309">
        <f t="shared" si="139"/>
        <v>2</v>
      </c>
      <c r="L115" s="309">
        <f t="shared" si="139"/>
        <v>2</v>
      </c>
      <c r="M115" s="309">
        <f t="shared" si="139"/>
        <v>2</v>
      </c>
      <c r="N115" s="309">
        <f t="shared" si="139"/>
        <v>2</v>
      </c>
      <c r="O115" s="309">
        <f t="shared" si="139"/>
        <v>2</v>
      </c>
      <c r="P115" s="309">
        <f t="shared" si="139"/>
        <v>2</v>
      </c>
      <c r="Q115" s="309">
        <f t="shared" si="139"/>
        <v>2</v>
      </c>
      <c r="R115" s="309">
        <f t="shared" si="139"/>
        <v>2</v>
      </c>
      <c r="S115" s="309">
        <f t="shared" si="139"/>
        <v>2</v>
      </c>
      <c r="T115" s="309">
        <f t="shared" si="139"/>
        <v>2</v>
      </c>
      <c r="U115" s="309">
        <f t="shared" si="139"/>
        <v>2</v>
      </c>
      <c r="V115" s="309">
        <f t="shared" si="139"/>
        <v>2</v>
      </c>
      <c r="W115" s="309">
        <f t="shared" si="139"/>
        <v>2</v>
      </c>
      <c r="X115" s="309">
        <f t="shared" si="139"/>
        <v>2</v>
      </c>
      <c r="Y115" s="309">
        <f t="shared" si="139"/>
        <v>2</v>
      </c>
      <c r="Z115" s="309">
        <f t="shared" si="139"/>
        <v>2</v>
      </c>
      <c r="AA115" s="309">
        <f t="shared" si="139"/>
        <v>2</v>
      </c>
      <c r="AB115" s="309">
        <f t="shared" si="139"/>
        <v>2</v>
      </c>
      <c r="AC115" s="309">
        <f t="shared" si="139"/>
        <v>2</v>
      </c>
      <c r="AD115" s="309">
        <f t="shared" si="139"/>
        <v>2</v>
      </c>
      <c r="AE115" s="309">
        <f t="shared" si="139"/>
        <v>2</v>
      </c>
      <c r="AF115" s="309">
        <f t="shared" si="139"/>
        <v>2</v>
      </c>
      <c r="AG115" s="309">
        <f t="shared" si="139"/>
        <v>2</v>
      </c>
      <c r="AH115" s="309">
        <f t="shared" si="139"/>
        <v>2</v>
      </c>
      <c r="AI115" s="309">
        <f t="shared" si="139"/>
        <v>2</v>
      </c>
      <c r="AJ115" s="309">
        <f t="shared" si="139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40">IFERROR(I111*I112/100*(100-I115)/100,0)</f>
        <v>0</v>
      </c>
      <c r="J116" s="156">
        <f t="shared" si="140"/>
        <v>0</v>
      </c>
      <c r="K116" s="156">
        <f t="shared" si="140"/>
        <v>0</v>
      </c>
      <c r="L116" s="156">
        <f t="shared" si="140"/>
        <v>0</v>
      </c>
      <c r="M116" s="156">
        <f t="shared" si="140"/>
        <v>0</v>
      </c>
      <c r="N116" s="156">
        <f t="shared" si="140"/>
        <v>0</v>
      </c>
      <c r="O116" s="156">
        <f t="shared" si="140"/>
        <v>0</v>
      </c>
      <c r="P116" s="156">
        <f t="shared" si="140"/>
        <v>0</v>
      </c>
      <c r="Q116" s="156">
        <f t="shared" si="140"/>
        <v>0</v>
      </c>
      <c r="R116" s="156">
        <f t="shared" si="140"/>
        <v>0</v>
      </c>
      <c r="S116" s="156">
        <f t="shared" si="140"/>
        <v>0</v>
      </c>
      <c r="T116" s="156">
        <f t="shared" si="140"/>
        <v>0</v>
      </c>
      <c r="U116" s="156">
        <f t="shared" si="140"/>
        <v>0</v>
      </c>
      <c r="V116" s="156">
        <f t="shared" si="140"/>
        <v>0</v>
      </c>
      <c r="W116" s="156">
        <f t="shared" si="140"/>
        <v>0</v>
      </c>
      <c r="X116" s="156">
        <f t="shared" si="140"/>
        <v>0</v>
      </c>
      <c r="Y116" s="156">
        <f t="shared" si="140"/>
        <v>0</v>
      </c>
      <c r="Z116" s="156">
        <f t="shared" si="140"/>
        <v>0</v>
      </c>
      <c r="AA116" s="156">
        <f t="shared" si="140"/>
        <v>0</v>
      </c>
      <c r="AB116" s="156">
        <f t="shared" si="140"/>
        <v>0</v>
      </c>
      <c r="AC116" s="156">
        <f t="shared" si="140"/>
        <v>0</v>
      </c>
      <c r="AD116" s="156">
        <f t="shared" si="140"/>
        <v>0</v>
      </c>
      <c r="AE116" s="156">
        <f t="shared" si="140"/>
        <v>0</v>
      </c>
      <c r="AF116" s="156">
        <f t="shared" si="140"/>
        <v>0</v>
      </c>
      <c r="AG116" s="156">
        <f t="shared" si="140"/>
        <v>0</v>
      </c>
      <c r="AH116" s="156">
        <f t="shared" si="140"/>
        <v>0</v>
      </c>
      <c r="AI116" s="156">
        <f t="shared" si="140"/>
        <v>0</v>
      </c>
      <c r="AJ116" s="156">
        <f t="shared" si="140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41">IFERROR(I114/100*I116,0)</f>
        <v>0</v>
      </c>
      <c r="J117" s="163">
        <f t="shared" si="141"/>
        <v>0</v>
      </c>
      <c r="K117" s="163">
        <f t="shared" si="141"/>
        <v>0</v>
      </c>
      <c r="L117" s="163">
        <f t="shared" si="141"/>
        <v>0</v>
      </c>
      <c r="M117" s="163">
        <f t="shared" si="141"/>
        <v>0</v>
      </c>
      <c r="N117" s="163">
        <f t="shared" si="141"/>
        <v>0</v>
      </c>
      <c r="O117" s="163">
        <f t="shared" si="141"/>
        <v>0</v>
      </c>
      <c r="P117" s="163">
        <f t="shared" si="141"/>
        <v>0</v>
      </c>
      <c r="Q117" s="163">
        <f t="shared" si="141"/>
        <v>0</v>
      </c>
      <c r="R117" s="163">
        <f t="shared" si="141"/>
        <v>0</v>
      </c>
      <c r="S117" s="163">
        <f t="shared" si="141"/>
        <v>0</v>
      </c>
      <c r="T117" s="163">
        <f t="shared" si="141"/>
        <v>0</v>
      </c>
      <c r="U117" s="163">
        <f t="shared" si="141"/>
        <v>0</v>
      </c>
      <c r="V117" s="163">
        <f t="shared" si="141"/>
        <v>0</v>
      </c>
      <c r="W117" s="163">
        <f t="shared" si="141"/>
        <v>0</v>
      </c>
      <c r="X117" s="163">
        <f t="shared" si="141"/>
        <v>0</v>
      </c>
      <c r="Y117" s="163">
        <f t="shared" si="141"/>
        <v>0</v>
      </c>
      <c r="Z117" s="163">
        <f t="shared" si="141"/>
        <v>0</v>
      </c>
      <c r="AA117" s="163">
        <f t="shared" si="141"/>
        <v>0</v>
      </c>
      <c r="AB117" s="163">
        <f t="shared" si="141"/>
        <v>0</v>
      </c>
      <c r="AC117" s="163">
        <f t="shared" si="141"/>
        <v>0</v>
      </c>
      <c r="AD117" s="163">
        <f t="shared" si="141"/>
        <v>0</v>
      </c>
      <c r="AE117" s="163">
        <f t="shared" si="141"/>
        <v>0</v>
      </c>
      <c r="AF117" s="163">
        <f t="shared" si="141"/>
        <v>0</v>
      </c>
      <c r="AG117" s="163">
        <f t="shared" si="141"/>
        <v>0</v>
      </c>
      <c r="AH117" s="163">
        <f t="shared" si="141"/>
        <v>0</v>
      </c>
      <c r="AI117" s="163">
        <f t="shared" si="141"/>
        <v>0</v>
      </c>
      <c r="AJ117" s="163">
        <f t="shared" si="141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42">IFERROR(H111*H112/88,0)</f>
        <v>0</v>
      </c>
      <c r="I118" s="156">
        <f t="shared" si="142"/>
        <v>0</v>
      </c>
      <c r="J118" s="156">
        <f t="shared" si="142"/>
        <v>0</v>
      </c>
      <c r="K118" s="156">
        <f t="shared" si="142"/>
        <v>0</v>
      </c>
      <c r="L118" s="156">
        <f t="shared" si="142"/>
        <v>0</v>
      </c>
      <c r="M118" s="156">
        <f t="shared" si="142"/>
        <v>0</v>
      </c>
      <c r="N118" s="156">
        <f t="shared" si="142"/>
        <v>0</v>
      </c>
      <c r="O118" s="156">
        <f t="shared" si="142"/>
        <v>0</v>
      </c>
      <c r="P118" s="156">
        <f t="shared" si="142"/>
        <v>0</v>
      </c>
      <c r="Q118" s="156">
        <f t="shared" si="142"/>
        <v>0</v>
      </c>
      <c r="R118" s="156">
        <f t="shared" si="142"/>
        <v>0</v>
      </c>
      <c r="S118" s="156">
        <f t="shared" si="142"/>
        <v>0</v>
      </c>
      <c r="T118" s="156">
        <f t="shared" si="142"/>
        <v>0</v>
      </c>
      <c r="U118" s="156">
        <f t="shared" si="142"/>
        <v>0</v>
      </c>
      <c r="V118" s="156">
        <f t="shared" si="142"/>
        <v>0</v>
      </c>
      <c r="W118" s="156">
        <f t="shared" si="142"/>
        <v>0</v>
      </c>
      <c r="X118" s="156">
        <f t="shared" si="142"/>
        <v>0</v>
      </c>
      <c r="Y118" s="156">
        <f t="shared" si="142"/>
        <v>0</v>
      </c>
      <c r="Z118" s="156">
        <f t="shared" si="142"/>
        <v>0</v>
      </c>
      <c r="AA118" s="156">
        <f t="shared" si="142"/>
        <v>0</v>
      </c>
      <c r="AB118" s="156">
        <f t="shared" si="142"/>
        <v>0</v>
      </c>
      <c r="AC118" s="156">
        <f t="shared" si="142"/>
        <v>0</v>
      </c>
      <c r="AD118" s="156">
        <f t="shared" si="142"/>
        <v>0</v>
      </c>
      <c r="AE118" s="156">
        <f t="shared" si="142"/>
        <v>0</v>
      </c>
      <c r="AF118" s="156">
        <f t="shared" si="142"/>
        <v>0</v>
      </c>
      <c r="AG118" s="156">
        <f t="shared" si="142"/>
        <v>0</v>
      </c>
      <c r="AH118" s="156">
        <f t="shared" si="142"/>
        <v>0</v>
      </c>
      <c r="AI118" s="156">
        <f t="shared" si="142"/>
        <v>0</v>
      </c>
      <c r="AJ118" s="156">
        <f t="shared" si="142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43">IFERROR(G119*H$164/G$164,"-")</f>
        <v>-</v>
      </c>
      <c r="I119" s="179" t="str">
        <f t="shared" si="143"/>
        <v>-</v>
      </c>
      <c r="J119" s="179" t="str">
        <f t="shared" si="143"/>
        <v>-</v>
      </c>
      <c r="K119" s="179" t="str">
        <f t="shared" si="143"/>
        <v>-</v>
      </c>
      <c r="L119" s="179" t="str">
        <f t="shared" si="143"/>
        <v>-</v>
      </c>
      <c r="M119" s="179" t="str">
        <f t="shared" si="143"/>
        <v>-</v>
      </c>
      <c r="N119" s="179" t="str">
        <f t="shared" si="143"/>
        <v>-</v>
      </c>
      <c r="O119" s="179" t="str">
        <f t="shared" si="143"/>
        <v>-</v>
      </c>
      <c r="P119" s="179" t="str">
        <f t="shared" si="143"/>
        <v>-</v>
      </c>
      <c r="Q119" s="179" t="str">
        <f t="shared" si="143"/>
        <v>-</v>
      </c>
      <c r="R119" s="179" t="str">
        <f t="shared" si="143"/>
        <v>-</v>
      </c>
      <c r="S119" s="179" t="str">
        <f t="shared" si="143"/>
        <v>-</v>
      </c>
      <c r="T119" s="179" t="str">
        <f t="shared" si="143"/>
        <v>-</v>
      </c>
      <c r="U119" s="179" t="str">
        <f t="shared" si="143"/>
        <v>-</v>
      </c>
      <c r="V119" s="179" t="str">
        <f t="shared" si="143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44">IFERROR(AC119*AD$164/AC$164,"-")</f>
        <v>-</v>
      </c>
      <c r="AE119" s="179" t="str">
        <f t="shared" si="144"/>
        <v>-</v>
      </c>
      <c r="AF119" s="179" t="str">
        <f t="shared" si="144"/>
        <v>-</v>
      </c>
      <c r="AG119" s="179" t="str">
        <f t="shared" si="144"/>
        <v>-</v>
      </c>
      <c r="AH119" s="179" t="str">
        <f t="shared" si="144"/>
        <v>-</v>
      </c>
      <c r="AI119" s="179" t="str">
        <f t="shared" si="144"/>
        <v>-</v>
      </c>
      <c r="AJ119" s="179" t="str">
        <f t="shared" si="144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V121" si="145">H120</f>
        <v>99</v>
      </c>
      <c r="J120" s="164">
        <f t="shared" si="145"/>
        <v>99</v>
      </c>
      <c r="K120" s="164">
        <f t="shared" si="145"/>
        <v>99</v>
      </c>
      <c r="L120" s="164">
        <f t="shared" si="145"/>
        <v>99</v>
      </c>
      <c r="M120" s="164">
        <f t="shared" si="145"/>
        <v>99</v>
      </c>
      <c r="N120" s="164">
        <f t="shared" si="145"/>
        <v>99</v>
      </c>
      <c r="O120" s="164">
        <f t="shared" si="145"/>
        <v>99</v>
      </c>
      <c r="P120" s="164">
        <f t="shared" si="145"/>
        <v>99</v>
      </c>
      <c r="Q120" s="164">
        <f t="shared" si="145"/>
        <v>99</v>
      </c>
      <c r="R120" s="164">
        <f t="shared" si="145"/>
        <v>99</v>
      </c>
      <c r="S120" s="164">
        <f t="shared" si="145"/>
        <v>99</v>
      </c>
      <c r="T120" s="164">
        <f t="shared" si="145"/>
        <v>99</v>
      </c>
      <c r="U120" s="164">
        <f t="shared" si="145"/>
        <v>99</v>
      </c>
      <c r="V120" s="164">
        <f t="shared" si="145"/>
        <v>99</v>
      </c>
      <c r="W120" s="164">
        <f>J120</f>
        <v>99</v>
      </c>
      <c r="X120" s="164">
        <f t="shared" ref="X120:AB121" si="146">W120</f>
        <v>99</v>
      </c>
      <c r="Y120" s="164">
        <f t="shared" si="146"/>
        <v>99</v>
      </c>
      <c r="Z120" s="164">
        <f t="shared" si="146"/>
        <v>99</v>
      </c>
      <c r="AA120" s="164">
        <f t="shared" si="146"/>
        <v>99</v>
      </c>
      <c r="AB120" s="164">
        <f t="shared" si="146"/>
        <v>99</v>
      </c>
      <c r="AC120" s="164">
        <f>P120</f>
        <v>99</v>
      </c>
      <c r="AD120" s="164">
        <f t="shared" ref="AD120:AJ120" si="147">AC120</f>
        <v>99</v>
      </c>
      <c r="AE120" s="164">
        <f t="shared" si="147"/>
        <v>99</v>
      </c>
      <c r="AF120" s="164">
        <f t="shared" si="147"/>
        <v>99</v>
      </c>
      <c r="AG120" s="164">
        <f t="shared" si="147"/>
        <v>99</v>
      </c>
      <c r="AH120" s="164">
        <f t="shared" si="147"/>
        <v>99</v>
      </c>
      <c r="AI120" s="164">
        <f t="shared" si="147"/>
        <v>99</v>
      </c>
      <c r="AJ120" s="164">
        <f t="shared" si="147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48">G121</f>
        <v>100</v>
      </c>
      <c r="I121" s="166">
        <f t="shared" si="148"/>
        <v>100</v>
      </c>
      <c r="J121" s="166">
        <f t="shared" si="148"/>
        <v>100</v>
      </c>
      <c r="K121" s="166">
        <f t="shared" si="148"/>
        <v>100</v>
      </c>
      <c r="L121" s="166">
        <f t="shared" si="148"/>
        <v>100</v>
      </c>
      <c r="M121" s="166">
        <f t="shared" si="148"/>
        <v>100</v>
      </c>
      <c r="N121" s="166">
        <f t="shared" si="148"/>
        <v>100</v>
      </c>
      <c r="O121" s="166">
        <f t="shared" si="148"/>
        <v>100</v>
      </c>
      <c r="P121" s="166">
        <f t="shared" si="148"/>
        <v>100</v>
      </c>
      <c r="Q121" s="166">
        <f t="shared" si="148"/>
        <v>100</v>
      </c>
      <c r="R121" s="166">
        <f t="shared" si="145"/>
        <v>100</v>
      </c>
      <c r="S121" s="166">
        <f t="shared" si="145"/>
        <v>100</v>
      </c>
      <c r="T121" s="166">
        <f t="shared" si="145"/>
        <v>100</v>
      </c>
      <c r="U121" s="166">
        <f t="shared" si="145"/>
        <v>100</v>
      </c>
      <c r="V121" s="166">
        <f t="shared" si="145"/>
        <v>100</v>
      </c>
      <c r="W121" s="166">
        <f>J121</f>
        <v>100</v>
      </c>
      <c r="X121" s="166">
        <f t="shared" si="146"/>
        <v>100</v>
      </c>
      <c r="Y121" s="166">
        <f t="shared" si="146"/>
        <v>100</v>
      </c>
      <c r="Z121" s="166">
        <f t="shared" si="146"/>
        <v>100</v>
      </c>
      <c r="AA121" s="166">
        <f t="shared" si="146"/>
        <v>100</v>
      </c>
      <c r="AB121" s="166">
        <f t="shared" si="146"/>
        <v>100</v>
      </c>
      <c r="AC121" s="166">
        <f>P121</f>
        <v>100</v>
      </c>
      <c r="AD121" s="166">
        <f t="shared" si="148"/>
        <v>100</v>
      </c>
      <c r="AE121" s="166">
        <f t="shared" si="148"/>
        <v>100</v>
      </c>
      <c r="AF121" s="166">
        <f t="shared" si="148"/>
        <v>100</v>
      </c>
      <c r="AG121" s="166">
        <f t="shared" si="148"/>
        <v>100</v>
      </c>
      <c r="AH121" s="166">
        <f t="shared" si="148"/>
        <v>100</v>
      </c>
      <c r="AI121" s="166">
        <f t="shared" si="148"/>
        <v>100</v>
      </c>
      <c r="AJ121" s="166">
        <f t="shared" si="148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49">IFERROR(H121*100/H120,0)</f>
        <v>101.01010101010101</v>
      </c>
      <c r="I122" s="291">
        <f t="shared" si="149"/>
        <v>101.01010101010101</v>
      </c>
      <c r="J122" s="291">
        <f t="shared" si="149"/>
        <v>101.01010101010101</v>
      </c>
      <c r="K122" s="291">
        <f t="shared" si="149"/>
        <v>101.01010101010101</v>
      </c>
      <c r="L122" s="291">
        <f t="shared" si="149"/>
        <v>101.01010101010101</v>
      </c>
      <c r="M122" s="291">
        <f t="shared" si="149"/>
        <v>101.01010101010101</v>
      </c>
      <c r="N122" s="291">
        <f t="shared" si="149"/>
        <v>101.01010101010101</v>
      </c>
      <c r="O122" s="291">
        <f t="shared" si="149"/>
        <v>101.01010101010101</v>
      </c>
      <c r="P122" s="291">
        <f t="shared" si="149"/>
        <v>101.01010101010101</v>
      </c>
      <c r="Q122" s="291">
        <f t="shared" si="149"/>
        <v>101.01010101010101</v>
      </c>
      <c r="R122" s="291">
        <f t="shared" si="149"/>
        <v>101.01010101010101</v>
      </c>
      <c r="S122" s="291">
        <f t="shared" si="149"/>
        <v>101.01010101010101</v>
      </c>
      <c r="T122" s="291">
        <f t="shared" si="149"/>
        <v>101.01010101010101</v>
      </c>
      <c r="U122" s="291">
        <f t="shared" si="149"/>
        <v>101.01010101010101</v>
      </c>
      <c r="V122" s="291">
        <f t="shared" si="149"/>
        <v>101.01010101010101</v>
      </c>
      <c r="W122" s="291">
        <f t="shared" si="149"/>
        <v>101.01010101010101</v>
      </c>
      <c r="X122" s="291">
        <f t="shared" si="149"/>
        <v>101.01010101010101</v>
      </c>
      <c r="Y122" s="291">
        <f t="shared" si="149"/>
        <v>101.01010101010101</v>
      </c>
      <c r="Z122" s="291">
        <f t="shared" si="149"/>
        <v>101.01010101010101</v>
      </c>
      <c r="AA122" s="291">
        <f t="shared" si="149"/>
        <v>101.01010101010101</v>
      </c>
      <c r="AB122" s="291">
        <f t="shared" si="149"/>
        <v>101.01010101010101</v>
      </c>
      <c r="AC122" s="291">
        <f t="shared" si="149"/>
        <v>101.01010101010101</v>
      </c>
      <c r="AD122" s="291">
        <f t="shared" si="149"/>
        <v>101.01010101010101</v>
      </c>
      <c r="AE122" s="291">
        <f t="shared" si="149"/>
        <v>101.01010101010101</v>
      </c>
      <c r="AF122" s="291">
        <f t="shared" si="149"/>
        <v>101.01010101010101</v>
      </c>
      <c r="AG122" s="291">
        <f t="shared" si="149"/>
        <v>101.01010101010101</v>
      </c>
      <c r="AH122" s="291">
        <f t="shared" si="149"/>
        <v>101.01010101010101</v>
      </c>
      <c r="AI122" s="291">
        <f t="shared" si="149"/>
        <v>101.01010101010101</v>
      </c>
      <c r="AJ122" s="291">
        <f t="shared" si="149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50">H123</f>
        <v>2</v>
      </c>
      <c r="J123" s="309">
        <f t="shared" si="150"/>
        <v>2</v>
      </c>
      <c r="K123" s="309">
        <f t="shared" si="150"/>
        <v>2</v>
      </c>
      <c r="L123" s="309">
        <f t="shared" si="150"/>
        <v>2</v>
      </c>
      <c r="M123" s="309">
        <f t="shared" si="150"/>
        <v>2</v>
      </c>
      <c r="N123" s="309">
        <f t="shared" si="150"/>
        <v>2</v>
      </c>
      <c r="O123" s="309">
        <f t="shared" si="150"/>
        <v>2</v>
      </c>
      <c r="P123" s="309">
        <f t="shared" si="150"/>
        <v>2</v>
      </c>
      <c r="Q123" s="309">
        <f t="shared" si="150"/>
        <v>2</v>
      </c>
      <c r="R123" s="309">
        <f t="shared" si="150"/>
        <v>2</v>
      </c>
      <c r="S123" s="309">
        <f t="shared" si="150"/>
        <v>2</v>
      </c>
      <c r="T123" s="309">
        <f t="shared" si="150"/>
        <v>2</v>
      </c>
      <c r="U123" s="309">
        <f t="shared" si="150"/>
        <v>2</v>
      </c>
      <c r="V123" s="309">
        <f t="shared" si="150"/>
        <v>2</v>
      </c>
      <c r="W123" s="309">
        <f t="shared" si="150"/>
        <v>2</v>
      </c>
      <c r="X123" s="309">
        <f t="shared" si="150"/>
        <v>2</v>
      </c>
      <c r="Y123" s="309">
        <f t="shared" si="150"/>
        <v>2</v>
      </c>
      <c r="Z123" s="309">
        <f t="shared" si="150"/>
        <v>2</v>
      </c>
      <c r="AA123" s="309">
        <f t="shared" si="150"/>
        <v>2</v>
      </c>
      <c r="AB123" s="309">
        <f t="shared" si="150"/>
        <v>2</v>
      </c>
      <c r="AC123" s="309">
        <f t="shared" si="150"/>
        <v>2</v>
      </c>
      <c r="AD123" s="309">
        <f t="shared" si="150"/>
        <v>2</v>
      </c>
      <c r="AE123" s="309">
        <f t="shared" si="150"/>
        <v>2</v>
      </c>
      <c r="AF123" s="309">
        <f t="shared" si="150"/>
        <v>2</v>
      </c>
      <c r="AG123" s="309">
        <f t="shared" si="150"/>
        <v>2</v>
      </c>
      <c r="AH123" s="309">
        <f t="shared" si="150"/>
        <v>2</v>
      </c>
      <c r="AI123" s="309">
        <f t="shared" si="150"/>
        <v>2</v>
      </c>
      <c r="AJ123" s="309">
        <f t="shared" si="150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51">IFERROR(I119*I120/100*(100-I123)/100,0)</f>
        <v>0</v>
      </c>
      <c r="J124" s="156">
        <f t="shared" si="151"/>
        <v>0</v>
      </c>
      <c r="K124" s="156">
        <f t="shared" si="151"/>
        <v>0</v>
      </c>
      <c r="L124" s="156">
        <f t="shared" si="151"/>
        <v>0</v>
      </c>
      <c r="M124" s="156">
        <f t="shared" si="151"/>
        <v>0</v>
      </c>
      <c r="N124" s="156">
        <f t="shared" si="151"/>
        <v>0</v>
      </c>
      <c r="O124" s="156">
        <f t="shared" si="151"/>
        <v>0</v>
      </c>
      <c r="P124" s="156">
        <f t="shared" si="151"/>
        <v>0</v>
      </c>
      <c r="Q124" s="156">
        <f t="shared" si="151"/>
        <v>0</v>
      </c>
      <c r="R124" s="156">
        <f t="shared" si="151"/>
        <v>0</v>
      </c>
      <c r="S124" s="156">
        <f t="shared" si="151"/>
        <v>0</v>
      </c>
      <c r="T124" s="156">
        <f t="shared" si="151"/>
        <v>0</v>
      </c>
      <c r="U124" s="156">
        <f t="shared" si="151"/>
        <v>0</v>
      </c>
      <c r="V124" s="156">
        <f t="shared" si="151"/>
        <v>0</v>
      </c>
      <c r="W124" s="156">
        <f t="shared" si="151"/>
        <v>0</v>
      </c>
      <c r="X124" s="156">
        <f t="shared" si="151"/>
        <v>0</v>
      </c>
      <c r="Y124" s="156">
        <f t="shared" si="151"/>
        <v>0</v>
      </c>
      <c r="Z124" s="156">
        <f t="shared" si="151"/>
        <v>0</v>
      </c>
      <c r="AA124" s="156">
        <f t="shared" si="151"/>
        <v>0</v>
      </c>
      <c r="AB124" s="156">
        <f t="shared" si="151"/>
        <v>0</v>
      </c>
      <c r="AC124" s="156">
        <f t="shared" si="151"/>
        <v>0</v>
      </c>
      <c r="AD124" s="156">
        <f t="shared" si="151"/>
        <v>0</v>
      </c>
      <c r="AE124" s="156">
        <f t="shared" si="151"/>
        <v>0</v>
      </c>
      <c r="AF124" s="156">
        <f t="shared" si="151"/>
        <v>0</v>
      </c>
      <c r="AG124" s="156">
        <f t="shared" si="151"/>
        <v>0</v>
      </c>
      <c r="AH124" s="156">
        <f t="shared" si="151"/>
        <v>0</v>
      </c>
      <c r="AI124" s="156">
        <f t="shared" si="151"/>
        <v>0</v>
      </c>
      <c r="AJ124" s="156">
        <f t="shared" si="151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52">IFERROR(I122/100*I124,0)</f>
        <v>0</v>
      </c>
      <c r="J125" s="163">
        <f t="shared" si="152"/>
        <v>0</v>
      </c>
      <c r="K125" s="163">
        <f t="shared" si="152"/>
        <v>0</v>
      </c>
      <c r="L125" s="163">
        <f t="shared" si="152"/>
        <v>0</v>
      </c>
      <c r="M125" s="163">
        <f t="shared" si="152"/>
        <v>0</v>
      </c>
      <c r="N125" s="163">
        <f t="shared" si="152"/>
        <v>0</v>
      </c>
      <c r="O125" s="163">
        <f t="shared" si="152"/>
        <v>0</v>
      </c>
      <c r="P125" s="163">
        <f t="shared" si="152"/>
        <v>0</v>
      </c>
      <c r="Q125" s="163">
        <f t="shared" si="152"/>
        <v>0</v>
      </c>
      <c r="R125" s="163">
        <f t="shared" si="152"/>
        <v>0</v>
      </c>
      <c r="S125" s="163">
        <f t="shared" si="152"/>
        <v>0</v>
      </c>
      <c r="T125" s="163">
        <f t="shared" si="152"/>
        <v>0</v>
      </c>
      <c r="U125" s="163">
        <f t="shared" si="152"/>
        <v>0</v>
      </c>
      <c r="V125" s="163">
        <f t="shared" si="152"/>
        <v>0</v>
      </c>
      <c r="W125" s="163">
        <f t="shared" si="152"/>
        <v>0</v>
      </c>
      <c r="X125" s="163">
        <f t="shared" si="152"/>
        <v>0</v>
      </c>
      <c r="Y125" s="163">
        <f t="shared" si="152"/>
        <v>0</v>
      </c>
      <c r="Z125" s="163">
        <f t="shared" si="152"/>
        <v>0</v>
      </c>
      <c r="AA125" s="163">
        <f t="shared" si="152"/>
        <v>0</v>
      </c>
      <c r="AB125" s="163">
        <f t="shared" si="152"/>
        <v>0</v>
      </c>
      <c r="AC125" s="163">
        <f t="shared" si="152"/>
        <v>0</v>
      </c>
      <c r="AD125" s="163">
        <f t="shared" si="152"/>
        <v>0</v>
      </c>
      <c r="AE125" s="163">
        <f t="shared" si="152"/>
        <v>0</v>
      </c>
      <c r="AF125" s="163">
        <f t="shared" si="152"/>
        <v>0</v>
      </c>
      <c r="AG125" s="163">
        <f t="shared" si="152"/>
        <v>0</v>
      </c>
      <c r="AH125" s="163">
        <f t="shared" si="152"/>
        <v>0</v>
      </c>
      <c r="AI125" s="163">
        <f t="shared" si="152"/>
        <v>0</v>
      </c>
      <c r="AJ125" s="163">
        <f t="shared" si="152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53">IFERROR(H119*H120/88,0)</f>
        <v>0</v>
      </c>
      <c r="I126" s="156">
        <f t="shared" si="153"/>
        <v>0</v>
      </c>
      <c r="J126" s="156">
        <f t="shared" si="153"/>
        <v>0</v>
      </c>
      <c r="K126" s="156">
        <f t="shared" si="153"/>
        <v>0</v>
      </c>
      <c r="L126" s="156">
        <f t="shared" si="153"/>
        <v>0</v>
      </c>
      <c r="M126" s="156">
        <f t="shared" si="153"/>
        <v>0</v>
      </c>
      <c r="N126" s="156">
        <f t="shared" si="153"/>
        <v>0</v>
      </c>
      <c r="O126" s="156">
        <f t="shared" si="153"/>
        <v>0</v>
      </c>
      <c r="P126" s="156">
        <f t="shared" si="153"/>
        <v>0</v>
      </c>
      <c r="Q126" s="156">
        <f t="shared" si="153"/>
        <v>0</v>
      </c>
      <c r="R126" s="156">
        <f t="shared" si="153"/>
        <v>0</v>
      </c>
      <c r="S126" s="156">
        <f t="shared" si="153"/>
        <v>0</v>
      </c>
      <c r="T126" s="156">
        <f t="shared" si="153"/>
        <v>0</v>
      </c>
      <c r="U126" s="156">
        <f t="shared" si="153"/>
        <v>0</v>
      </c>
      <c r="V126" s="156">
        <f t="shared" si="153"/>
        <v>0</v>
      </c>
      <c r="W126" s="156">
        <f t="shared" si="153"/>
        <v>0</v>
      </c>
      <c r="X126" s="156">
        <f t="shared" si="153"/>
        <v>0</v>
      </c>
      <c r="Y126" s="156">
        <f t="shared" si="153"/>
        <v>0</v>
      </c>
      <c r="Z126" s="156">
        <f t="shared" si="153"/>
        <v>0</v>
      </c>
      <c r="AA126" s="156">
        <f t="shared" si="153"/>
        <v>0</v>
      </c>
      <c r="AB126" s="156">
        <f t="shared" si="153"/>
        <v>0</v>
      </c>
      <c r="AC126" s="156">
        <f t="shared" si="153"/>
        <v>0</v>
      </c>
      <c r="AD126" s="156">
        <f t="shared" si="153"/>
        <v>0</v>
      </c>
      <c r="AE126" s="156">
        <f t="shared" si="153"/>
        <v>0</v>
      </c>
      <c r="AF126" s="156">
        <f t="shared" si="153"/>
        <v>0</v>
      </c>
      <c r="AG126" s="156">
        <f t="shared" si="153"/>
        <v>0</v>
      </c>
      <c r="AH126" s="156">
        <f t="shared" si="153"/>
        <v>0</v>
      </c>
      <c r="AI126" s="156">
        <f t="shared" si="153"/>
        <v>0</v>
      </c>
      <c r="AJ126" s="156">
        <f t="shared" si="153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54">IFERROR(G127*H$164/G$164,"-")</f>
        <v>-</v>
      </c>
      <c r="I127" s="179" t="str">
        <f t="shared" si="154"/>
        <v>-</v>
      </c>
      <c r="J127" s="179" t="str">
        <f t="shared" si="154"/>
        <v>-</v>
      </c>
      <c r="K127" s="179" t="str">
        <f t="shared" si="154"/>
        <v>-</v>
      </c>
      <c r="L127" s="179" t="str">
        <f t="shared" si="154"/>
        <v>-</v>
      </c>
      <c r="M127" s="179" t="str">
        <f t="shared" si="154"/>
        <v>-</v>
      </c>
      <c r="N127" s="179" t="str">
        <f t="shared" si="154"/>
        <v>-</v>
      </c>
      <c r="O127" s="179" t="str">
        <f t="shared" si="154"/>
        <v>-</v>
      </c>
      <c r="P127" s="179" t="str">
        <f t="shared" si="154"/>
        <v>-</v>
      </c>
      <c r="Q127" s="179" t="str">
        <f t="shared" si="154"/>
        <v>-</v>
      </c>
      <c r="R127" s="179" t="str">
        <f t="shared" si="154"/>
        <v>-</v>
      </c>
      <c r="S127" s="179" t="str">
        <f t="shared" si="154"/>
        <v>-</v>
      </c>
      <c r="T127" s="179" t="str">
        <f t="shared" si="154"/>
        <v>-</v>
      </c>
      <c r="U127" s="179" t="str">
        <f t="shared" si="154"/>
        <v>-</v>
      </c>
      <c r="V127" s="179" t="str">
        <f t="shared" si="154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55">IFERROR(AC127*AD$164/AC$164,"-")</f>
        <v>-</v>
      </c>
      <c r="AE127" s="179" t="str">
        <f t="shared" si="155"/>
        <v>-</v>
      </c>
      <c r="AF127" s="179" t="str">
        <f t="shared" si="155"/>
        <v>-</v>
      </c>
      <c r="AG127" s="179" t="str">
        <f t="shared" si="155"/>
        <v>-</v>
      </c>
      <c r="AH127" s="179" t="str">
        <f t="shared" si="155"/>
        <v>-</v>
      </c>
      <c r="AI127" s="179" t="str">
        <f t="shared" si="155"/>
        <v>-</v>
      </c>
      <c r="AJ127" s="179" t="str">
        <f t="shared" si="155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V129" si="156">H128</f>
        <v>99</v>
      </c>
      <c r="J128" s="164">
        <f t="shared" si="156"/>
        <v>99</v>
      </c>
      <c r="K128" s="164">
        <f t="shared" si="156"/>
        <v>99</v>
      </c>
      <c r="L128" s="164">
        <f t="shared" si="156"/>
        <v>99</v>
      </c>
      <c r="M128" s="164">
        <f t="shared" si="156"/>
        <v>99</v>
      </c>
      <c r="N128" s="164">
        <f t="shared" si="156"/>
        <v>99</v>
      </c>
      <c r="O128" s="164">
        <f t="shared" si="156"/>
        <v>99</v>
      </c>
      <c r="P128" s="164">
        <f t="shared" si="156"/>
        <v>99</v>
      </c>
      <c r="Q128" s="164">
        <f t="shared" si="156"/>
        <v>99</v>
      </c>
      <c r="R128" s="164">
        <f t="shared" si="156"/>
        <v>99</v>
      </c>
      <c r="S128" s="164">
        <f t="shared" si="156"/>
        <v>99</v>
      </c>
      <c r="T128" s="164">
        <f t="shared" si="156"/>
        <v>99</v>
      </c>
      <c r="U128" s="164">
        <f t="shared" si="156"/>
        <v>99</v>
      </c>
      <c r="V128" s="164">
        <f t="shared" si="156"/>
        <v>99</v>
      </c>
      <c r="W128" s="164">
        <f>J128</f>
        <v>99</v>
      </c>
      <c r="X128" s="164">
        <f t="shared" ref="X128:AB129" si="157">W128</f>
        <v>99</v>
      </c>
      <c r="Y128" s="164">
        <f t="shared" si="157"/>
        <v>99</v>
      </c>
      <c r="Z128" s="164">
        <f t="shared" si="157"/>
        <v>99</v>
      </c>
      <c r="AA128" s="164">
        <f t="shared" si="157"/>
        <v>99</v>
      </c>
      <c r="AB128" s="164">
        <f t="shared" si="157"/>
        <v>99</v>
      </c>
      <c r="AC128" s="164">
        <f>P128</f>
        <v>99</v>
      </c>
      <c r="AD128" s="164">
        <f t="shared" ref="AD128:AJ128" si="158">AC128</f>
        <v>99</v>
      </c>
      <c r="AE128" s="164">
        <f t="shared" si="158"/>
        <v>99</v>
      </c>
      <c r="AF128" s="164">
        <f t="shared" si="158"/>
        <v>99</v>
      </c>
      <c r="AG128" s="164">
        <f t="shared" si="158"/>
        <v>99</v>
      </c>
      <c r="AH128" s="164">
        <f t="shared" si="158"/>
        <v>99</v>
      </c>
      <c r="AI128" s="164">
        <f t="shared" si="158"/>
        <v>99</v>
      </c>
      <c r="AJ128" s="164">
        <f t="shared" si="158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59">G129</f>
        <v>53</v>
      </c>
      <c r="I129" s="166">
        <f t="shared" si="159"/>
        <v>53</v>
      </c>
      <c r="J129" s="166">
        <f t="shared" si="159"/>
        <v>53</v>
      </c>
      <c r="K129" s="166">
        <f t="shared" si="159"/>
        <v>53</v>
      </c>
      <c r="L129" s="166">
        <f t="shared" si="159"/>
        <v>53</v>
      </c>
      <c r="M129" s="166">
        <f t="shared" si="159"/>
        <v>53</v>
      </c>
      <c r="N129" s="166">
        <f t="shared" si="159"/>
        <v>53</v>
      </c>
      <c r="O129" s="166">
        <f t="shared" si="159"/>
        <v>53</v>
      </c>
      <c r="P129" s="166">
        <f t="shared" si="159"/>
        <v>53</v>
      </c>
      <c r="Q129" s="166">
        <f t="shared" si="159"/>
        <v>53</v>
      </c>
      <c r="R129" s="166">
        <f t="shared" si="156"/>
        <v>53</v>
      </c>
      <c r="S129" s="166">
        <f t="shared" si="156"/>
        <v>53</v>
      </c>
      <c r="T129" s="166">
        <f t="shared" si="156"/>
        <v>53</v>
      </c>
      <c r="U129" s="166">
        <f t="shared" si="156"/>
        <v>53</v>
      </c>
      <c r="V129" s="166">
        <f t="shared" si="156"/>
        <v>53</v>
      </c>
      <c r="W129" s="166">
        <f>J129</f>
        <v>53</v>
      </c>
      <c r="X129" s="166">
        <f t="shared" si="157"/>
        <v>53</v>
      </c>
      <c r="Y129" s="166">
        <f t="shared" si="157"/>
        <v>53</v>
      </c>
      <c r="Z129" s="166">
        <f t="shared" si="157"/>
        <v>53</v>
      </c>
      <c r="AA129" s="166">
        <f t="shared" si="157"/>
        <v>53</v>
      </c>
      <c r="AB129" s="166">
        <f t="shared" si="157"/>
        <v>53</v>
      </c>
      <c r="AC129" s="166">
        <f>P129</f>
        <v>53</v>
      </c>
      <c r="AD129" s="166">
        <f t="shared" si="159"/>
        <v>53</v>
      </c>
      <c r="AE129" s="166">
        <f t="shared" si="159"/>
        <v>53</v>
      </c>
      <c r="AF129" s="166">
        <f t="shared" si="159"/>
        <v>53</v>
      </c>
      <c r="AG129" s="166">
        <f t="shared" si="159"/>
        <v>53</v>
      </c>
      <c r="AH129" s="166">
        <f t="shared" si="159"/>
        <v>53</v>
      </c>
      <c r="AI129" s="166">
        <f t="shared" si="159"/>
        <v>53</v>
      </c>
      <c r="AJ129" s="166">
        <f t="shared" si="159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60">IFERROR(H129*100/H128,0)</f>
        <v>53.535353535353536</v>
      </c>
      <c r="I130" s="291">
        <f t="shared" si="160"/>
        <v>53.535353535353536</v>
      </c>
      <c r="J130" s="291">
        <f t="shared" si="160"/>
        <v>53.535353535353536</v>
      </c>
      <c r="K130" s="291">
        <f t="shared" si="160"/>
        <v>53.535353535353536</v>
      </c>
      <c r="L130" s="291">
        <f t="shared" si="160"/>
        <v>53.535353535353536</v>
      </c>
      <c r="M130" s="291">
        <f t="shared" si="160"/>
        <v>53.535353535353536</v>
      </c>
      <c r="N130" s="291">
        <f t="shared" si="160"/>
        <v>53.535353535353536</v>
      </c>
      <c r="O130" s="291">
        <f t="shared" si="160"/>
        <v>53.535353535353536</v>
      </c>
      <c r="P130" s="291">
        <f t="shared" si="160"/>
        <v>53.535353535353536</v>
      </c>
      <c r="Q130" s="291">
        <f t="shared" si="160"/>
        <v>53.535353535353536</v>
      </c>
      <c r="R130" s="291">
        <f t="shared" si="160"/>
        <v>53.535353535353536</v>
      </c>
      <c r="S130" s="291">
        <f t="shared" si="160"/>
        <v>53.535353535353536</v>
      </c>
      <c r="T130" s="291">
        <f t="shared" si="160"/>
        <v>53.535353535353536</v>
      </c>
      <c r="U130" s="291">
        <f t="shared" si="160"/>
        <v>53.535353535353536</v>
      </c>
      <c r="V130" s="291">
        <f t="shared" si="160"/>
        <v>53.535353535353536</v>
      </c>
      <c r="W130" s="291">
        <f t="shared" si="160"/>
        <v>53.535353535353536</v>
      </c>
      <c r="X130" s="291">
        <f t="shared" si="160"/>
        <v>53.535353535353536</v>
      </c>
      <c r="Y130" s="291">
        <f t="shared" si="160"/>
        <v>53.535353535353536</v>
      </c>
      <c r="Z130" s="291">
        <f t="shared" si="160"/>
        <v>53.535353535353536</v>
      </c>
      <c r="AA130" s="291">
        <f t="shared" si="160"/>
        <v>53.535353535353536</v>
      </c>
      <c r="AB130" s="291">
        <f t="shared" si="160"/>
        <v>53.535353535353536</v>
      </c>
      <c r="AC130" s="291">
        <f t="shared" si="160"/>
        <v>53.535353535353536</v>
      </c>
      <c r="AD130" s="291">
        <f t="shared" si="160"/>
        <v>53.535353535353536</v>
      </c>
      <c r="AE130" s="291">
        <f t="shared" si="160"/>
        <v>53.535353535353536</v>
      </c>
      <c r="AF130" s="291">
        <f t="shared" si="160"/>
        <v>53.535353535353536</v>
      </c>
      <c r="AG130" s="291">
        <f t="shared" si="160"/>
        <v>53.535353535353536</v>
      </c>
      <c r="AH130" s="291">
        <f t="shared" si="160"/>
        <v>53.535353535353536</v>
      </c>
      <c r="AI130" s="291">
        <f t="shared" si="160"/>
        <v>53.535353535353536</v>
      </c>
      <c r="AJ130" s="291">
        <f t="shared" si="160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61">H131</f>
        <v>2</v>
      </c>
      <c r="J131" s="309">
        <f t="shared" si="161"/>
        <v>2</v>
      </c>
      <c r="K131" s="309">
        <f t="shared" si="161"/>
        <v>2</v>
      </c>
      <c r="L131" s="309">
        <f t="shared" si="161"/>
        <v>2</v>
      </c>
      <c r="M131" s="309">
        <f t="shared" si="161"/>
        <v>2</v>
      </c>
      <c r="N131" s="309">
        <f t="shared" si="161"/>
        <v>2</v>
      </c>
      <c r="O131" s="309">
        <f t="shared" si="161"/>
        <v>2</v>
      </c>
      <c r="P131" s="309">
        <f t="shared" si="161"/>
        <v>2</v>
      </c>
      <c r="Q131" s="309">
        <f t="shared" si="161"/>
        <v>2</v>
      </c>
      <c r="R131" s="309">
        <f t="shared" si="161"/>
        <v>2</v>
      </c>
      <c r="S131" s="309">
        <f t="shared" si="161"/>
        <v>2</v>
      </c>
      <c r="T131" s="309">
        <f t="shared" si="161"/>
        <v>2</v>
      </c>
      <c r="U131" s="309">
        <f t="shared" si="161"/>
        <v>2</v>
      </c>
      <c r="V131" s="309">
        <f t="shared" si="161"/>
        <v>2</v>
      </c>
      <c r="W131" s="309">
        <f t="shared" si="161"/>
        <v>2</v>
      </c>
      <c r="X131" s="309">
        <f t="shared" si="161"/>
        <v>2</v>
      </c>
      <c r="Y131" s="309">
        <f t="shared" si="161"/>
        <v>2</v>
      </c>
      <c r="Z131" s="309">
        <f t="shared" si="161"/>
        <v>2</v>
      </c>
      <c r="AA131" s="309">
        <f t="shared" si="161"/>
        <v>2</v>
      </c>
      <c r="AB131" s="309">
        <f t="shared" si="161"/>
        <v>2</v>
      </c>
      <c r="AC131" s="309">
        <f t="shared" si="161"/>
        <v>2</v>
      </c>
      <c r="AD131" s="309">
        <f t="shared" si="161"/>
        <v>2</v>
      </c>
      <c r="AE131" s="309">
        <f t="shared" si="161"/>
        <v>2</v>
      </c>
      <c r="AF131" s="309">
        <f t="shared" si="161"/>
        <v>2</v>
      </c>
      <c r="AG131" s="309">
        <f t="shared" si="161"/>
        <v>2</v>
      </c>
      <c r="AH131" s="309">
        <f t="shared" si="161"/>
        <v>2</v>
      </c>
      <c r="AI131" s="309">
        <f t="shared" si="161"/>
        <v>2</v>
      </c>
      <c r="AJ131" s="309">
        <f t="shared" si="161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62">IFERROR(I127*I128/100*(100-I131)/100,0)</f>
        <v>0</v>
      </c>
      <c r="J132" s="156">
        <f t="shared" si="162"/>
        <v>0</v>
      </c>
      <c r="K132" s="156">
        <f t="shared" si="162"/>
        <v>0</v>
      </c>
      <c r="L132" s="156">
        <f t="shared" si="162"/>
        <v>0</v>
      </c>
      <c r="M132" s="156">
        <f t="shared" si="162"/>
        <v>0</v>
      </c>
      <c r="N132" s="156">
        <f t="shared" si="162"/>
        <v>0</v>
      </c>
      <c r="O132" s="156">
        <f t="shared" si="162"/>
        <v>0</v>
      </c>
      <c r="P132" s="156">
        <f t="shared" si="162"/>
        <v>0</v>
      </c>
      <c r="Q132" s="156">
        <f t="shared" si="162"/>
        <v>0</v>
      </c>
      <c r="R132" s="156">
        <f t="shared" si="162"/>
        <v>0</v>
      </c>
      <c r="S132" s="156">
        <f t="shared" si="162"/>
        <v>0</v>
      </c>
      <c r="T132" s="156">
        <f t="shared" si="162"/>
        <v>0</v>
      </c>
      <c r="U132" s="156">
        <f t="shared" si="162"/>
        <v>0</v>
      </c>
      <c r="V132" s="156">
        <f t="shared" si="162"/>
        <v>0</v>
      </c>
      <c r="W132" s="156">
        <f t="shared" si="162"/>
        <v>0</v>
      </c>
      <c r="X132" s="156">
        <f t="shared" si="162"/>
        <v>0</v>
      </c>
      <c r="Y132" s="156">
        <f t="shared" si="162"/>
        <v>0</v>
      </c>
      <c r="Z132" s="156">
        <f t="shared" si="162"/>
        <v>0</v>
      </c>
      <c r="AA132" s="156">
        <f t="shared" si="162"/>
        <v>0</v>
      </c>
      <c r="AB132" s="156">
        <f t="shared" si="162"/>
        <v>0</v>
      </c>
      <c r="AC132" s="156">
        <f t="shared" si="162"/>
        <v>0</v>
      </c>
      <c r="AD132" s="156">
        <f t="shared" si="162"/>
        <v>0</v>
      </c>
      <c r="AE132" s="156">
        <f t="shared" si="162"/>
        <v>0</v>
      </c>
      <c r="AF132" s="156">
        <f t="shared" si="162"/>
        <v>0</v>
      </c>
      <c r="AG132" s="156">
        <f t="shared" si="162"/>
        <v>0</v>
      </c>
      <c r="AH132" s="156">
        <f t="shared" si="162"/>
        <v>0</v>
      </c>
      <c r="AI132" s="156">
        <f t="shared" si="162"/>
        <v>0</v>
      </c>
      <c r="AJ132" s="156">
        <f t="shared" si="162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63">IFERROR(I130/100*I132,0)</f>
        <v>0</v>
      </c>
      <c r="J133" s="163">
        <f t="shared" si="163"/>
        <v>0</v>
      </c>
      <c r="K133" s="163">
        <f t="shared" si="163"/>
        <v>0</v>
      </c>
      <c r="L133" s="163">
        <f t="shared" si="163"/>
        <v>0</v>
      </c>
      <c r="M133" s="163">
        <f t="shared" si="163"/>
        <v>0</v>
      </c>
      <c r="N133" s="163">
        <f t="shared" si="163"/>
        <v>0</v>
      </c>
      <c r="O133" s="163">
        <f t="shared" si="163"/>
        <v>0</v>
      </c>
      <c r="P133" s="163">
        <f t="shared" si="163"/>
        <v>0</v>
      </c>
      <c r="Q133" s="163">
        <f t="shared" si="163"/>
        <v>0</v>
      </c>
      <c r="R133" s="163">
        <f t="shared" si="163"/>
        <v>0</v>
      </c>
      <c r="S133" s="163">
        <f t="shared" si="163"/>
        <v>0</v>
      </c>
      <c r="T133" s="163">
        <f t="shared" si="163"/>
        <v>0</v>
      </c>
      <c r="U133" s="163">
        <f t="shared" si="163"/>
        <v>0</v>
      </c>
      <c r="V133" s="163">
        <f t="shared" si="163"/>
        <v>0</v>
      </c>
      <c r="W133" s="163">
        <f t="shared" si="163"/>
        <v>0</v>
      </c>
      <c r="X133" s="163">
        <f t="shared" si="163"/>
        <v>0</v>
      </c>
      <c r="Y133" s="163">
        <f t="shared" si="163"/>
        <v>0</v>
      </c>
      <c r="Z133" s="163">
        <f t="shared" si="163"/>
        <v>0</v>
      </c>
      <c r="AA133" s="163">
        <f t="shared" si="163"/>
        <v>0</v>
      </c>
      <c r="AB133" s="163">
        <f t="shared" si="163"/>
        <v>0</v>
      </c>
      <c r="AC133" s="163">
        <f t="shared" si="163"/>
        <v>0</v>
      </c>
      <c r="AD133" s="163">
        <f t="shared" si="163"/>
        <v>0</v>
      </c>
      <c r="AE133" s="163">
        <f t="shared" si="163"/>
        <v>0</v>
      </c>
      <c r="AF133" s="163">
        <f t="shared" si="163"/>
        <v>0</v>
      </c>
      <c r="AG133" s="163">
        <f t="shared" si="163"/>
        <v>0</v>
      </c>
      <c r="AH133" s="163">
        <f t="shared" si="163"/>
        <v>0</v>
      </c>
      <c r="AI133" s="163">
        <f t="shared" si="163"/>
        <v>0</v>
      </c>
      <c r="AJ133" s="163">
        <f t="shared" si="163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64">IFERROR(H127*H128/88,0)</f>
        <v>0</v>
      </c>
      <c r="I134" s="156">
        <f t="shared" si="164"/>
        <v>0</v>
      </c>
      <c r="J134" s="156">
        <f t="shared" si="164"/>
        <v>0</v>
      </c>
      <c r="K134" s="156">
        <f t="shared" si="164"/>
        <v>0</v>
      </c>
      <c r="L134" s="156">
        <f t="shared" si="164"/>
        <v>0</v>
      </c>
      <c r="M134" s="156">
        <f t="shared" si="164"/>
        <v>0</v>
      </c>
      <c r="N134" s="156">
        <f t="shared" si="164"/>
        <v>0</v>
      </c>
      <c r="O134" s="156">
        <f t="shared" si="164"/>
        <v>0</v>
      </c>
      <c r="P134" s="156">
        <f t="shared" si="164"/>
        <v>0</v>
      </c>
      <c r="Q134" s="156">
        <f t="shared" si="164"/>
        <v>0</v>
      </c>
      <c r="R134" s="156">
        <f t="shared" si="164"/>
        <v>0</v>
      </c>
      <c r="S134" s="156">
        <f t="shared" si="164"/>
        <v>0</v>
      </c>
      <c r="T134" s="156">
        <f t="shared" si="164"/>
        <v>0</v>
      </c>
      <c r="U134" s="156">
        <f t="shared" si="164"/>
        <v>0</v>
      </c>
      <c r="V134" s="156">
        <f t="shared" si="164"/>
        <v>0</v>
      </c>
      <c r="W134" s="156">
        <f t="shared" si="164"/>
        <v>0</v>
      </c>
      <c r="X134" s="156">
        <f t="shared" si="164"/>
        <v>0</v>
      </c>
      <c r="Y134" s="156">
        <f t="shared" si="164"/>
        <v>0</v>
      </c>
      <c r="Z134" s="156">
        <f t="shared" si="164"/>
        <v>0</v>
      </c>
      <c r="AA134" s="156">
        <f t="shared" si="164"/>
        <v>0</v>
      </c>
      <c r="AB134" s="156">
        <f t="shared" si="164"/>
        <v>0</v>
      </c>
      <c r="AC134" s="156">
        <f t="shared" si="164"/>
        <v>0</v>
      </c>
      <c r="AD134" s="156">
        <f t="shared" si="164"/>
        <v>0</v>
      </c>
      <c r="AE134" s="156">
        <f t="shared" si="164"/>
        <v>0</v>
      </c>
      <c r="AF134" s="156">
        <f t="shared" si="164"/>
        <v>0</v>
      </c>
      <c r="AG134" s="156">
        <f t="shared" si="164"/>
        <v>0</v>
      </c>
      <c r="AH134" s="156">
        <f t="shared" si="164"/>
        <v>0</v>
      </c>
      <c r="AI134" s="156">
        <f t="shared" si="164"/>
        <v>0</v>
      </c>
      <c r="AJ134" s="156">
        <f t="shared" si="164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65">IFERROR(G135*H$164/G$164,"-")</f>
        <v>-</v>
      </c>
      <c r="I135" s="179" t="str">
        <f t="shared" si="165"/>
        <v>-</v>
      </c>
      <c r="J135" s="179" t="str">
        <f t="shared" si="165"/>
        <v>-</v>
      </c>
      <c r="K135" s="179" t="str">
        <f t="shared" si="165"/>
        <v>-</v>
      </c>
      <c r="L135" s="179" t="str">
        <f t="shared" si="165"/>
        <v>-</v>
      </c>
      <c r="M135" s="179" t="str">
        <f t="shared" si="165"/>
        <v>-</v>
      </c>
      <c r="N135" s="179" t="str">
        <f t="shared" si="165"/>
        <v>-</v>
      </c>
      <c r="O135" s="179" t="str">
        <f t="shared" si="165"/>
        <v>-</v>
      </c>
      <c r="P135" s="179" t="str">
        <f t="shared" si="165"/>
        <v>-</v>
      </c>
      <c r="Q135" s="179" t="str">
        <f t="shared" si="165"/>
        <v>-</v>
      </c>
      <c r="R135" s="179" t="str">
        <f t="shared" si="165"/>
        <v>-</v>
      </c>
      <c r="S135" s="179" t="str">
        <f t="shared" si="165"/>
        <v>-</v>
      </c>
      <c r="T135" s="179" t="str">
        <f t="shared" si="165"/>
        <v>-</v>
      </c>
      <c r="U135" s="179" t="str">
        <f t="shared" si="165"/>
        <v>-</v>
      </c>
      <c r="V135" s="179" t="str">
        <f t="shared" si="165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66">IFERROR(AC135*AD$164/AC$164,"-")</f>
        <v>-</v>
      </c>
      <c r="AE135" s="179" t="str">
        <f t="shared" si="166"/>
        <v>-</v>
      </c>
      <c r="AF135" s="179" t="str">
        <f t="shared" si="166"/>
        <v>-</v>
      </c>
      <c r="AG135" s="179" t="str">
        <f t="shared" si="166"/>
        <v>-</v>
      </c>
      <c r="AH135" s="179" t="str">
        <f t="shared" si="166"/>
        <v>-</v>
      </c>
      <c r="AI135" s="179" t="str">
        <f t="shared" si="166"/>
        <v>-</v>
      </c>
      <c r="AJ135" s="179" t="str">
        <f t="shared" si="166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V137" si="167">H136</f>
        <v>98</v>
      </c>
      <c r="J136" s="164">
        <f t="shared" si="167"/>
        <v>98</v>
      </c>
      <c r="K136" s="164">
        <f t="shared" si="167"/>
        <v>98</v>
      </c>
      <c r="L136" s="164">
        <f t="shared" si="167"/>
        <v>98</v>
      </c>
      <c r="M136" s="164">
        <f t="shared" si="167"/>
        <v>98</v>
      </c>
      <c r="N136" s="164">
        <f t="shared" si="167"/>
        <v>98</v>
      </c>
      <c r="O136" s="164">
        <f t="shared" si="167"/>
        <v>98</v>
      </c>
      <c r="P136" s="164">
        <f t="shared" si="167"/>
        <v>98</v>
      </c>
      <c r="Q136" s="164">
        <f t="shared" si="167"/>
        <v>98</v>
      </c>
      <c r="R136" s="164">
        <f t="shared" si="167"/>
        <v>98</v>
      </c>
      <c r="S136" s="164">
        <f t="shared" si="167"/>
        <v>98</v>
      </c>
      <c r="T136" s="164">
        <f t="shared" si="167"/>
        <v>98</v>
      </c>
      <c r="U136" s="164">
        <f t="shared" si="167"/>
        <v>98</v>
      </c>
      <c r="V136" s="164">
        <f t="shared" si="167"/>
        <v>98</v>
      </c>
      <c r="W136" s="164">
        <f>J136</f>
        <v>98</v>
      </c>
      <c r="X136" s="164">
        <f t="shared" ref="X136:AB137" si="168">W136</f>
        <v>98</v>
      </c>
      <c r="Y136" s="164">
        <f t="shared" si="168"/>
        <v>98</v>
      </c>
      <c r="Z136" s="164">
        <f t="shared" si="168"/>
        <v>98</v>
      </c>
      <c r="AA136" s="164">
        <f t="shared" si="168"/>
        <v>98</v>
      </c>
      <c r="AB136" s="164">
        <f t="shared" si="168"/>
        <v>98</v>
      </c>
      <c r="AC136" s="164">
        <f>P136</f>
        <v>98</v>
      </c>
      <c r="AD136" s="164">
        <f t="shared" ref="AD136:AJ136" si="169">AC136</f>
        <v>98</v>
      </c>
      <c r="AE136" s="164">
        <f t="shared" si="169"/>
        <v>98</v>
      </c>
      <c r="AF136" s="164">
        <f t="shared" si="169"/>
        <v>98</v>
      </c>
      <c r="AG136" s="164">
        <f t="shared" si="169"/>
        <v>98</v>
      </c>
      <c r="AH136" s="164">
        <f t="shared" si="169"/>
        <v>98</v>
      </c>
      <c r="AI136" s="164">
        <f t="shared" si="169"/>
        <v>98</v>
      </c>
      <c r="AJ136" s="164">
        <f t="shared" si="169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70">G137</f>
        <v>13</v>
      </c>
      <c r="I137" s="166">
        <f t="shared" si="170"/>
        <v>13</v>
      </c>
      <c r="J137" s="166">
        <f t="shared" si="170"/>
        <v>13</v>
      </c>
      <c r="K137" s="166">
        <f t="shared" si="170"/>
        <v>13</v>
      </c>
      <c r="L137" s="166">
        <f t="shared" si="170"/>
        <v>13</v>
      </c>
      <c r="M137" s="166">
        <f t="shared" si="170"/>
        <v>13</v>
      </c>
      <c r="N137" s="166">
        <f t="shared" si="170"/>
        <v>13</v>
      </c>
      <c r="O137" s="166">
        <f t="shared" si="170"/>
        <v>13</v>
      </c>
      <c r="P137" s="166">
        <f t="shared" si="170"/>
        <v>13</v>
      </c>
      <c r="Q137" s="166">
        <f t="shared" si="170"/>
        <v>13</v>
      </c>
      <c r="R137" s="166">
        <f t="shared" si="167"/>
        <v>13</v>
      </c>
      <c r="S137" s="166">
        <f t="shared" si="167"/>
        <v>13</v>
      </c>
      <c r="T137" s="166">
        <f t="shared" si="167"/>
        <v>13</v>
      </c>
      <c r="U137" s="166">
        <f t="shared" si="167"/>
        <v>13</v>
      </c>
      <c r="V137" s="166">
        <f t="shared" si="167"/>
        <v>13</v>
      </c>
      <c r="W137" s="166">
        <f>J137</f>
        <v>13</v>
      </c>
      <c r="X137" s="166">
        <f t="shared" si="168"/>
        <v>13</v>
      </c>
      <c r="Y137" s="166">
        <f t="shared" si="168"/>
        <v>13</v>
      </c>
      <c r="Z137" s="166">
        <f t="shared" si="168"/>
        <v>13</v>
      </c>
      <c r="AA137" s="166">
        <f t="shared" si="168"/>
        <v>13</v>
      </c>
      <c r="AB137" s="166">
        <f t="shared" si="168"/>
        <v>13</v>
      </c>
      <c r="AC137" s="166">
        <f>P137</f>
        <v>13</v>
      </c>
      <c r="AD137" s="166">
        <f t="shared" si="170"/>
        <v>13</v>
      </c>
      <c r="AE137" s="166">
        <f t="shared" si="170"/>
        <v>13</v>
      </c>
      <c r="AF137" s="166">
        <f t="shared" si="170"/>
        <v>13</v>
      </c>
      <c r="AG137" s="166">
        <f t="shared" si="170"/>
        <v>13</v>
      </c>
      <c r="AH137" s="166">
        <f t="shared" si="170"/>
        <v>13</v>
      </c>
      <c r="AI137" s="166">
        <f t="shared" si="170"/>
        <v>13</v>
      </c>
      <c r="AJ137" s="166">
        <f t="shared" si="170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71">IFERROR(H137*100/H136,0)</f>
        <v>13.26530612244898</v>
      </c>
      <c r="I138" s="291">
        <f t="shared" si="171"/>
        <v>13.26530612244898</v>
      </c>
      <c r="J138" s="291">
        <f t="shared" si="171"/>
        <v>13.26530612244898</v>
      </c>
      <c r="K138" s="291">
        <f t="shared" si="171"/>
        <v>13.26530612244898</v>
      </c>
      <c r="L138" s="291">
        <f t="shared" si="171"/>
        <v>13.26530612244898</v>
      </c>
      <c r="M138" s="291">
        <f t="shared" si="171"/>
        <v>13.26530612244898</v>
      </c>
      <c r="N138" s="291">
        <f t="shared" si="171"/>
        <v>13.26530612244898</v>
      </c>
      <c r="O138" s="291">
        <f t="shared" si="171"/>
        <v>13.26530612244898</v>
      </c>
      <c r="P138" s="291">
        <f t="shared" si="171"/>
        <v>13.26530612244898</v>
      </c>
      <c r="Q138" s="291">
        <f t="shared" si="171"/>
        <v>13.26530612244898</v>
      </c>
      <c r="R138" s="291">
        <f t="shared" si="171"/>
        <v>13.26530612244898</v>
      </c>
      <c r="S138" s="291">
        <f t="shared" si="171"/>
        <v>13.26530612244898</v>
      </c>
      <c r="T138" s="291">
        <f t="shared" si="171"/>
        <v>13.26530612244898</v>
      </c>
      <c r="U138" s="291">
        <f t="shared" si="171"/>
        <v>13.26530612244898</v>
      </c>
      <c r="V138" s="291">
        <f t="shared" si="171"/>
        <v>13.26530612244898</v>
      </c>
      <c r="W138" s="291">
        <f t="shared" si="171"/>
        <v>13.26530612244898</v>
      </c>
      <c r="X138" s="291">
        <f t="shared" si="171"/>
        <v>13.26530612244898</v>
      </c>
      <c r="Y138" s="291">
        <f t="shared" si="171"/>
        <v>13.26530612244898</v>
      </c>
      <c r="Z138" s="291">
        <f t="shared" si="171"/>
        <v>13.26530612244898</v>
      </c>
      <c r="AA138" s="291">
        <f t="shared" si="171"/>
        <v>13.26530612244898</v>
      </c>
      <c r="AB138" s="291">
        <f t="shared" si="171"/>
        <v>13.26530612244898</v>
      </c>
      <c r="AC138" s="291">
        <f t="shared" si="171"/>
        <v>13.26530612244898</v>
      </c>
      <c r="AD138" s="291">
        <f t="shared" si="171"/>
        <v>13.26530612244898</v>
      </c>
      <c r="AE138" s="291">
        <f t="shared" si="171"/>
        <v>13.26530612244898</v>
      </c>
      <c r="AF138" s="291">
        <f t="shared" si="171"/>
        <v>13.26530612244898</v>
      </c>
      <c r="AG138" s="291">
        <f t="shared" si="171"/>
        <v>13.26530612244898</v>
      </c>
      <c r="AH138" s="291">
        <f t="shared" si="171"/>
        <v>13.26530612244898</v>
      </c>
      <c r="AI138" s="291">
        <f t="shared" si="171"/>
        <v>13.26530612244898</v>
      </c>
      <c r="AJ138" s="291">
        <f t="shared" si="171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72">H139</f>
        <v>2</v>
      </c>
      <c r="J139" s="309">
        <f t="shared" si="172"/>
        <v>2</v>
      </c>
      <c r="K139" s="309">
        <f t="shared" si="172"/>
        <v>2</v>
      </c>
      <c r="L139" s="309">
        <f t="shared" si="172"/>
        <v>2</v>
      </c>
      <c r="M139" s="309">
        <f t="shared" si="172"/>
        <v>2</v>
      </c>
      <c r="N139" s="309">
        <f t="shared" si="172"/>
        <v>2</v>
      </c>
      <c r="O139" s="309">
        <f t="shared" si="172"/>
        <v>2</v>
      </c>
      <c r="P139" s="309">
        <f t="shared" si="172"/>
        <v>2</v>
      </c>
      <c r="Q139" s="309">
        <f t="shared" si="172"/>
        <v>2</v>
      </c>
      <c r="R139" s="309">
        <f t="shared" si="172"/>
        <v>2</v>
      </c>
      <c r="S139" s="309">
        <f t="shared" si="172"/>
        <v>2</v>
      </c>
      <c r="T139" s="309">
        <f t="shared" si="172"/>
        <v>2</v>
      </c>
      <c r="U139" s="309">
        <f t="shared" si="172"/>
        <v>2</v>
      </c>
      <c r="V139" s="309">
        <f t="shared" si="172"/>
        <v>2</v>
      </c>
      <c r="W139" s="309">
        <f t="shared" si="172"/>
        <v>2</v>
      </c>
      <c r="X139" s="309">
        <f t="shared" si="172"/>
        <v>2</v>
      </c>
      <c r="Y139" s="309">
        <f t="shared" si="172"/>
        <v>2</v>
      </c>
      <c r="Z139" s="309">
        <f t="shared" si="172"/>
        <v>2</v>
      </c>
      <c r="AA139" s="309">
        <f t="shared" si="172"/>
        <v>2</v>
      </c>
      <c r="AB139" s="309">
        <f t="shared" si="172"/>
        <v>2</v>
      </c>
      <c r="AC139" s="309">
        <f t="shared" si="172"/>
        <v>2</v>
      </c>
      <c r="AD139" s="309">
        <f t="shared" si="172"/>
        <v>2</v>
      </c>
      <c r="AE139" s="309">
        <f t="shared" si="172"/>
        <v>2</v>
      </c>
      <c r="AF139" s="309">
        <f t="shared" si="172"/>
        <v>2</v>
      </c>
      <c r="AG139" s="309">
        <f t="shared" si="172"/>
        <v>2</v>
      </c>
      <c r="AH139" s="309">
        <f t="shared" si="172"/>
        <v>2</v>
      </c>
      <c r="AI139" s="309">
        <f t="shared" si="172"/>
        <v>2</v>
      </c>
      <c r="AJ139" s="309">
        <f t="shared" si="172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73">IFERROR(I135*I136/100*(100-I139)/100,0)</f>
        <v>0</v>
      </c>
      <c r="J140" s="156">
        <f t="shared" si="173"/>
        <v>0</v>
      </c>
      <c r="K140" s="156">
        <f t="shared" si="173"/>
        <v>0</v>
      </c>
      <c r="L140" s="156">
        <f t="shared" si="173"/>
        <v>0</v>
      </c>
      <c r="M140" s="156">
        <f t="shared" si="173"/>
        <v>0</v>
      </c>
      <c r="N140" s="156">
        <f t="shared" si="173"/>
        <v>0</v>
      </c>
      <c r="O140" s="156">
        <f t="shared" si="173"/>
        <v>0</v>
      </c>
      <c r="P140" s="156">
        <f t="shared" si="173"/>
        <v>0</v>
      </c>
      <c r="Q140" s="156">
        <f t="shared" si="173"/>
        <v>0</v>
      </c>
      <c r="R140" s="156">
        <f t="shared" si="173"/>
        <v>0</v>
      </c>
      <c r="S140" s="156">
        <f t="shared" si="173"/>
        <v>0</v>
      </c>
      <c r="T140" s="156">
        <f t="shared" si="173"/>
        <v>0</v>
      </c>
      <c r="U140" s="156">
        <f t="shared" si="173"/>
        <v>0</v>
      </c>
      <c r="V140" s="156">
        <f t="shared" si="173"/>
        <v>0</v>
      </c>
      <c r="W140" s="156">
        <f t="shared" si="173"/>
        <v>0</v>
      </c>
      <c r="X140" s="156">
        <f t="shared" si="173"/>
        <v>0</v>
      </c>
      <c r="Y140" s="156">
        <f t="shared" si="173"/>
        <v>0</v>
      </c>
      <c r="Z140" s="156">
        <f t="shared" si="173"/>
        <v>0</v>
      </c>
      <c r="AA140" s="156">
        <f t="shared" si="173"/>
        <v>0</v>
      </c>
      <c r="AB140" s="156">
        <f t="shared" si="173"/>
        <v>0</v>
      </c>
      <c r="AC140" s="156">
        <f t="shared" si="173"/>
        <v>0</v>
      </c>
      <c r="AD140" s="156">
        <f t="shared" si="173"/>
        <v>0</v>
      </c>
      <c r="AE140" s="156">
        <f t="shared" si="173"/>
        <v>0</v>
      </c>
      <c r="AF140" s="156">
        <f t="shared" si="173"/>
        <v>0</v>
      </c>
      <c r="AG140" s="156">
        <f t="shared" si="173"/>
        <v>0</v>
      </c>
      <c r="AH140" s="156">
        <f t="shared" si="173"/>
        <v>0</v>
      </c>
      <c r="AI140" s="156">
        <f t="shared" si="173"/>
        <v>0</v>
      </c>
      <c r="AJ140" s="156">
        <f t="shared" si="173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74">IFERROR(I138/100*I140,0)</f>
        <v>0</v>
      </c>
      <c r="J141" s="163">
        <f t="shared" si="174"/>
        <v>0</v>
      </c>
      <c r="K141" s="163">
        <f t="shared" si="174"/>
        <v>0</v>
      </c>
      <c r="L141" s="163">
        <f t="shared" si="174"/>
        <v>0</v>
      </c>
      <c r="M141" s="163">
        <f t="shared" si="174"/>
        <v>0</v>
      </c>
      <c r="N141" s="163">
        <f t="shared" si="174"/>
        <v>0</v>
      </c>
      <c r="O141" s="163">
        <f t="shared" si="174"/>
        <v>0</v>
      </c>
      <c r="P141" s="163">
        <f t="shared" si="174"/>
        <v>0</v>
      </c>
      <c r="Q141" s="163">
        <f t="shared" si="174"/>
        <v>0</v>
      </c>
      <c r="R141" s="163">
        <f t="shared" si="174"/>
        <v>0</v>
      </c>
      <c r="S141" s="163">
        <f t="shared" si="174"/>
        <v>0</v>
      </c>
      <c r="T141" s="163">
        <f t="shared" si="174"/>
        <v>0</v>
      </c>
      <c r="U141" s="163">
        <f t="shared" si="174"/>
        <v>0</v>
      </c>
      <c r="V141" s="163">
        <f t="shared" si="174"/>
        <v>0</v>
      </c>
      <c r="W141" s="163">
        <f t="shared" si="174"/>
        <v>0</v>
      </c>
      <c r="X141" s="163">
        <f t="shared" si="174"/>
        <v>0</v>
      </c>
      <c r="Y141" s="163">
        <f t="shared" si="174"/>
        <v>0</v>
      </c>
      <c r="Z141" s="163">
        <f t="shared" si="174"/>
        <v>0</v>
      </c>
      <c r="AA141" s="163">
        <f t="shared" si="174"/>
        <v>0</v>
      </c>
      <c r="AB141" s="163">
        <f t="shared" si="174"/>
        <v>0</v>
      </c>
      <c r="AC141" s="163">
        <f t="shared" si="174"/>
        <v>0</v>
      </c>
      <c r="AD141" s="163">
        <f t="shared" si="174"/>
        <v>0</v>
      </c>
      <c r="AE141" s="163">
        <f t="shared" si="174"/>
        <v>0</v>
      </c>
      <c r="AF141" s="163">
        <f t="shared" si="174"/>
        <v>0</v>
      </c>
      <c r="AG141" s="163">
        <f t="shared" si="174"/>
        <v>0</v>
      </c>
      <c r="AH141" s="163">
        <f t="shared" si="174"/>
        <v>0</v>
      </c>
      <c r="AI141" s="163">
        <f t="shared" si="174"/>
        <v>0</v>
      </c>
      <c r="AJ141" s="163">
        <f t="shared" si="174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75">IFERROR(H135*H136/88,0)</f>
        <v>0</v>
      </c>
      <c r="I142" s="156">
        <f t="shared" si="175"/>
        <v>0</v>
      </c>
      <c r="J142" s="156">
        <f t="shared" si="175"/>
        <v>0</v>
      </c>
      <c r="K142" s="156">
        <f t="shared" si="175"/>
        <v>0</v>
      </c>
      <c r="L142" s="156">
        <f t="shared" si="175"/>
        <v>0</v>
      </c>
      <c r="M142" s="156">
        <f t="shared" si="175"/>
        <v>0</v>
      </c>
      <c r="N142" s="156">
        <f t="shared" si="175"/>
        <v>0</v>
      </c>
      <c r="O142" s="156">
        <f t="shared" si="175"/>
        <v>0</v>
      </c>
      <c r="P142" s="156">
        <f t="shared" si="175"/>
        <v>0</v>
      </c>
      <c r="Q142" s="156">
        <f t="shared" si="175"/>
        <v>0</v>
      </c>
      <c r="R142" s="156">
        <f t="shared" si="175"/>
        <v>0</v>
      </c>
      <c r="S142" s="156">
        <f t="shared" si="175"/>
        <v>0</v>
      </c>
      <c r="T142" s="156">
        <f t="shared" si="175"/>
        <v>0</v>
      </c>
      <c r="U142" s="156">
        <f t="shared" si="175"/>
        <v>0</v>
      </c>
      <c r="V142" s="156">
        <f t="shared" si="175"/>
        <v>0</v>
      </c>
      <c r="W142" s="156">
        <f t="shared" si="175"/>
        <v>0</v>
      </c>
      <c r="X142" s="156">
        <f t="shared" si="175"/>
        <v>0</v>
      </c>
      <c r="Y142" s="156">
        <f t="shared" si="175"/>
        <v>0</v>
      </c>
      <c r="Z142" s="156">
        <f t="shared" si="175"/>
        <v>0</v>
      </c>
      <c r="AA142" s="156">
        <f t="shared" si="175"/>
        <v>0</v>
      </c>
      <c r="AB142" s="156">
        <f t="shared" si="175"/>
        <v>0</v>
      </c>
      <c r="AC142" s="156">
        <f t="shared" si="175"/>
        <v>0</v>
      </c>
      <c r="AD142" s="156">
        <f t="shared" si="175"/>
        <v>0</v>
      </c>
      <c r="AE142" s="156">
        <f t="shared" si="175"/>
        <v>0</v>
      </c>
      <c r="AF142" s="156">
        <f t="shared" si="175"/>
        <v>0</v>
      </c>
      <c r="AG142" s="156">
        <f t="shared" si="175"/>
        <v>0</v>
      </c>
      <c r="AH142" s="156">
        <f t="shared" si="175"/>
        <v>0</v>
      </c>
      <c r="AI142" s="156">
        <f t="shared" si="175"/>
        <v>0</v>
      </c>
      <c r="AJ142" s="156">
        <f t="shared" si="175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76">IFERROR(G143*H$164/G$164,"-")</f>
        <v>-</v>
      </c>
      <c r="I143" s="179" t="str">
        <f t="shared" si="176"/>
        <v>-</v>
      </c>
      <c r="J143" s="179" t="str">
        <f t="shared" si="176"/>
        <v>-</v>
      </c>
      <c r="K143" s="179" t="str">
        <f t="shared" si="176"/>
        <v>-</v>
      </c>
      <c r="L143" s="179" t="str">
        <f t="shared" si="176"/>
        <v>-</v>
      </c>
      <c r="M143" s="179" t="str">
        <f t="shared" si="176"/>
        <v>-</v>
      </c>
      <c r="N143" s="179" t="str">
        <f t="shared" si="176"/>
        <v>-</v>
      </c>
      <c r="O143" s="179" t="str">
        <f t="shared" si="176"/>
        <v>-</v>
      </c>
      <c r="P143" s="179" t="str">
        <f t="shared" si="176"/>
        <v>-</v>
      </c>
      <c r="Q143" s="179" t="str">
        <f t="shared" si="176"/>
        <v>-</v>
      </c>
      <c r="R143" s="179" t="str">
        <f t="shared" si="176"/>
        <v>-</v>
      </c>
      <c r="S143" s="179" t="str">
        <f t="shared" si="176"/>
        <v>-</v>
      </c>
      <c r="T143" s="179" t="str">
        <f t="shared" si="176"/>
        <v>-</v>
      </c>
      <c r="U143" s="179" t="str">
        <f t="shared" si="176"/>
        <v>-</v>
      </c>
      <c r="V143" s="179" t="str">
        <f t="shared" si="176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77">IFERROR(AC143*AD$164/AC$164,"-")</f>
        <v>-</v>
      </c>
      <c r="AE143" s="179" t="str">
        <f t="shared" si="177"/>
        <v>-</v>
      </c>
      <c r="AF143" s="179" t="str">
        <f t="shared" si="177"/>
        <v>-</v>
      </c>
      <c r="AG143" s="179" t="str">
        <f t="shared" si="177"/>
        <v>-</v>
      </c>
      <c r="AH143" s="179" t="str">
        <f t="shared" si="177"/>
        <v>-</v>
      </c>
      <c r="AI143" s="179" t="str">
        <f t="shared" si="177"/>
        <v>-</v>
      </c>
      <c r="AJ143" s="179" t="str">
        <f t="shared" si="177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V145" si="178">H144</f>
        <v>25</v>
      </c>
      <c r="J144" s="164">
        <f t="shared" si="178"/>
        <v>25</v>
      </c>
      <c r="K144" s="164">
        <f t="shared" si="178"/>
        <v>25</v>
      </c>
      <c r="L144" s="164">
        <f t="shared" si="178"/>
        <v>25</v>
      </c>
      <c r="M144" s="164">
        <f t="shared" si="178"/>
        <v>25</v>
      </c>
      <c r="N144" s="164">
        <f t="shared" si="178"/>
        <v>25</v>
      </c>
      <c r="O144" s="164">
        <f t="shared" si="178"/>
        <v>25</v>
      </c>
      <c r="P144" s="164">
        <f t="shared" si="178"/>
        <v>25</v>
      </c>
      <c r="Q144" s="164">
        <f t="shared" si="178"/>
        <v>25</v>
      </c>
      <c r="R144" s="164">
        <f t="shared" si="178"/>
        <v>25</v>
      </c>
      <c r="S144" s="164">
        <f t="shared" si="178"/>
        <v>25</v>
      </c>
      <c r="T144" s="164">
        <f t="shared" si="178"/>
        <v>25</v>
      </c>
      <c r="U144" s="164">
        <f t="shared" si="178"/>
        <v>25</v>
      </c>
      <c r="V144" s="164">
        <f t="shared" si="178"/>
        <v>25</v>
      </c>
      <c r="W144" s="164">
        <f>J144</f>
        <v>25</v>
      </c>
      <c r="X144" s="164">
        <f t="shared" ref="X144:AB145" si="179">W144</f>
        <v>25</v>
      </c>
      <c r="Y144" s="164">
        <f t="shared" si="179"/>
        <v>25</v>
      </c>
      <c r="Z144" s="164">
        <f t="shared" si="179"/>
        <v>25</v>
      </c>
      <c r="AA144" s="164">
        <f t="shared" si="179"/>
        <v>25</v>
      </c>
      <c r="AB144" s="164">
        <f t="shared" si="179"/>
        <v>25</v>
      </c>
      <c r="AC144" s="164">
        <f>P144</f>
        <v>25</v>
      </c>
      <c r="AD144" s="164">
        <f t="shared" ref="AD144:AJ144" si="180">AC144</f>
        <v>25</v>
      </c>
      <c r="AE144" s="164">
        <f t="shared" si="180"/>
        <v>25</v>
      </c>
      <c r="AF144" s="164">
        <f t="shared" si="180"/>
        <v>25</v>
      </c>
      <c r="AG144" s="164">
        <f t="shared" si="180"/>
        <v>25</v>
      </c>
      <c r="AH144" s="164">
        <f t="shared" si="180"/>
        <v>25</v>
      </c>
      <c r="AI144" s="164">
        <f t="shared" si="180"/>
        <v>25</v>
      </c>
      <c r="AJ144" s="164">
        <f t="shared" si="180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81">G145</f>
        <v>4.2</v>
      </c>
      <c r="I145" s="166">
        <f t="shared" si="181"/>
        <v>4.2</v>
      </c>
      <c r="J145" s="166">
        <f t="shared" si="181"/>
        <v>4.2</v>
      </c>
      <c r="K145" s="166">
        <f t="shared" si="181"/>
        <v>4.2</v>
      </c>
      <c r="L145" s="166">
        <f t="shared" si="181"/>
        <v>4.2</v>
      </c>
      <c r="M145" s="166">
        <f t="shared" si="181"/>
        <v>4.2</v>
      </c>
      <c r="N145" s="166">
        <f t="shared" si="181"/>
        <v>4.2</v>
      </c>
      <c r="O145" s="166">
        <f t="shared" si="181"/>
        <v>4.2</v>
      </c>
      <c r="P145" s="166">
        <f t="shared" si="181"/>
        <v>4.2</v>
      </c>
      <c r="Q145" s="166">
        <f t="shared" si="181"/>
        <v>4.2</v>
      </c>
      <c r="R145" s="166">
        <f t="shared" si="178"/>
        <v>4.2</v>
      </c>
      <c r="S145" s="166">
        <f t="shared" si="178"/>
        <v>4.2</v>
      </c>
      <c r="T145" s="166">
        <f t="shared" si="178"/>
        <v>4.2</v>
      </c>
      <c r="U145" s="166">
        <f t="shared" si="178"/>
        <v>4.2</v>
      </c>
      <c r="V145" s="166">
        <f t="shared" si="178"/>
        <v>4.2</v>
      </c>
      <c r="W145" s="166">
        <f>J145</f>
        <v>4.2</v>
      </c>
      <c r="X145" s="166">
        <f t="shared" si="179"/>
        <v>4.2</v>
      </c>
      <c r="Y145" s="166">
        <f t="shared" si="179"/>
        <v>4.2</v>
      </c>
      <c r="Z145" s="166">
        <f t="shared" si="179"/>
        <v>4.2</v>
      </c>
      <c r="AA145" s="166">
        <f t="shared" si="179"/>
        <v>4.2</v>
      </c>
      <c r="AB145" s="166">
        <f t="shared" si="179"/>
        <v>4.2</v>
      </c>
      <c r="AC145" s="166">
        <f>P145</f>
        <v>4.2</v>
      </c>
      <c r="AD145" s="166">
        <f t="shared" si="181"/>
        <v>4.2</v>
      </c>
      <c r="AE145" s="166">
        <f t="shared" si="181"/>
        <v>4.2</v>
      </c>
      <c r="AF145" s="166">
        <f t="shared" si="181"/>
        <v>4.2</v>
      </c>
      <c r="AG145" s="166">
        <f t="shared" si="181"/>
        <v>4.2</v>
      </c>
      <c r="AH145" s="166">
        <f t="shared" si="181"/>
        <v>4.2</v>
      </c>
      <c r="AI145" s="166">
        <f t="shared" si="181"/>
        <v>4.2</v>
      </c>
      <c r="AJ145" s="166">
        <f t="shared" si="181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82">IFERROR(H145*100/H144,0)</f>
        <v>16.8</v>
      </c>
      <c r="I146" s="291">
        <f t="shared" si="182"/>
        <v>16.8</v>
      </c>
      <c r="J146" s="291">
        <f t="shared" si="182"/>
        <v>16.8</v>
      </c>
      <c r="K146" s="291">
        <f t="shared" si="182"/>
        <v>16.8</v>
      </c>
      <c r="L146" s="291">
        <f t="shared" si="182"/>
        <v>16.8</v>
      </c>
      <c r="M146" s="291">
        <f t="shared" si="182"/>
        <v>16.8</v>
      </c>
      <c r="N146" s="291">
        <f t="shared" si="182"/>
        <v>16.8</v>
      </c>
      <c r="O146" s="291">
        <f t="shared" si="182"/>
        <v>16.8</v>
      </c>
      <c r="P146" s="291">
        <f t="shared" si="182"/>
        <v>16.8</v>
      </c>
      <c r="Q146" s="291">
        <f t="shared" si="182"/>
        <v>16.8</v>
      </c>
      <c r="R146" s="291">
        <f t="shared" si="182"/>
        <v>16.8</v>
      </c>
      <c r="S146" s="291">
        <f t="shared" si="182"/>
        <v>16.8</v>
      </c>
      <c r="T146" s="291">
        <f t="shared" si="182"/>
        <v>16.8</v>
      </c>
      <c r="U146" s="291">
        <f t="shared" si="182"/>
        <v>16.8</v>
      </c>
      <c r="V146" s="291">
        <f t="shared" si="182"/>
        <v>16.8</v>
      </c>
      <c r="W146" s="291">
        <f t="shared" si="182"/>
        <v>16.8</v>
      </c>
      <c r="X146" s="291">
        <f t="shared" si="182"/>
        <v>16.8</v>
      </c>
      <c r="Y146" s="291">
        <f t="shared" si="182"/>
        <v>16.8</v>
      </c>
      <c r="Z146" s="291">
        <f t="shared" si="182"/>
        <v>16.8</v>
      </c>
      <c r="AA146" s="291">
        <f t="shared" si="182"/>
        <v>16.8</v>
      </c>
      <c r="AB146" s="291">
        <f t="shared" si="182"/>
        <v>16.8</v>
      </c>
      <c r="AC146" s="291">
        <f t="shared" si="182"/>
        <v>16.8</v>
      </c>
      <c r="AD146" s="291">
        <f t="shared" si="182"/>
        <v>16.8</v>
      </c>
      <c r="AE146" s="291">
        <f t="shared" si="182"/>
        <v>16.8</v>
      </c>
      <c r="AF146" s="291">
        <f t="shared" si="182"/>
        <v>16.8</v>
      </c>
      <c r="AG146" s="291">
        <f t="shared" si="182"/>
        <v>16.8</v>
      </c>
      <c r="AH146" s="291">
        <f t="shared" si="182"/>
        <v>16.8</v>
      </c>
      <c r="AI146" s="291">
        <f t="shared" si="182"/>
        <v>16.8</v>
      </c>
      <c r="AJ146" s="291">
        <f t="shared" si="182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83">H147</f>
        <v>2</v>
      </c>
      <c r="J147" s="309">
        <f t="shared" si="183"/>
        <v>2</v>
      </c>
      <c r="K147" s="309">
        <f t="shared" si="183"/>
        <v>2</v>
      </c>
      <c r="L147" s="309">
        <f t="shared" si="183"/>
        <v>2</v>
      </c>
      <c r="M147" s="309">
        <f t="shared" si="183"/>
        <v>2</v>
      </c>
      <c r="N147" s="309">
        <f t="shared" si="183"/>
        <v>2</v>
      </c>
      <c r="O147" s="309">
        <f t="shared" si="183"/>
        <v>2</v>
      </c>
      <c r="P147" s="309">
        <f t="shared" si="183"/>
        <v>2</v>
      </c>
      <c r="Q147" s="309">
        <f t="shared" si="183"/>
        <v>2</v>
      </c>
      <c r="R147" s="309">
        <f t="shared" si="183"/>
        <v>2</v>
      </c>
      <c r="S147" s="309">
        <f t="shared" si="183"/>
        <v>2</v>
      </c>
      <c r="T147" s="309">
        <f t="shared" si="183"/>
        <v>2</v>
      </c>
      <c r="U147" s="309">
        <f t="shared" si="183"/>
        <v>2</v>
      </c>
      <c r="V147" s="309">
        <f t="shared" si="183"/>
        <v>2</v>
      </c>
      <c r="W147" s="309">
        <f t="shared" si="183"/>
        <v>2</v>
      </c>
      <c r="X147" s="309">
        <f t="shared" si="183"/>
        <v>2</v>
      </c>
      <c r="Y147" s="309">
        <f t="shared" si="183"/>
        <v>2</v>
      </c>
      <c r="Z147" s="309">
        <f t="shared" si="183"/>
        <v>2</v>
      </c>
      <c r="AA147" s="309">
        <f t="shared" si="183"/>
        <v>2</v>
      </c>
      <c r="AB147" s="309">
        <f t="shared" si="183"/>
        <v>2</v>
      </c>
      <c r="AC147" s="309">
        <f t="shared" si="183"/>
        <v>2</v>
      </c>
      <c r="AD147" s="309">
        <f t="shared" si="183"/>
        <v>2</v>
      </c>
      <c r="AE147" s="309">
        <f t="shared" si="183"/>
        <v>2</v>
      </c>
      <c r="AF147" s="309">
        <f t="shared" si="183"/>
        <v>2</v>
      </c>
      <c r="AG147" s="309">
        <f t="shared" si="183"/>
        <v>2</v>
      </c>
      <c r="AH147" s="309">
        <f t="shared" si="183"/>
        <v>2</v>
      </c>
      <c r="AI147" s="309">
        <f t="shared" si="183"/>
        <v>2</v>
      </c>
      <c r="AJ147" s="309">
        <f t="shared" si="183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84">IFERROR(I143*I144/100*(100-I147)/100,0)</f>
        <v>0</v>
      </c>
      <c r="J148" s="156">
        <f t="shared" si="184"/>
        <v>0</v>
      </c>
      <c r="K148" s="156">
        <f t="shared" si="184"/>
        <v>0</v>
      </c>
      <c r="L148" s="156">
        <f t="shared" si="184"/>
        <v>0</v>
      </c>
      <c r="M148" s="156">
        <f t="shared" si="184"/>
        <v>0</v>
      </c>
      <c r="N148" s="156">
        <f t="shared" si="184"/>
        <v>0</v>
      </c>
      <c r="O148" s="156">
        <f t="shared" si="184"/>
        <v>0</v>
      </c>
      <c r="P148" s="156">
        <f t="shared" si="184"/>
        <v>0</v>
      </c>
      <c r="Q148" s="156">
        <f t="shared" si="184"/>
        <v>0</v>
      </c>
      <c r="R148" s="156">
        <f t="shared" si="184"/>
        <v>0</v>
      </c>
      <c r="S148" s="156">
        <f t="shared" si="184"/>
        <v>0</v>
      </c>
      <c r="T148" s="156">
        <f t="shared" si="184"/>
        <v>0</v>
      </c>
      <c r="U148" s="156">
        <f t="shared" si="184"/>
        <v>0</v>
      </c>
      <c r="V148" s="156">
        <f t="shared" si="184"/>
        <v>0</v>
      </c>
      <c r="W148" s="156">
        <f t="shared" si="184"/>
        <v>0</v>
      </c>
      <c r="X148" s="156">
        <f t="shared" si="184"/>
        <v>0</v>
      </c>
      <c r="Y148" s="156">
        <f t="shared" si="184"/>
        <v>0</v>
      </c>
      <c r="Z148" s="156">
        <f t="shared" si="184"/>
        <v>0</v>
      </c>
      <c r="AA148" s="156">
        <f t="shared" si="184"/>
        <v>0</v>
      </c>
      <c r="AB148" s="156">
        <f t="shared" si="184"/>
        <v>0</v>
      </c>
      <c r="AC148" s="156">
        <f t="shared" si="184"/>
        <v>0</v>
      </c>
      <c r="AD148" s="156">
        <f t="shared" si="184"/>
        <v>0</v>
      </c>
      <c r="AE148" s="156">
        <f t="shared" si="184"/>
        <v>0</v>
      </c>
      <c r="AF148" s="156">
        <f t="shared" si="184"/>
        <v>0</v>
      </c>
      <c r="AG148" s="156">
        <f t="shared" si="184"/>
        <v>0</v>
      </c>
      <c r="AH148" s="156">
        <f t="shared" si="184"/>
        <v>0</v>
      </c>
      <c r="AI148" s="156">
        <f t="shared" si="184"/>
        <v>0</v>
      </c>
      <c r="AJ148" s="156">
        <f t="shared" si="184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85">IFERROR(I146/100*I148,0)</f>
        <v>0</v>
      </c>
      <c r="J149" s="163">
        <f t="shared" si="185"/>
        <v>0</v>
      </c>
      <c r="K149" s="163">
        <f t="shared" si="185"/>
        <v>0</v>
      </c>
      <c r="L149" s="163">
        <f t="shared" si="185"/>
        <v>0</v>
      </c>
      <c r="M149" s="163">
        <f t="shared" si="185"/>
        <v>0</v>
      </c>
      <c r="N149" s="163">
        <f t="shared" si="185"/>
        <v>0</v>
      </c>
      <c r="O149" s="163">
        <f t="shared" si="185"/>
        <v>0</v>
      </c>
      <c r="P149" s="163">
        <f t="shared" si="185"/>
        <v>0</v>
      </c>
      <c r="Q149" s="163">
        <f t="shared" si="185"/>
        <v>0</v>
      </c>
      <c r="R149" s="163">
        <f t="shared" si="185"/>
        <v>0</v>
      </c>
      <c r="S149" s="163">
        <f t="shared" si="185"/>
        <v>0</v>
      </c>
      <c r="T149" s="163">
        <f t="shared" si="185"/>
        <v>0</v>
      </c>
      <c r="U149" s="163">
        <f t="shared" si="185"/>
        <v>0</v>
      </c>
      <c r="V149" s="163">
        <f t="shared" si="185"/>
        <v>0</v>
      </c>
      <c r="W149" s="163">
        <f t="shared" si="185"/>
        <v>0</v>
      </c>
      <c r="X149" s="163">
        <f t="shared" si="185"/>
        <v>0</v>
      </c>
      <c r="Y149" s="163">
        <f t="shared" si="185"/>
        <v>0</v>
      </c>
      <c r="Z149" s="163">
        <f t="shared" si="185"/>
        <v>0</v>
      </c>
      <c r="AA149" s="163">
        <f t="shared" si="185"/>
        <v>0</v>
      </c>
      <c r="AB149" s="163">
        <f t="shared" si="185"/>
        <v>0</v>
      </c>
      <c r="AC149" s="163">
        <f t="shared" si="185"/>
        <v>0</v>
      </c>
      <c r="AD149" s="163">
        <f t="shared" si="185"/>
        <v>0</v>
      </c>
      <c r="AE149" s="163">
        <f t="shared" si="185"/>
        <v>0</v>
      </c>
      <c r="AF149" s="163">
        <f t="shared" si="185"/>
        <v>0</v>
      </c>
      <c r="AG149" s="163">
        <f t="shared" si="185"/>
        <v>0</v>
      </c>
      <c r="AH149" s="163">
        <f t="shared" si="185"/>
        <v>0</v>
      </c>
      <c r="AI149" s="163">
        <f t="shared" si="185"/>
        <v>0</v>
      </c>
      <c r="AJ149" s="163">
        <f t="shared" si="185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86">IFERROR(H143*H144/88,0)</f>
        <v>0</v>
      </c>
      <c r="I150" s="156">
        <f t="shared" si="186"/>
        <v>0</v>
      </c>
      <c r="J150" s="156">
        <f t="shared" si="186"/>
        <v>0</v>
      </c>
      <c r="K150" s="156">
        <f t="shared" si="186"/>
        <v>0</v>
      </c>
      <c r="L150" s="156">
        <f t="shared" si="186"/>
        <v>0</v>
      </c>
      <c r="M150" s="156">
        <f t="shared" si="186"/>
        <v>0</v>
      </c>
      <c r="N150" s="156">
        <f t="shared" si="186"/>
        <v>0</v>
      </c>
      <c r="O150" s="156">
        <f t="shared" si="186"/>
        <v>0</v>
      </c>
      <c r="P150" s="156">
        <f t="shared" si="186"/>
        <v>0</v>
      </c>
      <c r="Q150" s="156">
        <f t="shared" si="186"/>
        <v>0</v>
      </c>
      <c r="R150" s="156">
        <f t="shared" si="186"/>
        <v>0</v>
      </c>
      <c r="S150" s="156">
        <f t="shared" si="186"/>
        <v>0</v>
      </c>
      <c r="T150" s="156">
        <f t="shared" si="186"/>
        <v>0</v>
      </c>
      <c r="U150" s="156">
        <f t="shared" si="186"/>
        <v>0</v>
      </c>
      <c r="V150" s="156">
        <f t="shared" si="186"/>
        <v>0</v>
      </c>
      <c r="W150" s="156">
        <f t="shared" si="186"/>
        <v>0</v>
      </c>
      <c r="X150" s="156">
        <f t="shared" si="186"/>
        <v>0</v>
      </c>
      <c r="Y150" s="156">
        <f t="shared" si="186"/>
        <v>0</v>
      </c>
      <c r="Z150" s="156">
        <f t="shared" si="186"/>
        <v>0</v>
      </c>
      <c r="AA150" s="156">
        <f t="shared" si="186"/>
        <v>0</v>
      </c>
      <c r="AB150" s="156">
        <f t="shared" si="186"/>
        <v>0</v>
      </c>
      <c r="AC150" s="156">
        <f t="shared" si="186"/>
        <v>0</v>
      </c>
      <c r="AD150" s="156">
        <f t="shared" si="186"/>
        <v>0</v>
      </c>
      <c r="AE150" s="156">
        <f t="shared" si="186"/>
        <v>0</v>
      </c>
      <c r="AF150" s="156">
        <f t="shared" si="186"/>
        <v>0</v>
      </c>
      <c r="AG150" s="156">
        <f t="shared" si="186"/>
        <v>0</v>
      </c>
      <c r="AH150" s="156">
        <f t="shared" si="186"/>
        <v>0</v>
      </c>
      <c r="AI150" s="156">
        <f t="shared" si="186"/>
        <v>0</v>
      </c>
      <c r="AJ150" s="156">
        <f t="shared" si="186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87">IFERROR(G151*H$164/G$164,"-")</f>
        <v>-</v>
      </c>
      <c r="I151" s="179" t="str">
        <f t="shared" si="187"/>
        <v>-</v>
      </c>
      <c r="J151" s="179" t="str">
        <f t="shared" si="187"/>
        <v>-</v>
      </c>
      <c r="K151" s="179" t="str">
        <f t="shared" si="187"/>
        <v>-</v>
      </c>
      <c r="L151" s="179" t="str">
        <f t="shared" si="187"/>
        <v>-</v>
      </c>
      <c r="M151" s="179" t="str">
        <f t="shared" si="187"/>
        <v>-</v>
      </c>
      <c r="N151" s="179" t="str">
        <f t="shared" si="187"/>
        <v>-</v>
      </c>
      <c r="O151" s="179" t="str">
        <f t="shared" si="187"/>
        <v>-</v>
      </c>
      <c r="P151" s="179" t="str">
        <f t="shared" si="187"/>
        <v>-</v>
      </c>
      <c r="Q151" s="179" t="str">
        <f t="shared" si="187"/>
        <v>-</v>
      </c>
      <c r="R151" s="179" t="str">
        <f t="shared" si="187"/>
        <v>-</v>
      </c>
      <c r="S151" s="179" t="str">
        <f t="shared" si="187"/>
        <v>-</v>
      </c>
      <c r="T151" s="179" t="str">
        <f t="shared" si="187"/>
        <v>-</v>
      </c>
      <c r="U151" s="179" t="str">
        <f t="shared" si="187"/>
        <v>-</v>
      </c>
      <c r="V151" s="179" t="str">
        <f t="shared" si="187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88">IFERROR(AC151*AD$164/AC$164,"-")</f>
        <v>-</v>
      </c>
      <c r="AE151" s="179" t="str">
        <f t="shared" si="188"/>
        <v>-</v>
      </c>
      <c r="AF151" s="179" t="str">
        <f t="shared" si="188"/>
        <v>-</v>
      </c>
      <c r="AG151" s="179" t="str">
        <f t="shared" si="188"/>
        <v>-</v>
      </c>
      <c r="AH151" s="179" t="str">
        <f t="shared" si="188"/>
        <v>-</v>
      </c>
      <c r="AI151" s="179" t="str">
        <f t="shared" si="188"/>
        <v>-</v>
      </c>
      <c r="AJ151" s="179" t="str">
        <f t="shared" si="188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V153" si="189">H152</f>
        <v>24</v>
      </c>
      <c r="J152" s="164">
        <f t="shared" si="189"/>
        <v>24</v>
      </c>
      <c r="K152" s="164">
        <f t="shared" si="189"/>
        <v>24</v>
      </c>
      <c r="L152" s="164">
        <f t="shared" si="189"/>
        <v>24</v>
      </c>
      <c r="M152" s="164">
        <f t="shared" si="189"/>
        <v>24</v>
      </c>
      <c r="N152" s="164">
        <f t="shared" si="189"/>
        <v>24</v>
      </c>
      <c r="O152" s="164">
        <f t="shared" si="189"/>
        <v>24</v>
      </c>
      <c r="P152" s="164">
        <f t="shared" si="189"/>
        <v>24</v>
      </c>
      <c r="Q152" s="164">
        <f t="shared" si="189"/>
        <v>24</v>
      </c>
      <c r="R152" s="164">
        <f t="shared" si="189"/>
        <v>24</v>
      </c>
      <c r="S152" s="164">
        <f t="shared" si="189"/>
        <v>24</v>
      </c>
      <c r="T152" s="164">
        <f t="shared" si="189"/>
        <v>24</v>
      </c>
      <c r="U152" s="164">
        <f t="shared" si="189"/>
        <v>24</v>
      </c>
      <c r="V152" s="164">
        <f t="shared" si="189"/>
        <v>24</v>
      </c>
      <c r="W152" s="164">
        <f>J152</f>
        <v>24</v>
      </c>
      <c r="X152" s="164">
        <f t="shared" ref="X152:AB153" si="190">W152</f>
        <v>24</v>
      </c>
      <c r="Y152" s="164">
        <f t="shared" si="190"/>
        <v>24</v>
      </c>
      <c r="Z152" s="164">
        <f t="shared" si="190"/>
        <v>24</v>
      </c>
      <c r="AA152" s="164">
        <f t="shared" si="190"/>
        <v>24</v>
      </c>
      <c r="AB152" s="164">
        <f t="shared" si="190"/>
        <v>24</v>
      </c>
      <c r="AC152" s="164">
        <f>P152</f>
        <v>24</v>
      </c>
      <c r="AD152" s="164">
        <f t="shared" ref="AD152:AJ152" si="191">AC152</f>
        <v>24</v>
      </c>
      <c r="AE152" s="164">
        <f t="shared" si="191"/>
        <v>24</v>
      </c>
      <c r="AF152" s="164">
        <f t="shared" si="191"/>
        <v>24</v>
      </c>
      <c r="AG152" s="164">
        <f t="shared" si="191"/>
        <v>24</v>
      </c>
      <c r="AH152" s="164">
        <f t="shared" si="191"/>
        <v>24</v>
      </c>
      <c r="AI152" s="164">
        <f t="shared" si="191"/>
        <v>24</v>
      </c>
      <c r="AJ152" s="164">
        <f t="shared" si="191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92">G153</f>
        <v>2.25</v>
      </c>
      <c r="I153" s="166">
        <f t="shared" si="192"/>
        <v>2.25</v>
      </c>
      <c r="J153" s="166">
        <f t="shared" si="192"/>
        <v>2.25</v>
      </c>
      <c r="K153" s="166">
        <f t="shared" si="192"/>
        <v>2.25</v>
      </c>
      <c r="L153" s="166">
        <f t="shared" si="192"/>
        <v>2.25</v>
      </c>
      <c r="M153" s="166">
        <f t="shared" si="192"/>
        <v>2.25</v>
      </c>
      <c r="N153" s="166">
        <f t="shared" si="192"/>
        <v>2.25</v>
      </c>
      <c r="O153" s="166">
        <f t="shared" si="192"/>
        <v>2.25</v>
      </c>
      <c r="P153" s="166">
        <f t="shared" si="192"/>
        <v>2.25</v>
      </c>
      <c r="Q153" s="166">
        <f t="shared" si="192"/>
        <v>2.25</v>
      </c>
      <c r="R153" s="166">
        <f t="shared" si="189"/>
        <v>2.25</v>
      </c>
      <c r="S153" s="166">
        <f t="shared" si="189"/>
        <v>2.25</v>
      </c>
      <c r="T153" s="166">
        <f t="shared" si="189"/>
        <v>2.25</v>
      </c>
      <c r="U153" s="166">
        <f t="shared" si="189"/>
        <v>2.25</v>
      </c>
      <c r="V153" s="166">
        <f t="shared" si="189"/>
        <v>2.25</v>
      </c>
      <c r="W153" s="166">
        <f>J153</f>
        <v>2.25</v>
      </c>
      <c r="X153" s="166">
        <f t="shared" si="190"/>
        <v>2.25</v>
      </c>
      <c r="Y153" s="166">
        <f t="shared" si="190"/>
        <v>2.25</v>
      </c>
      <c r="Z153" s="166">
        <f t="shared" si="190"/>
        <v>2.25</v>
      </c>
      <c r="AA153" s="166">
        <f t="shared" si="190"/>
        <v>2.25</v>
      </c>
      <c r="AB153" s="166">
        <f t="shared" si="190"/>
        <v>2.25</v>
      </c>
      <c r="AC153" s="166">
        <f>P153</f>
        <v>2.25</v>
      </c>
      <c r="AD153" s="166">
        <f t="shared" si="192"/>
        <v>2.25</v>
      </c>
      <c r="AE153" s="166">
        <f t="shared" si="192"/>
        <v>2.25</v>
      </c>
      <c r="AF153" s="166">
        <f t="shared" si="192"/>
        <v>2.25</v>
      </c>
      <c r="AG153" s="166">
        <f t="shared" si="192"/>
        <v>2.25</v>
      </c>
      <c r="AH153" s="166">
        <f t="shared" si="192"/>
        <v>2.25</v>
      </c>
      <c r="AI153" s="166">
        <f t="shared" si="192"/>
        <v>2.25</v>
      </c>
      <c r="AJ153" s="166">
        <f t="shared" si="192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93">IFERROR(H153*100/H152,0)</f>
        <v>9.375</v>
      </c>
      <c r="I154" s="291">
        <f t="shared" si="193"/>
        <v>9.375</v>
      </c>
      <c r="J154" s="291">
        <f t="shared" si="193"/>
        <v>9.375</v>
      </c>
      <c r="K154" s="291">
        <f t="shared" si="193"/>
        <v>9.375</v>
      </c>
      <c r="L154" s="291">
        <f t="shared" si="193"/>
        <v>9.375</v>
      </c>
      <c r="M154" s="291">
        <f t="shared" si="193"/>
        <v>9.375</v>
      </c>
      <c r="N154" s="291">
        <f t="shared" si="193"/>
        <v>9.375</v>
      </c>
      <c r="O154" s="291">
        <f t="shared" si="193"/>
        <v>9.375</v>
      </c>
      <c r="P154" s="291">
        <f t="shared" si="193"/>
        <v>9.375</v>
      </c>
      <c r="Q154" s="291">
        <f t="shared" si="193"/>
        <v>9.375</v>
      </c>
      <c r="R154" s="291">
        <f t="shared" si="193"/>
        <v>9.375</v>
      </c>
      <c r="S154" s="291">
        <f t="shared" si="193"/>
        <v>9.375</v>
      </c>
      <c r="T154" s="291">
        <f t="shared" si="193"/>
        <v>9.375</v>
      </c>
      <c r="U154" s="291">
        <f t="shared" si="193"/>
        <v>9.375</v>
      </c>
      <c r="V154" s="291">
        <f t="shared" si="193"/>
        <v>9.375</v>
      </c>
      <c r="W154" s="291">
        <f t="shared" si="193"/>
        <v>9.375</v>
      </c>
      <c r="X154" s="291">
        <f t="shared" si="193"/>
        <v>9.375</v>
      </c>
      <c r="Y154" s="291">
        <f t="shared" si="193"/>
        <v>9.375</v>
      </c>
      <c r="Z154" s="291">
        <f t="shared" si="193"/>
        <v>9.375</v>
      </c>
      <c r="AA154" s="291">
        <f t="shared" si="193"/>
        <v>9.375</v>
      </c>
      <c r="AB154" s="291">
        <f t="shared" si="193"/>
        <v>9.375</v>
      </c>
      <c r="AC154" s="291">
        <f t="shared" si="193"/>
        <v>9.375</v>
      </c>
      <c r="AD154" s="291">
        <f t="shared" si="193"/>
        <v>9.375</v>
      </c>
      <c r="AE154" s="291">
        <f t="shared" si="193"/>
        <v>9.375</v>
      </c>
      <c r="AF154" s="291">
        <f t="shared" si="193"/>
        <v>9.375</v>
      </c>
      <c r="AG154" s="291">
        <f t="shared" si="193"/>
        <v>9.375</v>
      </c>
      <c r="AH154" s="291">
        <f t="shared" si="193"/>
        <v>9.375</v>
      </c>
      <c r="AI154" s="291">
        <f t="shared" si="193"/>
        <v>9.375</v>
      </c>
      <c r="AJ154" s="291">
        <f t="shared" si="193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94">H155</f>
        <v>2</v>
      </c>
      <c r="J155" s="309">
        <f t="shared" si="194"/>
        <v>2</v>
      </c>
      <c r="K155" s="309">
        <f t="shared" si="194"/>
        <v>2</v>
      </c>
      <c r="L155" s="309">
        <f t="shared" si="194"/>
        <v>2</v>
      </c>
      <c r="M155" s="309">
        <f t="shared" si="194"/>
        <v>2</v>
      </c>
      <c r="N155" s="309">
        <f t="shared" si="194"/>
        <v>2</v>
      </c>
      <c r="O155" s="309">
        <f t="shared" si="194"/>
        <v>2</v>
      </c>
      <c r="P155" s="309">
        <f t="shared" si="194"/>
        <v>2</v>
      </c>
      <c r="Q155" s="309">
        <f t="shared" si="194"/>
        <v>2</v>
      </c>
      <c r="R155" s="309">
        <f t="shared" si="194"/>
        <v>2</v>
      </c>
      <c r="S155" s="309">
        <f t="shared" si="194"/>
        <v>2</v>
      </c>
      <c r="T155" s="309">
        <f t="shared" si="194"/>
        <v>2</v>
      </c>
      <c r="U155" s="309">
        <f t="shared" si="194"/>
        <v>2</v>
      </c>
      <c r="V155" s="309">
        <f t="shared" si="194"/>
        <v>2</v>
      </c>
      <c r="W155" s="309">
        <f t="shared" si="194"/>
        <v>2</v>
      </c>
      <c r="X155" s="309">
        <f t="shared" si="194"/>
        <v>2</v>
      </c>
      <c r="Y155" s="309">
        <f t="shared" si="194"/>
        <v>2</v>
      </c>
      <c r="Z155" s="309">
        <f t="shared" si="194"/>
        <v>2</v>
      </c>
      <c r="AA155" s="309">
        <f t="shared" si="194"/>
        <v>2</v>
      </c>
      <c r="AB155" s="309">
        <f t="shared" si="194"/>
        <v>2</v>
      </c>
      <c r="AC155" s="309">
        <f t="shared" si="194"/>
        <v>2</v>
      </c>
      <c r="AD155" s="309">
        <f t="shared" si="194"/>
        <v>2</v>
      </c>
      <c r="AE155" s="309">
        <f t="shared" si="194"/>
        <v>2</v>
      </c>
      <c r="AF155" s="309">
        <f t="shared" si="194"/>
        <v>2</v>
      </c>
      <c r="AG155" s="309">
        <f t="shared" si="194"/>
        <v>2</v>
      </c>
      <c r="AH155" s="309">
        <f t="shared" si="194"/>
        <v>2</v>
      </c>
      <c r="AI155" s="309">
        <f t="shared" si="194"/>
        <v>2</v>
      </c>
      <c r="AJ155" s="309">
        <f t="shared" si="194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95">IFERROR(I151*I152/100*(100-I155)/100,0)</f>
        <v>0</v>
      </c>
      <c r="J156" s="156">
        <f t="shared" si="195"/>
        <v>0</v>
      </c>
      <c r="K156" s="156">
        <f t="shared" si="195"/>
        <v>0</v>
      </c>
      <c r="L156" s="156">
        <f t="shared" si="195"/>
        <v>0</v>
      </c>
      <c r="M156" s="156">
        <f t="shared" si="195"/>
        <v>0</v>
      </c>
      <c r="N156" s="156">
        <f t="shared" si="195"/>
        <v>0</v>
      </c>
      <c r="O156" s="156">
        <f t="shared" si="195"/>
        <v>0</v>
      </c>
      <c r="P156" s="156">
        <f t="shared" si="195"/>
        <v>0</v>
      </c>
      <c r="Q156" s="156">
        <f t="shared" si="195"/>
        <v>0</v>
      </c>
      <c r="R156" s="156">
        <f t="shared" si="195"/>
        <v>0</v>
      </c>
      <c r="S156" s="156">
        <f t="shared" si="195"/>
        <v>0</v>
      </c>
      <c r="T156" s="156">
        <f t="shared" si="195"/>
        <v>0</v>
      </c>
      <c r="U156" s="156">
        <f t="shared" si="195"/>
        <v>0</v>
      </c>
      <c r="V156" s="156">
        <f t="shared" si="195"/>
        <v>0</v>
      </c>
      <c r="W156" s="156">
        <f t="shared" si="195"/>
        <v>0</v>
      </c>
      <c r="X156" s="156">
        <f t="shared" si="195"/>
        <v>0</v>
      </c>
      <c r="Y156" s="156">
        <f t="shared" si="195"/>
        <v>0</v>
      </c>
      <c r="Z156" s="156">
        <f t="shared" si="195"/>
        <v>0</v>
      </c>
      <c r="AA156" s="156">
        <f t="shared" si="195"/>
        <v>0</v>
      </c>
      <c r="AB156" s="156">
        <f t="shared" si="195"/>
        <v>0</v>
      </c>
      <c r="AC156" s="156">
        <f t="shared" si="195"/>
        <v>0</v>
      </c>
      <c r="AD156" s="156">
        <f t="shared" si="195"/>
        <v>0</v>
      </c>
      <c r="AE156" s="156">
        <f t="shared" si="195"/>
        <v>0</v>
      </c>
      <c r="AF156" s="156">
        <f t="shared" si="195"/>
        <v>0</v>
      </c>
      <c r="AG156" s="156">
        <f t="shared" si="195"/>
        <v>0</v>
      </c>
      <c r="AH156" s="156">
        <f t="shared" si="195"/>
        <v>0</v>
      </c>
      <c r="AI156" s="156">
        <f t="shared" si="195"/>
        <v>0</v>
      </c>
      <c r="AJ156" s="156">
        <f t="shared" si="195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96">IFERROR(I154/100*I156,0)</f>
        <v>0</v>
      </c>
      <c r="J157" s="163">
        <f t="shared" si="196"/>
        <v>0</v>
      </c>
      <c r="K157" s="163">
        <f t="shared" si="196"/>
        <v>0</v>
      </c>
      <c r="L157" s="163">
        <f t="shared" si="196"/>
        <v>0</v>
      </c>
      <c r="M157" s="163">
        <f t="shared" si="196"/>
        <v>0</v>
      </c>
      <c r="N157" s="163">
        <f t="shared" si="196"/>
        <v>0</v>
      </c>
      <c r="O157" s="163">
        <f t="shared" si="196"/>
        <v>0</v>
      </c>
      <c r="P157" s="163">
        <f t="shared" si="196"/>
        <v>0</v>
      </c>
      <c r="Q157" s="163">
        <f t="shared" si="196"/>
        <v>0</v>
      </c>
      <c r="R157" s="163">
        <f t="shared" si="196"/>
        <v>0</v>
      </c>
      <c r="S157" s="163">
        <f t="shared" si="196"/>
        <v>0</v>
      </c>
      <c r="T157" s="163">
        <f t="shared" si="196"/>
        <v>0</v>
      </c>
      <c r="U157" s="163">
        <f t="shared" si="196"/>
        <v>0</v>
      </c>
      <c r="V157" s="163">
        <f t="shared" si="196"/>
        <v>0</v>
      </c>
      <c r="W157" s="163">
        <f t="shared" si="196"/>
        <v>0</v>
      </c>
      <c r="X157" s="163">
        <f t="shared" si="196"/>
        <v>0</v>
      </c>
      <c r="Y157" s="163">
        <f t="shared" si="196"/>
        <v>0</v>
      </c>
      <c r="Z157" s="163">
        <f t="shared" si="196"/>
        <v>0</v>
      </c>
      <c r="AA157" s="163">
        <f t="shared" si="196"/>
        <v>0</v>
      </c>
      <c r="AB157" s="163">
        <f t="shared" si="196"/>
        <v>0</v>
      </c>
      <c r="AC157" s="163">
        <f t="shared" si="196"/>
        <v>0</v>
      </c>
      <c r="AD157" s="163">
        <f t="shared" si="196"/>
        <v>0</v>
      </c>
      <c r="AE157" s="163">
        <f t="shared" si="196"/>
        <v>0</v>
      </c>
      <c r="AF157" s="163">
        <f t="shared" si="196"/>
        <v>0</v>
      </c>
      <c r="AG157" s="163">
        <f t="shared" si="196"/>
        <v>0</v>
      </c>
      <c r="AH157" s="163">
        <f t="shared" si="196"/>
        <v>0</v>
      </c>
      <c r="AI157" s="163">
        <f t="shared" si="196"/>
        <v>0</v>
      </c>
      <c r="AJ157" s="163">
        <f t="shared" si="196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97">IFERROR(H151*H152/88,0)</f>
        <v>0</v>
      </c>
      <c r="I158" s="156">
        <f t="shared" si="197"/>
        <v>0</v>
      </c>
      <c r="J158" s="156">
        <f t="shared" si="197"/>
        <v>0</v>
      </c>
      <c r="K158" s="156">
        <f t="shared" si="197"/>
        <v>0</v>
      </c>
      <c r="L158" s="156">
        <f t="shared" si="197"/>
        <v>0</v>
      </c>
      <c r="M158" s="156">
        <f t="shared" si="197"/>
        <v>0</v>
      </c>
      <c r="N158" s="156">
        <f t="shared" si="197"/>
        <v>0</v>
      </c>
      <c r="O158" s="156">
        <f t="shared" si="197"/>
        <v>0</v>
      </c>
      <c r="P158" s="156">
        <f t="shared" si="197"/>
        <v>0</v>
      </c>
      <c r="Q158" s="156">
        <f t="shared" si="197"/>
        <v>0</v>
      </c>
      <c r="R158" s="156">
        <f t="shared" si="197"/>
        <v>0</v>
      </c>
      <c r="S158" s="156">
        <f t="shared" si="197"/>
        <v>0</v>
      </c>
      <c r="T158" s="156">
        <f t="shared" si="197"/>
        <v>0</v>
      </c>
      <c r="U158" s="156">
        <f t="shared" si="197"/>
        <v>0</v>
      </c>
      <c r="V158" s="156">
        <f t="shared" si="197"/>
        <v>0</v>
      </c>
      <c r="W158" s="156">
        <f t="shared" si="197"/>
        <v>0</v>
      </c>
      <c r="X158" s="156">
        <f t="shared" si="197"/>
        <v>0</v>
      </c>
      <c r="Y158" s="156">
        <f t="shared" si="197"/>
        <v>0</v>
      </c>
      <c r="Z158" s="156">
        <f t="shared" si="197"/>
        <v>0</v>
      </c>
      <c r="AA158" s="156">
        <f t="shared" si="197"/>
        <v>0</v>
      </c>
      <c r="AB158" s="156">
        <f t="shared" si="197"/>
        <v>0</v>
      </c>
      <c r="AC158" s="156">
        <f t="shared" si="197"/>
        <v>0</v>
      </c>
      <c r="AD158" s="156">
        <f t="shared" si="197"/>
        <v>0</v>
      </c>
      <c r="AE158" s="156">
        <f t="shared" si="197"/>
        <v>0</v>
      </c>
      <c r="AF158" s="156">
        <f t="shared" si="197"/>
        <v>0</v>
      </c>
      <c r="AG158" s="156">
        <f t="shared" si="197"/>
        <v>0</v>
      </c>
      <c r="AH158" s="156">
        <f t="shared" si="197"/>
        <v>0</v>
      </c>
      <c r="AI158" s="156">
        <f t="shared" si="197"/>
        <v>0</v>
      </c>
      <c r="AJ158" s="156">
        <f t="shared" si="197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98">IFERROR(SUMIF($C$6:$C$158,$C160,G$6:G$158),"0")</f>
        <v>0</v>
      </c>
      <c r="H160" s="324">
        <f t="shared" si="198"/>
        <v>0</v>
      </c>
      <c r="I160" s="324">
        <f t="shared" si="198"/>
        <v>0</v>
      </c>
      <c r="J160" s="324">
        <f t="shared" si="198"/>
        <v>0</v>
      </c>
      <c r="K160" s="324">
        <f t="shared" si="198"/>
        <v>0</v>
      </c>
      <c r="L160" s="324">
        <f t="shared" si="198"/>
        <v>0</v>
      </c>
      <c r="M160" s="324">
        <f t="shared" si="198"/>
        <v>0</v>
      </c>
      <c r="N160" s="324">
        <f t="shared" si="198"/>
        <v>0</v>
      </c>
      <c r="O160" s="324">
        <f t="shared" si="198"/>
        <v>0</v>
      </c>
      <c r="P160" s="324">
        <f t="shared" si="198"/>
        <v>0</v>
      </c>
      <c r="Q160" s="324">
        <f t="shared" si="198"/>
        <v>0</v>
      </c>
      <c r="R160" s="324">
        <f t="shared" si="198"/>
        <v>0</v>
      </c>
      <c r="S160" s="324">
        <f t="shared" si="198"/>
        <v>0</v>
      </c>
      <c r="T160" s="324">
        <f t="shared" si="198"/>
        <v>0</v>
      </c>
      <c r="U160" s="324">
        <f t="shared" si="198"/>
        <v>0</v>
      </c>
      <c r="V160" s="324">
        <f t="shared" si="198"/>
        <v>0</v>
      </c>
      <c r="W160" s="324">
        <f t="shared" si="198"/>
        <v>0</v>
      </c>
      <c r="X160" s="324">
        <f t="shared" si="198"/>
        <v>0</v>
      </c>
      <c r="Y160" s="324">
        <f t="shared" si="198"/>
        <v>0</v>
      </c>
      <c r="Z160" s="324">
        <f t="shared" si="198"/>
        <v>0</v>
      </c>
      <c r="AA160" s="324">
        <f t="shared" si="198"/>
        <v>0</v>
      </c>
      <c r="AB160" s="324">
        <f t="shared" si="198"/>
        <v>0</v>
      </c>
      <c r="AC160" s="324">
        <f t="shared" si="198"/>
        <v>0</v>
      </c>
      <c r="AD160" s="324">
        <f t="shared" si="198"/>
        <v>0</v>
      </c>
      <c r="AE160" s="324">
        <f t="shared" si="198"/>
        <v>0</v>
      </c>
      <c r="AF160" s="324">
        <f t="shared" si="198"/>
        <v>0</v>
      </c>
      <c r="AG160" s="324">
        <f t="shared" si="198"/>
        <v>0</v>
      </c>
      <c r="AH160" s="324">
        <f t="shared" si="198"/>
        <v>0</v>
      </c>
      <c r="AI160" s="324">
        <f t="shared" si="198"/>
        <v>0</v>
      </c>
      <c r="AJ160" s="324">
        <f t="shared" si="198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99">IFERROR(SUMIF($C$6:$C$158,$C161,H$6:H$158),"0")</f>
        <v>0</v>
      </c>
      <c r="I161" s="324">
        <f t="shared" si="199"/>
        <v>0</v>
      </c>
      <c r="J161" s="324">
        <f t="shared" si="199"/>
        <v>0</v>
      </c>
      <c r="K161" s="324">
        <f t="shared" si="199"/>
        <v>0</v>
      </c>
      <c r="L161" s="324">
        <f t="shared" si="199"/>
        <v>0</v>
      </c>
      <c r="M161" s="324">
        <f t="shared" si="199"/>
        <v>0</v>
      </c>
      <c r="N161" s="324">
        <f t="shared" si="199"/>
        <v>0</v>
      </c>
      <c r="O161" s="324">
        <f t="shared" si="199"/>
        <v>0</v>
      </c>
      <c r="P161" s="324">
        <f t="shared" si="199"/>
        <v>0</v>
      </c>
      <c r="Q161" s="324">
        <f t="shared" si="199"/>
        <v>0</v>
      </c>
      <c r="R161" s="324">
        <f t="shared" ref="R161:AA162" si="200">IFERROR(SUMIF($C$6:$C$158,$C161,R$6:R$158),"0")</f>
        <v>0</v>
      </c>
      <c r="S161" s="324">
        <f t="shared" si="200"/>
        <v>0</v>
      </c>
      <c r="T161" s="324">
        <f t="shared" si="200"/>
        <v>0</v>
      </c>
      <c r="U161" s="324">
        <f t="shared" si="200"/>
        <v>0</v>
      </c>
      <c r="V161" s="324">
        <f t="shared" si="200"/>
        <v>0</v>
      </c>
      <c r="W161" s="324">
        <f t="shared" si="200"/>
        <v>0</v>
      </c>
      <c r="X161" s="324">
        <f t="shared" si="200"/>
        <v>0</v>
      </c>
      <c r="Y161" s="324">
        <f t="shared" si="200"/>
        <v>0</v>
      </c>
      <c r="Z161" s="324">
        <f t="shared" si="200"/>
        <v>0</v>
      </c>
      <c r="AA161" s="324">
        <f t="shared" si="200"/>
        <v>0</v>
      </c>
      <c r="AB161" s="324">
        <f t="shared" ref="AB161:AJ162" si="201">IFERROR(SUMIF($C$6:$C$158,$C161,AB$6:AB$158),"0")</f>
        <v>0</v>
      </c>
      <c r="AC161" s="324">
        <f t="shared" si="201"/>
        <v>0</v>
      </c>
      <c r="AD161" s="324">
        <f t="shared" si="201"/>
        <v>0</v>
      </c>
      <c r="AE161" s="324">
        <f t="shared" si="201"/>
        <v>0</v>
      </c>
      <c r="AF161" s="324">
        <f t="shared" si="201"/>
        <v>0</v>
      </c>
      <c r="AG161" s="324">
        <f t="shared" si="201"/>
        <v>0</v>
      </c>
      <c r="AH161" s="324">
        <f t="shared" si="201"/>
        <v>0</v>
      </c>
      <c r="AI161" s="324">
        <f t="shared" si="201"/>
        <v>0</v>
      </c>
      <c r="AJ161" s="324">
        <f t="shared" si="201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99"/>
        <v>0</v>
      </c>
      <c r="I162" s="325">
        <f t="shared" si="199"/>
        <v>0</v>
      </c>
      <c r="J162" s="325">
        <f t="shared" si="199"/>
        <v>0</v>
      </c>
      <c r="K162" s="325">
        <f t="shared" si="199"/>
        <v>0</v>
      </c>
      <c r="L162" s="325">
        <f t="shared" si="199"/>
        <v>0</v>
      </c>
      <c r="M162" s="325">
        <f t="shared" si="199"/>
        <v>0</v>
      </c>
      <c r="N162" s="325">
        <f t="shared" si="199"/>
        <v>0</v>
      </c>
      <c r="O162" s="325">
        <f t="shared" si="199"/>
        <v>0</v>
      </c>
      <c r="P162" s="325">
        <f t="shared" si="199"/>
        <v>0</v>
      </c>
      <c r="Q162" s="325">
        <f t="shared" si="199"/>
        <v>0</v>
      </c>
      <c r="R162" s="325">
        <f t="shared" si="200"/>
        <v>0</v>
      </c>
      <c r="S162" s="325">
        <f t="shared" si="200"/>
        <v>0</v>
      </c>
      <c r="T162" s="325">
        <f t="shared" si="200"/>
        <v>0</v>
      </c>
      <c r="U162" s="325">
        <f t="shared" si="200"/>
        <v>0</v>
      </c>
      <c r="V162" s="325">
        <f t="shared" si="200"/>
        <v>0</v>
      </c>
      <c r="W162" s="325">
        <f t="shared" si="200"/>
        <v>0</v>
      </c>
      <c r="X162" s="325">
        <f t="shared" si="200"/>
        <v>0</v>
      </c>
      <c r="Y162" s="325">
        <f t="shared" si="200"/>
        <v>0</v>
      </c>
      <c r="Z162" s="325">
        <f t="shared" si="200"/>
        <v>0</v>
      </c>
      <c r="AA162" s="325">
        <f t="shared" si="200"/>
        <v>0</v>
      </c>
      <c r="AB162" s="325">
        <f t="shared" si="201"/>
        <v>0</v>
      </c>
      <c r="AC162" s="325">
        <f t="shared" si="201"/>
        <v>0</v>
      </c>
      <c r="AD162" s="325">
        <f t="shared" si="201"/>
        <v>0</v>
      </c>
      <c r="AE162" s="325">
        <f t="shared" si="201"/>
        <v>0</v>
      </c>
      <c r="AF162" s="325">
        <f t="shared" si="201"/>
        <v>0</v>
      </c>
      <c r="AG162" s="325">
        <f t="shared" si="201"/>
        <v>0</v>
      </c>
      <c r="AH162" s="325">
        <f t="shared" si="201"/>
        <v>0</v>
      </c>
      <c r="AI162" s="325">
        <f t="shared" si="201"/>
        <v>0</v>
      </c>
      <c r="AJ162" s="325">
        <f t="shared" si="201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202">IFERROR(SUMIF($C$47:$C$158,$C163,H$47:H$158),"0")</f>
        <v>0</v>
      </c>
      <c r="I163" s="325">
        <f t="shared" si="202"/>
        <v>0</v>
      </c>
      <c r="J163" s="325">
        <f t="shared" si="202"/>
        <v>0</v>
      </c>
      <c r="K163" s="325">
        <f t="shared" si="202"/>
        <v>0</v>
      </c>
      <c r="L163" s="325">
        <f t="shared" si="202"/>
        <v>0</v>
      </c>
      <c r="M163" s="325">
        <f t="shared" si="202"/>
        <v>0</v>
      </c>
      <c r="N163" s="325">
        <f t="shared" si="202"/>
        <v>0</v>
      </c>
      <c r="O163" s="325">
        <f t="shared" si="202"/>
        <v>0</v>
      </c>
      <c r="P163" s="325">
        <f t="shared" si="202"/>
        <v>0</v>
      </c>
      <c r="Q163" s="325">
        <f t="shared" si="202"/>
        <v>0</v>
      </c>
      <c r="R163" s="325">
        <f t="shared" si="202"/>
        <v>0</v>
      </c>
      <c r="S163" s="325">
        <f t="shared" si="202"/>
        <v>0</v>
      </c>
      <c r="T163" s="325">
        <f t="shared" si="202"/>
        <v>0</v>
      </c>
      <c r="U163" s="325">
        <f t="shared" si="202"/>
        <v>0</v>
      </c>
      <c r="V163" s="325">
        <f t="shared" si="202"/>
        <v>0</v>
      </c>
      <c r="W163" s="325">
        <f t="shared" si="202"/>
        <v>0</v>
      </c>
      <c r="X163" s="325">
        <f t="shared" si="202"/>
        <v>0</v>
      </c>
      <c r="Y163" s="325">
        <f t="shared" si="202"/>
        <v>0</v>
      </c>
      <c r="Z163" s="325">
        <f t="shared" si="202"/>
        <v>0</v>
      </c>
      <c r="AA163" s="325">
        <f t="shared" si="202"/>
        <v>0</v>
      </c>
      <c r="AB163" s="325">
        <f t="shared" si="202"/>
        <v>0</v>
      </c>
      <c r="AC163" s="325">
        <f t="shared" si="202"/>
        <v>0</v>
      </c>
      <c r="AD163" s="325">
        <f t="shared" si="202"/>
        <v>0</v>
      </c>
      <c r="AE163" s="325">
        <f t="shared" si="202"/>
        <v>0</v>
      </c>
      <c r="AF163" s="325">
        <f t="shared" si="202"/>
        <v>0</v>
      </c>
      <c r="AG163" s="325">
        <f t="shared" si="202"/>
        <v>0</v>
      </c>
      <c r="AH163" s="325">
        <f t="shared" si="202"/>
        <v>0</v>
      </c>
      <c r="AI163" s="325">
        <f t="shared" si="202"/>
        <v>0</v>
      </c>
      <c r="AJ163" s="325">
        <f t="shared" si="202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3</v>
      </c>
      <c r="D164" s="97"/>
      <c r="E164" s="389" t="s">
        <v>179</v>
      </c>
      <c r="F164" s="390"/>
      <c r="G164" s="210">
        <f>INDEX(Milchmenge!F$41:F$52,MATCH('Gruppe 3'!$C164,Milchmenge!$A$41:$A$52,0),1)</f>
        <v>0</v>
      </c>
      <c r="H164" s="210" t="str">
        <f>INDEX(Milchmenge!G$41:G$52,MATCH('Gruppe 3'!$C164,Milchmenge!$A$41:$A$52,0),1)</f>
        <v/>
      </c>
      <c r="I164" s="210" t="str">
        <f>INDEX(Milchmenge!H$41:H$52,MATCH('Gruppe 3'!$C164,Milchmenge!$A$41:$A$52,0),1)</f>
        <v/>
      </c>
      <c r="J164" s="210" t="str">
        <f>INDEX(Milchmenge!I$41:I$52,MATCH('Gruppe 3'!$C164,Milchmenge!$A$41:$A$52,0),1)</f>
        <v/>
      </c>
      <c r="K164" s="210" t="str">
        <f>INDEX(Milchmenge!J$41:J$52,MATCH('Gruppe 3'!$C164,Milchmenge!$A$41:$A$52,0),1)</f>
        <v/>
      </c>
      <c r="L164" s="210" t="str">
        <f>INDEX(Milchmenge!K$41:K$52,MATCH('Gruppe 3'!$C164,Milchmenge!$A$41:$A$52,0),1)</f>
        <v/>
      </c>
      <c r="M164" s="210" t="str">
        <f>INDEX(Milchmenge!L$41:L$52,MATCH('Gruppe 3'!$C164,Milchmenge!$A$41:$A$52,0),1)</f>
        <v/>
      </c>
      <c r="N164" s="210" t="str">
        <f>INDEX(Milchmenge!M$41:M$52,MATCH('Gruppe 3'!$C164,Milchmenge!$A$41:$A$52,0),1)</f>
        <v/>
      </c>
      <c r="O164" s="210" t="str">
        <f>INDEX(Milchmenge!N$41:N$52,MATCH('Gruppe 3'!$C164,Milchmenge!$A$41:$A$52,0),1)</f>
        <v/>
      </c>
      <c r="P164" s="210" t="str">
        <f>INDEX(Milchmenge!O$41:O$52,MATCH('Gruppe 3'!$C164,Milchmenge!$A$41:$A$52,0),1)</f>
        <v/>
      </c>
      <c r="Q164" s="210" t="str">
        <f>INDEX(Milchmenge!P$41:P$52,MATCH('Gruppe 3'!$C164,Milchmenge!$A$41:$A$52,0),1)</f>
        <v/>
      </c>
      <c r="R164" s="210" t="str">
        <f>INDEX(Milchmenge!Q$41:Q$52,MATCH('Gruppe 3'!$C164,Milchmenge!$A$41:$A$52,0),1)</f>
        <v/>
      </c>
      <c r="S164" s="210" t="str">
        <f>INDEX(Milchmenge!R$41:R$52,MATCH('Gruppe 3'!$C164,Milchmenge!$A$41:$A$52,0),1)</f>
        <v/>
      </c>
      <c r="T164" s="210" t="str">
        <f>INDEX(Milchmenge!S$41:S$52,MATCH('Gruppe 3'!$C164,Milchmenge!$A$41:$A$52,0),1)</f>
        <v/>
      </c>
      <c r="U164" s="210" t="str">
        <f>INDEX(Milchmenge!T$41:T$52,MATCH('Gruppe 3'!$C164,Milchmenge!$A$41:$A$52,0),1)</f>
        <v/>
      </c>
      <c r="V164" s="210" t="str">
        <f>INDEX(Milchmenge!U$41:U$52,MATCH('Gruppe 3'!$C164,Milchmenge!$A$41:$A$52,0),1)</f>
        <v/>
      </c>
      <c r="W164" s="210" t="str">
        <f>INDEX(Milchmenge!V$41:V$52,MATCH('Gruppe 3'!$C164,Milchmenge!$A$41:$A$52,0),1)</f>
        <v/>
      </c>
      <c r="X164" s="210" t="str">
        <f>INDEX(Milchmenge!W$41:W$52,MATCH('Gruppe 3'!$C164,Milchmenge!$A$41:$A$52,0),1)</f>
        <v/>
      </c>
      <c r="Y164" s="210" t="str">
        <f>INDEX(Milchmenge!X$41:X$52,MATCH('Gruppe 3'!$C164,Milchmenge!$A$41:$A$52,0),1)</f>
        <v/>
      </c>
      <c r="Z164" s="210" t="str">
        <f>INDEX(Milchmenge!Y$41:Y$52,MATCH('Gruppe 3'!$C164,Milchmenge!$A$41:$A$52,0),1)</f>
        <v/>
      </c>
      <c r="AA164" s="210" t="str">
        <f>INDEX(Milchmenge!Z$41:Z$52,MATCH('Gruppe 3'!$C164,Milchmenge!$A$41:$A$52,0),1)</f>
        <v/>
      </c>
      <c r="AB164" s="210" t="str">
        <f>INDEX(Milchmenge!AA$41:AA$52,MATCH('Gruppe 3'!$C164,Milchmenge!$A$41:$A$52,0),1)</f>
        <v/>
      </c>
      <c r="AC164" s="210" t="str">
        <f>INDEX(Milchmenge!AB$41:AB$52,MATCH('Gruppe 3'!$C164,Milchmenge!$A$41:$A$52,0),1)</f>
        <v/>
      </c>
      <c r="AD164" s="210" t="str">
        <f>INDEX(Milchmenge!AC$41:AC$52,MATCH('Gruppe 3'!$C164,Milchmenge!$A$41:$A$52,0),1)</f>
        <v/>
      </c>
      <c r="AE164" s="210" t="str">
        <f>INDEX(Milchmenge!AD$41:AD$52,MATCH('Gruppe 3'!$C164,Milchmenge!$A$41:$A$52,0),1)</f>
        <v/>
      </c>
      <c r="AF164" s="210" t="str">
        <f>INDEX(Milchmenge!AE$41:AE$52,MATCH('Gruppe 3'!$C164,Milchmenge!$A$41:$A$52,0),1)</f>
        <v/>
      </c>
      <c r="AG164" s="210" t="str">
        <f>INDEX(Milchmenge!AF$41:AF$52,MATCH('Gruppe 3'!$C164,Milchmenge!$A$41:$A$52,0),1)</f>
        <v/>
      </c>
      <c r="AH164" s="210" t="str">
        <f>INDEX(Milchmenge!AG$41:AG$52,MATCH('Gruppe 3'!$C164,Milchmenge!$A$41:$A$52,0),1)</f>
        <v/>
      </c>
      <c r="AI164" s="210" t="str">
        <f>INDEX(Milchmenge!AH$41:AH$52,MATCH('Gruppe 3'!$C164,Milchmenge!$A$41:$A$52,0),1)</f>
        <v/>
      </c>
      <c r="AJ164" s="210" t="str">
        <f>INDEX(Milchmenge!AI$41:AI$52,MATCH('Gruppe 3'!$C164,Milchmenge!$A$41:$A$52,0),1)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59</v>
      </c>
      <c r="F165" s="405"/>
      <c r="G165" s="141" t="str">
        <f t="shared" ref="G165:AJ165" si="203">IFERROR(G160/G164,"-")</f>
        <v>-</v>
      </c>
      <c r="H165" s="141" t="str">
        <f t="shared" si="203"/>
        <v>-</v>
      </c>
      <c r="I165" s="141" t="str">
        <f t="shared" si="203"/>
        <v>-</v>
      </c>
      <c r="J165" s="141" t="str">
        <f t="shared" si="203"/>
        <v>-</v>
      </c>
      <c r="K165" s="141" t="str">
        <f t="shared" si="203"/>
        <v>-</v>
      </c>
      <c r="L165" s="141" t="str">
        <f t="shared" si="203"/>
        <v>-</v>
      </c>
      <c r="M165" s="141" t="str">
        <f t="shared" si="203"/>
        <v>-</v>
      </c>
      <c r="N165" s="141" t="str">
        <f t="shared" si="203"/>
        <v>-</v>
      </c>
      <c r="O165" s="141" t="str">
        <f t="shared" si="203"/>
        <v>-</v>
      </c>
      <c r="P165" s="141" t="str">
        <f t="shared" si="203"/>
        <v>-</v>
      </c>
      <c r="Q165" s="141" t="str">
        <f t="shared" si="203"/>
        <v>-</v>
      </c>
      <c r="R165" s="141" t="str">
        <f t="shared" si="203"/>
        <v>-</v>
      </c>
      <c r="S165" s="141" t="str">
        <f t="shared" si="203"/>
        <v>-</v>
      </c>
      <c r="T165" s="141" t="str">
        <f t="shared" si="203"/>
        <v>-</v>
      </c>
      <c r="U165" s="141" t="str">
        <f t="shared" si="203"/>
        <v>-</v>
      </c>
      <c r="V165" s="141" t="str">
        <f t="shared" si="203"/>
        <v>-</v>
      </c>
      <c r="W165" s="141" t="str">
        <f t="shared" si="203"/>
        <v>-</v>
      </c>
      <c r="X165" s="141" t="str">
        <f t="shared" si="203"/>
        <v>-</v>
      </c>
      <c r="Y165" s="141" t="str">
        <f t="shared" si="203"/>
        <v>-</v>
      </c>
      <c r="Z165" s="141" t="str">
        <f t="shared" si="203"/>
        <v>-</v>
      </c>
      <c r="AA165" s="141" t="str">
        <f t="shared" si="203"/>
        <v>-</v>
      </c>
      <c r="AB165" s="141" t="str">
        <f t="shared" si="203"/>
        <v>-</v>
      </c>
      <c r="AC165" s="141" t="str">
        <f t="shared" si="203"/>
        <v>-</v>
      </c>
      <c r="AD165" s="141" t="str">
        <f t="shared" si="203"/>
        <v>-</v>
      </c>
      <c r="AE165" s="141" t="str">
        <f t="shared" si="203"/>
        <v>-</v>
      </c>
      <c r="AF165" s="141" t="str">
        <f t="shared" si="203"/>
        <v>-</v>
      </c>
      <c r="AG165" s="141" t="str">
        <f t="shared" si="203"/>
        <v>-</v>
      </c>
      <c r="AH165" s="141" t="str">
        <f t="shared" si="203"/>
        <v>-</v>
      </c>
      <c r="AI165" s="141" t="str">
        <f t="shared" si="203"/>
        <v>-</v>
      </c>
      <c r="AJ165" s="141" t="str">
        <f t="shared" si="203"/>
        <v>-</v>
      </c>
      <c r="AK165" s="69"/>
      <c r="AL165" s="32"/>
    </row>
    <row r="166" spans="1:61" s="21" customFormat="1" ht="33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204">IFERROR(H167/H165,"-")</f>
        <v>-</v>
      </c>
      <c r="I166" s="135" t="str">
        <f t="shared" si="204"/>
        <v>-</v>
      </c>
      <c r="J166" s="135" t="str">
        <f t="shared" si="204"/>
        <v>-</v>
      </c>
      <c r="K166" s="135" t="str">
        <f t="shared" si="204"/>
        <v>-</v>
      </c>
      <c r="L166" s="135" t="str">
        <f t="shared" si="204"/>
        <v>-</v>
      </c>
      <c r="M166" s="135" t="str">
        <f t="shared" si="204"/>
        <v>-</v>
      </c>
      <c r="N166" s="135" t="str">
        <f t="shared" si="204"/>
        <v>-</v>
      </c>
      <c r="O166" s="135" t="str">
        <f t="shared" si="204"/>
        <v>-</v>
      </c>
      <c r="P166" s="135" t="str">
        <f t="shared" si="204"/>
        <v>-</v>
      </c>
      <c r="Q166" s="135" t="str">
        <f t="shared" si="204"/>
        <v>-</v>
      </c>
      <c r="R166" s="135" t="str">
        <f t="shared" si="204"/>
        <v>-</v>
      </c>
      <c r="S166" s="135" t="str">
        <f t="shared" si="204"/>
        <v>-</v>
      </c>
      <c r="T166" s="135" t="str">
        <f t="shared" si="204"/>
        <v>-</v>
      </c>
      <c r="U166" s="135" t="str">
        <f t="shared" si="204"/>
        <v>-</v>
      </c>
      <c r="V166" s="135" t="str">
        <f t="shared" si="204"/>
        <v>-</v>
      </c>
      <c r="W166" s="135" t="str">
        <f t="shared" si="204"/>
        <v>-</v>
      </c>
      <c r="X166" s="135" t="str">
        <f t="shared" si="204"/>
        <v>-</v>
      </c>
      <c r="Y166" s="135" t="str">
        <f t="shared" si="204"/>
        <v>-</v>
      </c>
      <c r="Z166" s="135" t="str">
        <f t="shared" si="204"/>
        <v>-</v>
      </c>
      <c r="AA166" s="135" t="str">
        <f t="shared" si="204"/>
        <v>-</v>
      </c>
      <c r="AB166" s="135" t="str">
        <f t="shared" si="204"/>
        <v>-</v>
      </c>
      <c r="AC166" s="135" t="str">
        <f t="shared" si="204"/>
        <v>-</v>
      </c>
      <c r="AD166" s="135" t="str">
        <f t="shared" si="204"/>
        <v>-</v>
      </c>
      <c r="AE166" s="135" t="str">
        <f t="shared" si="204"/>
        <v>-</v>
      </c>
      <c r="AF166" s="135" t="str">
        <f t="shared" si="204"/>
        <v>-</v>
      </c>
      <c r="AG166" s="135" t="str">
        <f t="shared" si="204"/>
        <v>-</v>
      </c>
      <c r="AH166" s="135" t="str">
        <f t="shared" si="204"/>
        <v>-</v>
      </c>
      <c r="AI166" s="135" t="str">
        <f t="shared" si="204"/>
        <v>-</v>
      </c>
      <c r="AJ166" s="135" t="str">
        <f t="shared" si="204"/>
        <v>-</v>
      </c>
      <c r="AK166" s="69"/>
      <c r="AL166" s="32"/>
    </row>
    <row r="167" spans="1:61" s="21" customFormat="1" ht="33" customHeight="1" x14ac:dyDescent="0.2">
      <c r="A167" s="32"/>
      <c r="B167" s="32"/>
      <c r="C167" s="209">
        <f>F2*10</f>
        <v>30</v>
      </c>
      <c r="D167" s="131" t="s">
        <v>57</v>
      </c>
      <c r="E167" s="404" t="s">
        <v>78</v>
      </c>
      <c r="F167" s="405"/>
      <c r="G167" s="142">
        <f>INDEX(Milchmenge!F41:F52,MATCH('Gruppe 3'!$C$167,Milchmenge!$A$41:$A$52,0),1)</f>
        <v>0</v>
      </c>
      <c r="H167" s="142" t="str">
        <f>INDEX(Milchmenge!G41:G52,MATCH('Gruppe 3'!$C$167,Milchmenge!$A$41:$A$52,0),1)</f>
        <v/>
      </c>
      <c r="I167" s="142" t="str">
        <f>INDEX(Milchmenge!H41:H52,MATCH('Gruppe 3'!$C$167,Milchmenge!$A$41:$A$52,0),1)</f>
        <v/>
      </c>
      <c r="J167" s="142" t="str">
        <f>INDEX(Milchmenge!I41:I52,MATCH('Gruppe 3'!$C$167,Milchmenge!$A$41:$A$52,0),1)</f>
        <v/>
      </c>
      <c r="K167" s="142" t="str">
        <f>INDEX(Milchmenge!J41:J52,MATCH('Gruppe 3'!$C$167,Milchmenge!$A$41:$A$52,0),1)</f>
        <v/>
      </c>
      <c r="L167" s="142" t="str">
        <f>INDEX(Milchmenge!K41:K52,MATCH('Gruppe 3'!$C$167,Milchmenge!$A$41:$A$52,0),1)</f>
        <v/>
      </c>
      <c r="M167" s="142" t="str">
        <f>INDEX(Milchmenge!L41:L52,MATCH('Gruppe 3'!$C$167,Milchmenge!$A$41:$A$52,0),1)</f>
        <v/>
      </c>
      <c r="N167" s="142" t="str">
        <f>INDEX(Milchmenge!M41:M52,MATCH('Gruppe 3'!$C$167,Milchmenge!$A$41:$A$52,0),1)</f>
        <v/>
      </c>
      <c r="O167" s="142" t="str">
        <f>INDEX(Milchmenge!N41:N52,MATCH('Gruppe 3'!$C$167,Milchmenge!$A$41:$A$52,0),1)</f>
        <v/>
      </c>
      <c r="P167" s="142" t="str">
        <f>INDEX(Milchmenge!O41:O52,MATCH('Gruppe 3'!$C$167,Milchmenge!$A$41:$A$52,0),1)</f>
        <v/>
      </c>
      <c r="Q167" s="142" t="str">
        <f>INDEX(Milchmenge!P41:P52,MATCH('Gruppe 3'!$C$167,Milchmenge!$A$41:$A$52,0),1)</f>
        <v/>
      </c>
      <c r="R167" s="142" t="str">
        <f>INDEX(Milchmenge!Q41:Q52,MATCH('Gruppe 3'!$C$167,Milchmenge!$A$41:$A$52,0),1)</f>
        <v/>
      </c>
      <c r="S167" s="142" t="str">
        <f>INDEX(Milchmenge!R41:R52,MATCH('Gruppe 3'!$C$167,Milchmenge!$A$41:$A$52,0),1)</f>
        <v/>
      </c>
      <c r="T167" s="142" t="str">
        <f>INDEX(Milchmenge!S41:S52,MATCH('Gruppe 3'!$C$167,Milchmenge!$A$41:$A$52,0),1)</f>
        <v/>
      </c>
      <c r="U167" s="142" t="str">
        <f>INDEX(Milchmenge!T41:T52,MATCH('Gruppe 3'!$C$167,Milchmenge!$A$41:$A$52,0),1)</f>
        <v/>
      </c>
      <c r="V167" s="142" t="str">
        <f>INDEX(Milchmenge!U41:U52,MATCH('Gruppe 3'!$C$167,Milchmenge!$A$41:$A$52,0),1)</f>
        <v/>
      </c>
      <c r="W167" s="142" t="str">
        <f>INDEX(Milchmenge!V41:V52,MATCH('Gruppe 3'!$C$167,Milchmenge!$A$41:$A$52,0),1)</f>
        <v/>
      </c>
      <c r="X167" s="142" t="str">
        <f>INDEX(Milchmenge!W41:W52,MATCH('Gruppe 3'!$C$167,Milchmenge!$A$41:$A$52,0),1)</f>
        <v/>
      </c>
      <c r="Y167" s="142" t="str">
        <f>INDEX(Milchmenge!X41:X52,MATCH('Gruppe 3'!$C$167,Milchmenge!$A$41:$A$52,0),1)</f>
        <v/>
      </c>
      <c r="Z167" s="142" t="str">
        <f>INDEX(Milchmenge!Y41:Y52,MATCH('Gruppe 3'!$C$167,Milchmenge!$A$41:$A$52,0),1)</f>
        <v/>
      </c>
      <c r="AA167" s="142" t="str">
        <f>INDEX(Milchmenge!Z41:Z52,MATCH('Gruppe 3'!$C$167,Milchmenge!$A$41:$A$52,0),1)</f>
        <v/>
      </c>
      <c r="AB167" s="142" t="str">
        <f>INDEX(Milchmenge!AA41:AA52,MATCH('Gruppe 3'!$C$167,Milchmenge!$A$41:$A$52,0),1)</f>
        <v/>
      </c>
      <c r="AC167" s="142" t="str">
        <f>INDEX(Milchmenge!AB41:AB52,MATCH('Gruppe 3'!$C$167,Milchmenge!$A$41:$A$52,0),1)</f>
        <v/>
      </c>
      <c r="AD167" s="142" t="str">
        <f>INDEX(Milchmenge!AC41:AC52,MATCH('Gruppe 3'!$C$167,Milchmenge!$A$41:$A$52,0),1)</f>
        <v/>
      </c>
      <c r="AE167" s="142" t="str">
        <f>INDEX(Milchmenge!AD41:AD52,MATCH('Gruppe 3'!$C$167,Milchmenge!$A$41:$A$52,0),1)</f>
        <v/>
      </c>
      <c r="AF167" s="142" t="str">
        <f>INDEX(Milchmenge!AE41:AE52,MATCH('Gruppe 3'!$C$167,Milchmenge!$A$41:$A$52,0),1)</f>
        <v/>
      </c>
      <c r="AG167" s="142" t="str">
        <f>INDEX(Milchmenge!AF41:AF52,MATCH('Gruppe 3'!$C$167,Milchmenge!$A$41:$A$52,0),1)</f>
        <v/>
      </c>
      <c r="AH167" s="142" t="str">
        <f>INDEX(Milchmenge!AG41:AG52,MATCH('Gruppe 3'!$C$167,Milchmenge!$A$41:$A$52,0),1)</f>
        <v/>
      </c>
      <c r="AI167" s="142" t="str">
        <f>INDEX(Milchmenge!AH41:AH52,MATCH('Gruppe 3'!$C$167,Milchmenge!$A$41:$A$52,0),1)</f>
        <v/>
      </c>
      <c r="AJ167" s="142" t="str">
        <f>INDEX(Milchmenge!AI41:AI52,MATCH('Gruppe 3'!$C$167,Milchmenge!$A$41:$A$52,0),1)</f>
        <v/>
      </c>
      <c r="AK167" s="71"/>
      <c r="AL167" s="32"/>
    </row>
    <row r="168" spans="1:61" s="21" customFormat="1" ht="33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>
        <f>IFERROR(G167*G168/100,"-")</f>
        <v>0</v>
      </c>
      <c r="H169" s="113" t="str">
        <f t="shared" ref="H169:AJ169" si="205">IFERROR(H167*H168/100,"-")</f>
        <v>-</v>
      </c>
      <c r="I169" s="113" t="str">
        <f t="shared" si="205"/>
        <v>-</v>
      </c>
      <c r="J169" s="113" t="str">
        <f t="shared" si="205"/>
        <v>-</v>
      </c>
      <c r="K169" s="113" t="str">
        <f t="shared" si="205"/>
        <v>-</v>
      </c>
      <c r="L169" s="113" t="str">
        <f t="shared" si="205"/>
        <v>-</v>
      </c>
      <c r="M169" s="113" t="str">
        <f t="shared" si="205"/>
        <v>-</v>
      </c>
      <c r="N169" s="113" t="str">
        <f t="shared" si="205"/>
        <v>-</v>
      </c>
      <c r="O169" s="113" t="str">
        <f t="shared" si="205"/>
        <v>-</v>
      </c>
      <c r="P169" s="113" t="str">
        <f t="shared" si="205"/>
        <v>-</v>
      </c>
      <c r="Q169" s="113" t="str">
        <f t="shared" si="205"/>
        <v>-</v>
      </c>
      <c r="R169" s="113" t="str">
        <f t="shared" si="205"/>
        <v>-</v>
      </c>
      <c r="S169" s="113" t="str">
        <f t="shared" si="205"/>
        <v>-</v>
      </c>
      <c r="T169" s="113" t="str">
        <f t="shared" si="205"/>
        <v>-</v>
      </c>
      <c r="U169" s="113" t="str">
        <f t="shared" si="205"/>
        <v>-</v>
      </c>
      <c r="V169" s="113" t="str">
        <f t="shared" si="205"/>
        <v>-</v>
      </c>
      <c r="W169" s="113" t="str">
        <f t="shared" si="205"/>
        <v>-</v>
      </c>
      <c r="X169" s="113" t="str">
        <f t="shared" si="205"/>
        <v>-</v>
      </c>
      <c r="Y169" s="113" t="str">
        <f t="shared" si="205"/>
        <v>-</v>
      </c>
      <c r="Z169" s="113" t="str">
        <f t="shared" si="205"/>
        <v>-</v>
      </c>
      <c r="AA169" s="113" t="str">
        <f t="shared" si="205"/>
        <v>-</v>
      </c>
      <c r="AB169" s="113" t="str">
        <f t="shared" si="205"/>
        <v>-</v>
      </c>
      <c r="AC169" s="113" t="str">
        <f t="shared" si="205"/>
        <v>-</v>
      </c>
      <c r="AD169" s="113" t="str">
        <f t="shared" si="205"/>
        <v>-</v>
      </c>
      <c r="AE169" s="113" t="str">
        <f t="shared" si="205"/>
        <v>-</v>
      </c>
      <c r="AF169" s="113" t="str">
        <f t="shared" si="205"/>
        <v>-</v>
      </c>
      <c r="AG169" s="113" t="str">
        <f t="shared" si="205"/>
        <v>-</v>
      </c>
      <c r="AH169" s="113" t="str">
        <f t="shared" si="205"/>
        <v>-</v>
      </c>
      <c r="AI169" s="113" t="str">
        <f t="shared" si="205"/>
        <v>-</v>
      </c>
      <c r="AJ169" s="113" t="str">
        <f t="shared" si="205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61</v>
      </c>
      <c r="F170" s="368"/>
      <c r="G170" s="170" t="str">
        <f t="shared" ref="G170:AJ170" si="206">IFERROR(G162/G164,"-")</f>
        <v>-</v>
      </c>
      <c r="H170" s="170" t="str">
        <f t="shared" si="206"/>
        <v>-</v>
      </c>
      <c r="I170" s="170" t="str">
        <f t="shared" si="206"/>
        <v>-</v>
      </c>
      <c r="J170" s="170" t="str">
        <f t="shared" si="206"/>
        <v>-</v>
      </c>
      <c r="K170" s="170" t="str">
        <f t="shared" si="206"/>
        <v>-</v>
      </c>
      <c r="L170" s="170" t="str">
        <f t="shared" si="206"/>
        <v>-</v>
      </c>
      <c r="M170" s="170" t="str">
        <f t="shared" si="206"/>
        <v>-</v>
      </c>
      <c r="N170" s="170" t="str">
        <f t="shared" si="206"/>
        <v>-</v>
      </c>
      <c r="O170" s="170" t="str">
        <f t="shared" si="206"/>
        <v>-</v>
      </c>
      <c r="P170" s="170" t="str">
        <f t="shared" si="206"/>
        <v>-</v>
      </c>
      <c r="Q170" s="170" t="str">
        <f t="shared" si="206"/>
        <v>-</v>
      </c>
      <c r="R170" s="170" t="str">
        <f t="shared" si="206"/>
        <v>-</v>
      </c>
      <c r="S170" s="170" t="str">
        <f t="shared" si="206"/>
        <v>-</v>
      </c>
      <c r="T170" s="170" t="str">
        <f t="shared" si="206"/>
        <v>-</v>
      </c>
      <c r="U170" s="170" t="str">
        <f t="shared" si="206"/>
        <v>-</v>
      </c>
      <c r="V170" s="170" t="str">
        <f t="shared" si="206"/>
        <v>-</v>
      </c>
      <c r="W170" s="170" t="str">
        <f t="shared" si="206"/>
        <v>-</v>
      </c>
      <c r="X170" s="170" t="str">
        <f t="shared" si="206"/>
        <v>-</v>
      </c>
      <c r="Y170" s="170" t="str">
        <f t="shared" si="206"/>
        <v>-</v>
      </c>
      <c r="Z170" s="170" t="str">
        <f t="shared" si="206"/>
        <v>-</v>
      </c>
      <c r="AA170" s="170" t="str">
        <f t="shared" si="206"/>
        <v>-</v>
      </c>
      <c r="AB170" s="170" t="str">
        <f t="shared" si="206"/>
        <v>-</v>
      </c>
      <c r="AC170" s="170" t="str">
        <f t="shared" si="206"/>
        <v>-</v>
      </c>
      <c r="AD170" s="170" t="str">
        <f t="shared" si="206"/>
        <v>-</v>
      </c>
      <c r="AE170" s="170" t="str">
        <f t="shared" si="206"/>
        <v>-</v>
      </c>
      <c r="AF170" s="170" t="str">
        <f t="shared" si="206"/>
        <v>-</v>
      </c>
      <c r="AG170" s="170" t="str">
        <f t="shared" si="206"/>
        <v>-</v>
      </c>
      <c r="AH170" s="170" t="str">
        <f t="shared" si="206"/>
        <v>-</v>
      </c>
      <c r="AI170" s="170" t="str">
        <f t="shared" si="206"/>
        <v>-</v>
      </c>
      <c r="AJ170" s="170" t="str">
        <f t="shared" si="206"/>
        <v>-</v>
      </c>
      <c r="AK170" s="36"/>
      <c r="AL170" s="32"/>
    </row>
    <row r="171" spans="1:61" s="21" customFormat="1" ht="33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207">IFERROR(H169-H170,"-")</f>
        <v>-</v>
      </c>
      <c r="I171" s="144" t="str">
        <f t="shared" si="207"/>
        <v>-</v>
      </c>
      <c r="J171" s="144" t="str">
        <f t="shared" si="207"/>
        <v>-</v>
      </c>
      <c r="K171" s="144" t="str">
        <f t="shared" si="207"/>
        <v>-</v>
      </c>
      <c r="L171" s="144" t="str">
        <f t="shared" si="207"/>
        <v>-</v>
      </c>
      <c r="M171" s="144" t="str">
        <f t="shared" si="207"/>
        <v>-</v>
      </c>
      <c r="N171" s="144" t="str">
        <f t="shared" si="207"/>
        <v>-</v>
      </c>
      <c r="O171" s="144" t="str">
        <f t="shared" si="207"/>
        <v>-</v>
      </c>
      <c r="P171" s="144" t="str">
        <f t="shared" si="207"/>
        <v>-</v>
      </c>
      <c r="Q171" s="144" t="str">
        <f t="shared" si="207"/>
        <v>-</v>
      </c>
      <c r="R171" s="144" t="str">
        <f t="shared" si="207"/>
        <v>-</v>
      </c>
      <c r="S171" s="144" t="str">
        <f t="shared" si="207"/>
        <v>-</v>
      </c>
      <c r="T171" s="144" t="str">
        <f t="shared" si="207"/>
        <v>-</v>
      </c>
      <c r="U171" s="144" t="str">
        <f t="shared" si="207"/>
        <v>-</v>
      </c>
      <c r="V171" s="144" t="str">
        <f t="shared" si="207"/>
        <v>-</v>
      </c>
      <c r="W171" s="144" t="str">
        <f t="shared" si="207"/>
        <v>-</v>
      </c>
      <c r="X171" s="144" t="str">
        <f t="shared" si="207"/>
        <v>-</v>
      </c>
      <c r="Y171" s="144" t="str">
        <f t="shared" si="207"/>
        <v>-</v>
      </c>
      <c r="Z171" s="144" t="str">
        <f t="shared" si="207"/>
        <v>-</v>
      </c>
      <c r="AA171" s="144" t="str">
        <f t="shared" si="207"/>
        <v>-</v>
      </c>
      <c r="AB171" s="144" t="str">
        <f t="shared" si="207"/>
        <v>-</v>
      </c>
      <c r="AC171" s="144" t="str">
        <f t="shared" si="207"/>
        <v>-</v>
      </c>
      <c r="AD171" s="144" t="str">
        <f t="shared" si="207"/>
        <v>-</v>
      </c>
      <c r="AE171" s="144" t="str">
        <f t="shared" si="207"/>
        <v>-</v>
      </c>
      <c r="AF171" s="144" t="str">
        <f t="shared" si="207"/>
        <v>-</v>
      </c>
      <c r="AG171" s="144" t="str">
        <f t="shared" si="207"/>
        <v>-</v>
      </c>
      <c r="AH171" s="144" t="str">
        <f t="shared" si="207"/>
        <v>-</v>
      </c>
      <c r="AI171" s="144" t="str">
        <f t="shared" si="207"/>
        <v>-</v>
      </c>
      <c r="AJ171" s="144" t="str">
        <f t="shared" si="207"/>
        <v>-</v>
      </c>
      <c r="AK171" s="36"/>
      <c r="AL171" s="32"/>
    </row>
    <row r="172" spans="1:61" s="21" customFormat="1" ht="30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208">IFERROR(H170/H$167*100,"-")</f>
        <v>-</v>
      </c>
      <c r="I172" s="145" t="str">
        <f t="shared" si="208"/>
        <v>-</v>
      </c>
      <c r="J172" s="145" t="str">
        <f t="shared" si="208"/>
        <v>-</v>
      </c>
      <c r="K172" s="145" t="str">
        <f t="shared" si="208"/>
        <v>-</v>
      </c>
      <c r="L172" s="145" t="str">
        <f t="shared" si="208"/>
        <v>-</v>
      </c>
      <c r="M172" s="145" t="str">
        <f t="shared" si="208"/>
        <v>-</v>
      </c>
      <c r="N172" s="145" t="str">
        <f t="shared" si="208"/>
        <v>-</v>
      </c>
      <c r="O172" s="145" t="str">
        <f t="shared" si="208"/>
        <v>-</v>
      </c>
      <c r="P172" s="145" t="str">
        <f t="shared" si="208"/>
        <v>-</v>
      </c>
      <c r="Q172" s="145" t="str">
        <f t="shared" si="208"/>
        <v>-</v>
      </c>
      <c r="R172" s="145" t="str">
        <f t="shared" si="208"/>
        <v>-</v>
      </c>
      <c r="S172" s="145" t="str">
        <f t="shared" si="208"/>
        <v>-</v>
      </c>
      <c r="T172" s="145" t="str">
        <f t="shared" si="208"/>
        <v>-</v>
      </c>
      <c r="U172" s="145" t="str">
        <f t="shared" si="208"/>
        <v>-</v>
      </c>
      <c r="V172" s="145" t="str">
        <f t="shared" si="208"/>
        <v>-</v>
      </c>
      <c r="W172" s="145" t="str">
        <f t="shared" si="208"/>
        <v>-</v>
      </c>
      <c r="X172" s="145" t="str">
        <f t="shared" si="208"/>
        <v>-</v>
      </c>
      <c r="Y172" s="145" t="str">
        <f t="shared" si="208"/>
        <v>-</v>
      </c>
      <c r="Z172" s="145" t="str">
        <f t="shared" si="208"/>
        <v>-</v>
      </c>
      <c r="AA172" s="145" t="str">
        <f t="shared" si="208"/>
        <v>-</v>
      </c>
      <c r="AB172" s="145" t="str">
        <f t="shared" si="208"/>
        <v>-</v>
      </c>
      <c r="AC172" s="145" t="str">
        <f t="shared" si="208"/>
        <v>-</v>
      </c>
      <c r="AD172" s="145" t="str">
        <f t="shared" si="208"/>
        <v>-</v>
      </c>
      <c r="AE172" s="145" t="str">
        <f t="shared" si="208"/>
        <v>-</v>
      </c>
      <c r="AF172" s="145" t="str">
        <f t="shared" si="208"/>
        <v>-</v>
      </c>
      <c r="AG172" s="145" t="str">
        <f t="shared" si="208"/>
        <v>-</v>
      </c>
      <c r="AH172" s="145" t="str">
        <f t="shared" si="208"/>
        <v>-</v>
      </c>
      <c r="AI172" s="145" t="str">
        <f t="shared" si="208"/>
        <v>-</v>
      </c>
      <c r="AJ172" s="145" t="str">
        <f t="shared" si="208"/>
        <v>-</v>
      </c>
      <c r="AK172" s="36"/>
      <c r="AL172" s="32"/>
    </row>
    <row r="173" spans="1:61" s="21" customFormat="1" ht="30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209">IFERROR(G161/(G164*G167)*1000,"-")</f>
        <v>-</v>
      </c>
      <c r="H173" s="143" t="str">
        <f t="shared" si="209"/>
        <v>-</v>
      </c>
      <c r="I173" s="143" t="str">
        <f t="shared" si="209"/>
        <v>-</v>
      </c>
      <c r="J173" s="143" t="str">
        <f t="shared" si="209"/>
        <v>-</v>
      </c>
      <c r="K173" s="143" t="str">
        <f t="shared" si="209"/>
        <v>-</v>
      </c>
      <c r="L173" s="143" t="str">
        <f t="shared" si="209"/>
        <v>-</v>
      </c>
      <c r="M173" s="143" t="str">
        <f t="shared" si="209"/>
        <v>-</v>
      </c>
      <c r="N173" s="143" t="str">
        <f t="shared" si="209"/>
        <v>-</v>
      </c>
      <c r="O173" s="143" t="str">
        <f t="shared" si="209"/>
        <v>-</v>
      </c>
      <c r="P173" s="143" t="str">
        <f t="shared" si="209"/>
        <v>-</v>
      </c>
      <c r="Q173" s="143" t="str">
        <f t="shared" si="209"/>
        <v>-</v>
      </c>
      <c r="R173" s="143" t="str">
        <f t="shared" si="209"/>
        <v>-</v>
      </c>
      <c r="S173" s="143" t="str">
        <f t="shared" si="209"/>
        <v>-</v>
      </c>
      <c r="T173" s="143" t="str">
        <f t="shared" si="209"/>
        <v>-</v>
      </c>
      <c r="U173" s="143" t="str">
        <f t="shared" si="209"/>
        <v>-</v>
      </c>
      <c r="V173" s="143" t="str">
        <f t="shared" si="209"/>
        <v>-</v>
      </c>
      <c r="W173" s="143" t="str">
        <f t="shared" si="209"/>
        <v>-</v>
      </c>
      <c r="X173" s="143" t="str">
        <f t="shared" si="209"/>
        <v>-</v>
      </c>
      <c r="Y173" s="143" t="str">
        <f t="shared" si="209"/>
        <v>-</v>
      </c>
      <c r="Z173" s="143" t="str">
        <f t="shared" si="209"/>
        <v>-</v>
      </c>
      <c r="AA173" s="143" t="str">
        <f t="shared" si="209"/>
        <v>-</v>
      </c>
      <c r="AB173" s="143" t="str">
        <f t="shared" si="209"/>
        <v>-</v>
      </c>
      <c r="AC173" s="143" t="str">
        <f t="shared" si="209"/>
        <v>-</v>
      </c>
      <c r="AD173" s="143" t="str">
        <f t="shared" si="209"/>
        <v>-</v>
      </c>
      <c r="AE173" s="143" t="str">
        <f t="shared" si="209"/>
        <v>-</v>
      </c>
      <c r="AF173" s="143" t="str">
        <f t="shared" si="209"/>
        <v>-</v>
      </c>
      <c r="AG173" s="143" t="str">
        <f t="shared" si="209"/>
        <v>-</v>
      </c>
      <c r="AH173" s="143" t="str">
        <f t="shared" si="209"/>
        <v>-</v>
      </c>
      <c r="AI173" s="143" t="str">
        <f t="shared" si="209"/>
        <v>-</v>
      </c>
      <c r="AJ173" s="143" t="str">
        <f t="shared" si="209"/>
        <v>-</v>
      </c>
      <c r="AK173" s="36"/>
      <c r="AL173" s="32"/>
    </row>
    <row r="174" spans="1:61" s="21" customFormat="1" ht="33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210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6" activePane="bottomRight" state="frozen"/>
      <selection activeCell="H6" sqref="H6"/>
      <selection pane="topRight" activeCell="H6" sqref="H6"/>
      <selection pane="bottomLeft" activeCell="H6" sqref="H6"/>
      <selection pane="bottomRight" activeCell="E6" sqref="E6:E12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4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23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23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23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V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ref="AD35:AJ35" si="31">AC35</f>
        <v>88</v>
      </c>
      <c r="AE35" s="164">
        <f t="shared" si="31"/>
        <v>88</v>
      </c>
      <c r="AF35" s="164">
        <f t="shared" si="31"/>
        <v>88</v>
      </c>
      <c r="AG35" s="164">
        <f t="shared" si="31"/>
        <v>88</v>
      </c>
      <c r="AH35" s="164">
        <f t="shared" si="31"/>
        <v>88</v>
      </c>
      <c r="AI35" s="164">
        <f t="shared" si="31"/>
        <v>88</v>
      </c>
      <c r="AJ35" s="164">
        <f t="shared" si="3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2">G36</f>
        <v>12</v>
      </c>
      <c r="I36" s="166">
        <f t="shared" si="32"/>
        <v>12</v>
      </c>
      <c r="J36" s="166">
        <f t="shared" si="32"/>
        <v>12</v>
      </c>
      <c r="K36" s="166">
        <f t="shared" si="32"/>
        <v>12</v>
      </c>
      <c r="L36" s="166">
        <f t="shared" si="32"/>
        <v>12</v>
      </c>
      <c r="M36" s="166">
        <f t="shared" si="32"/>
        <v>12</v>
      </c>
      <c r="N36" s="166">
        <f t="shared" si="32"/>
        <v>12</v>
      </c>
      <c r="O36" s="166">
        <f t="shared" si="32"/>
        <v>12</v>
      </c>
      <c r="P36" s="166">
        <f t="shared" si="32"/>
        <v>12</v>
      </c>
      <c r="Q36" s="166">
        <f t="shared" si="32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2"/>
        <v>12</v>
      </c>
      <c r="AE36" s="166">
        <f t="shared" si="32"/>
        <v>12</v>
      </c>
      <c r="AF36" s="166">
        <f t="shared" si="32"/>
        <v>12</v>
      </c>
      <c r="AG36" s="166">
        <f t="shared" si="32"/>
        <v>12</v>
      </c>
      <c r="AH36" s="166">
        <f t="shared" si="32"/>
        <v>12</v>
      </c>
      <c r="AI36" s="166">
        <f t="shared" si="32"/>
        <v>12</v>
      </c>
      <c r="AJ36" s="166">
        <f t="shared" si="3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3">G36*100/G35</f>
        <v>13.636363636363637</v>
      </c>
      <c r="H37" s="291">
        <f t="shared" si="33"/>
        <v>13.636363636363637</v>
      </c>
      <c r="I37" s="291">
        <f t="shared" si="33"/>
        <v>13.636363636363637</v>
      </c>
      <c r="J37" s="291">
        <f t="shared" si="33"/>
        <v>13.636363636363637</v>
      </c>
      <c r="K37" s="291">
        <f t="shared" si="33"/>
        <v>13.636363636363637</v>
      </c>
      <c r="L37" s="291">
        <f t="shared" si="33"/>
        <v>13.636363636363637</v>
      </c>
      <c r="M37" s="291">
        <f t="shared" si="33"/>
        <v>13.636363636363637</v>
      </c>
      <c r="N37" s="291">
        <f t="shared" si="33"/>
        <v>13.636363636363637</v>
      </c>
      <c r="O37" s="291">
        <f t="shared" si="33"/>
        <v>13.636363636363637</v>
      </c>
      <c r="P37" s="291">
        <f t="shared" si="33"/>
        <v>13.636363636363637</v>
      </c>
      <c r="Q37" s="291">
        <f t="shared" si="33"/>
        <v>13.636363636363637</v>
      </c>
      <c r="R37" s="291">
        <f t="shared" si="33"/>
        <v>13.636363636363637</v>
      </c>
      <c r="S37" s="291">
        <f t="shared" si="33"/>
        <v>13.636363636363637</v>
      </c>
      <c r="T37" s="291">
        <f t="shared" si="33"/>
        <v>13.636363636363637</v>
      </c>
      <c r="U37" s="291">
        <f t="shared" si="33"/>
        <v>13.636363636363637</v>
      </c>
      <c r="V37" s="291">
        <f t="shared" si="33"/>
        <v>13.636363636363637</v>
      </c>
      <c r="W37" s="291">
        <f t="shared" si="33"/>
        <v>13.636363636363637</v>
      </c>
      <c r="X37" s="291">
        <f t="shared" si="33"/>
        <v>13.636363636363637</v>
      </c>
      <c r="Y37" s="291">
        <f t="shared" si="33"/>
        <v>13.636363636363637</v>
      </c>
      <c r="Z37" s="291">
        <f t="shared" si="33"/>
        <v>13.636363636363637</v>
      </c>
      <c r="AA37" s="291">
        <f t="shared" si="33"/>
        <v>13.636363636363637</v>
      </c>
      <c r="AB37" s="291">
        <f t="shared" si="33"/>
        <v>13.636363636363637</v>
      </c>
      <c r="AC37" s="291">
        <f t="shared" si="33"/>
        <v>13.636363636363637</v>
      </c>
      <c r="AD37" s="291">
        <f t="shared" si="33"/>
        <v>13.636363636363637</v>
      </c>
      <c r="AE37" s="291">
        <f t="shared" si="33"/>
        <v>13.636363636363637</v>
      </c>
      <c r="AF37" s="291">
        <f t="shared" si="33"/>
        <v>13.636363636363637</v>
      </c>
      <c r="AG37" s="291">
        <f t="shared" si="33"/>
        <v>13.636363636363637</v>
      </c>
      <c r="AH37" s="291">
        <f t="shared" si="33"/>
        <v>13.636363636363637</v>
      </c>
      <c r="AI37" s="291">
        <f t="shared" si="33"/>
        <v>13.636363636363637</v>
      </c>
      <c r="AJ37" s="291">
        <f t="shared" si="3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239">
        <f>'Gruppe 1'!G38</f>
        <v>2</v>
      </c>
      <c r="H38" s="309">
        <f>G38</f>
        <v>2</v>
      </c>
      <c r="I38" s="309">
        <f t="shared" ref="I38:AJ38" si="34">H38</f>
        <v>2</v>
      </c>
      <c r="J38" s="309">
        <f t="shared" si="34"/>
        <v>2</v>
      </c>
      <c r="K38" s="309">
        <f t="shared" si="34"/>
        <v>2</v>
      </c>
      <c r="L38" s="309">
        <f t="shared" si="34"/>
        <v>2</v>
      </c>
      <c r="M38" s="309">
        <f t="shared" si="34"/>
        <v>2</v>
      </c>
      <c r="N38" s="309">
        <f t="shared" si="34"/>
        <v>2</v>
      </c>
      <c r="O38" s="309">
        <f t="shared" si="34"/>
        <v>2</v>
      </c>
      <c r="P38" s="309">
        <f t="shared" si="34"/>
        <v>2</v>
      </c>
      <c r="Q38" s="309">
        <f t="shared" si="34"/>
        <v>2</v>
      </c>
      <c r="R38" s="309">
        <f t="shared" si="34"/>
        <v>2</v>
      </c>
      <c r="S38" s="309">
        <f t="shared" si="34"/>
        <v>2</v>
      </c>
      <c r="T38" s="309">
        <f t="shared" si="34"/>
        <v>2</v>
      </c>
      <c r="U38" s="309">
        <f t="shared" si="34"/>
        <v>2</v>
      </c>
      <c r="V38" s="309">
        <f t="shared" si="34"/>
        <v>2</v>
      </c>
      <c r="W38" s="309">
        <f t="shared" si="34"/>
        <v>2</v>
      </c>
      <c r="X38" s="309">
        <f t="shared" si="34"/>
        <v>2</v>
      </c>
      <c r="Y38" s="309">
        <f t="shared" si="34"/>
        <v>2</v>
      </c>
      <c r="Z38" s="309">
        <f t="shared" si="34"/>
        <v>2</v>
      </c>
      <c r="AA38" s="309">
        <f t="shared" si="34"/>
        <v>2</v>
      </c>
      <c r="AB38" s="309">
        <f t="shared" si="34"/>
        <v>2</v>
      </c>
      <c r="AC38" s="309">
        <f t="shared" si="34"/>
        <v>2</v>
      </c>
      <c r="AD38" s="309">
        <f t="shared" si="34"/>
        <v>2</v>
      </c>
      <c r="AE38" s="309">
        <f t="shared" si="34"/>
        <v>2</v>
      </c>
      <c r="AF38" s="309">
        <f t="shared" si="34"/>
        <v>2</v>
      </c>
      <c r="AG38" s="309">
        <f t="shared" si="34"/>
        <v>2</v>
      </c>
      <c r="AH38" s="309">
        <f t="shared" si="34"/>
        <v>2</v>
      </c>
      <c r="AI38" s="309">
        <f t="shared" si="34"/>
        <v>2</v>
      </c>
      <c r="AJ38" s="309">
        <f t="shared" si="3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5">IFERROR(H34*H35/100*(100-H38)/100,0)</f>
        <v>0</v>
      </c>
      <c r="I39" s="156">
        <f t="shared" si="35"/>
        <v>0</v>
      </c>
      <c r="J39" s="156">
        <f t="shared" si="35"/>
        <v>0</v>
      </c>
      <c r="K39" s="156">
        <f t="shared" si="35"/>
        <v>0</v>
      </c>
      <c r="L39" s="156">
        <f t="shared" si="35"/>
        <v>0</v>
      </c>
      <c r="M39" s="156">
        <f t="shared" si="35"/>
        <v>0</v>
      </c>
      <c r="N39" s="156">
        <f t="shared" si="35"/>
        <v>0</v>
      </c>
      <c r="O39" s="156">
        <f t="shared" si="35"/>
        <v>0</v>
      </c>
      <c r="P39" s="156">
        <f t="shared" si="35"/>
        <v>0</v>
      </c>
      <c r="Q39" s="156">
        <f t="shared" si="35"/>
        <v>0</v>
      </c>
      <c r="R39" s="156">
        <f t="shared" si="35"/>
        <v>0</v>
      </c>
      <c r="S39" s="156">
        <f t="shared" si="35"/>
        <v>0</v>
      </c>
      <c r="T39" s="156">
        <f t="shared" si="35"/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  <c r="X39" s="156">
        <f t="shared" si="35"/>
        <v>0</v>
      </c>
      <c r="Y39" s="156">
        <f t="shared" si="35"/>
        <v>0</v>
      </c>
      <c r="Z39" s="156">
        <f t="shared" si="35"/>
        <v>0</v>
      </c>
      <c r="AA39" s="156">
        <f t="shared" si="35"/>
        <v>0</v>
      </c>
      <c r="AB39" s="156">
        <f t="shared" si="35"/>
        <v>0</v>
      </c>
      <c r="AC39" s="156">
        <f t="shared" si="35"/>
        <v>0</v>
      </c>
      <c r="AD39" s="156">
        <f t="shared" si="35"/>
        <v>0</v>
      </c>
      <c r="AE39" s="156">
        <f t="shared" si="35"/>
        <v>0</v>
      </c>
      <c r="AF39" s="156">
        <f t="shared" si="35"/>
        <v>0</v>
      </c>
      <c r="AG39" s="156">
        <f t="shared" si="35"/>
        <v>0</v>
      </c>
      <c r="AH39" s="156">
        <f t="shared" si="35"/>
        <v>0</v>
      </c>
      <c r="AI39" s="156">
        <f t="shared" si="35"/>
        <v>0</v>
      </c>
      <c r="AJ39" s="156">
        <f t="shared" si="35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6">IFERROR(H37/100*H39,0)</f>
        <v>0</v>
      </c>
      <c r="I40" s="342">
        <f t="shared" si="36"/>
        <v>0</v>
      </c>
      <c r="J40" s="342">
        <f t="shared" si="36"/>
        <v>0</v>
      </c>
      <c r="K40" s="342">
        <f t="shared" si="36"/>
        <v>0</v>
      </c>
      <c r="L40" s="342">
        <f t="shared" si="36"/>
        <v>0</v>
      </c>
      <c r="M40" s="342">
        <f t="shared" si="36"/>
        <v>0</v>
      </c>
      <c r="N40" s="342">
        <f t="shared" si="36"/>
        <v>0</v>
      </c>
      <c r="O40" s="342">
        <f t="shared" si="36"/>
        <v>0</v>
      </c>
      <c r="P40" s="342">
        <f t="shared" si="36"/>
        <v>0</v>
      </c>
      <c r="Q40" s="342">
        <f t="shared" si="36"/>
        <v>0</v>
      </c>
      <c r="R40" s="342">
        <f t="shared" si="36"/>
        <v>0</v>
      </c>
      <c r="S40" s="342">
        <f t="shared" si="36"/>
        <v>0</v>
      </c>
      <c r="T40" s="342">
        <f t="shared" si="36"/>
        <v>0</v>
      </c>
      <c r="U40" s="342">
        <f t="shared" si="36"/>
        <v>0</v>
      </c>
      <c r="V40" s="342">
        <f t="shared" si="36"/>
        <v>0</v>
      </c>
      <c r="W40" s="342">
        <f t="shared" si="36"/>
        <v>0</v>
      </c>
      <c r="X40" s="342">
        <f t="shared" si="36"/>
        <v>0</v>
      </c>
      <c r="Y40" s="342">
        <f t="shared" si="36"/>
        <v>0</v>
      </c>
      <c r="Z40" s="342">
        <f t="shared" si="36"/>
        <v>0</v>
      </c>
      <c r="AA40" s="342">
        <f t="shared" si="36"/>
        <v>0</v>
      </c>
      <c r="AB40" s="342">
        <f t="shared" si="36"/>
        <v>0</v>
      </c>
      <c r="AC40" s="342">
        <f t="shared" si="36"/>
        <v>0</v>
      </c>
      <c r="AD40" s="342">
        <f t="shared" si="36"/>
        <v>0</v>
      </c>
      <c r="AE40" s="342">
        <f t="shared" si="36"/>
        <v>0</v>
      </c>
      <c r="AF40" s="342">
        <f t="shared" si="36"/>
        <v>0</v>
      </c>
      <c r="AG40" s="342">
        <f t="shared" si="36"/>
        <v>0</v>
      </c>
      <c r="AH40" s="342">
        <f t="shared" si="36"/>
        <v>0</v>
      </c>
      <c r="AI40" s="342">
        <f t="shared" si="36"/>
        <v>0</v>
      </c>
      <c r="AJ40" s="342">
        <f t="shared" si="36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7">IFERROR(H41*I$164/H$164,"-")</f>
        <v>-</v>
      </c>
      <c r="J41" s="336" t="str">
        <f t="shared" si="37"/>
        <v>-</v>
      </c>
      <c r="K41" s="336" t="str">
        <f t="shared" si="37"/>
        <v>-</v>
      </c>
      <c r="L41" s="336" t="str">
        <f t="shared" si="37"/>
        <v>-</v>
      </c>
      <c r="M41" s="336" t="str">
        <f t="shared" si="37"/>
        <v>-</v>
      </c>
      <c r="N41" s="336" t="str">
        <f t="shared" si="37"/>
        <v>-</v>
      </c>
      <c r="O41" s="336" t="str">
        <f t="shared" si="37"/>
        <v>-</v>
      </c>
      <c r="P41" s="336" t="str">
        <f t="shared" si="37"/>
        <v>-</v>
      </c>
      <c r="Q41" s="336" t="str">
        <f t="shared" si="37"/>
        <v>-</v>
      </c>
      <c r="R41" s="336" t="str">
        <f t="shared" si="37"/>
        <v>-</v>
      </c>
      <c r="S41" s="336" t="str">
        <f t="shared" si="37"/>
        <v>-</v>
      </c>
      <c r="T41" s="336" t="str">
        <f t="shared" si="37"/>
        <v>-</v>
      </c>
      <c r="U41" s="336" t="str">
        <f t="shared" si="37"/>
        <v>-</v>
      </c>
      <c r="V41" s="336" t="str">
        <f t="shared" si="37"/>
        <v>-</v>
      </c>
      <c r="W41" s="336" t="str">
        <f t="shared" si="37"/>
        <v>-</v>
      </c>
      <c r="X41" s="336" t="str">
        <f t="shared" si="37"/>
        <v>-</v>
      </c>
      <c r="Y41" s="336" t="str">
        <f t="shared" si="37"/>
        <v>-</v>
      </c>
      <c r="Z41" s="336" t="str">
        <f t="shared" si="37"/>
        <v>-</v>
      </c>
      <c r="AA41" s="336" t="str">
        <f t="shared" si="37"/>
        <v>-</v>
      </c>
      <c r="AB41" s="336" t="str">
        <f t="shared" si="37"/>
        <v>-</v>
      </c>
      <c r="AC41" s="336" t="str">
        <f t="shared" si="37"/>
        <v>-</v>
      </c>
      <c r="AD41" s="336" t="str">
        <f t="shared" si="37"/>
        <v>-</v>
      </c>
      <c r="AE41" s="336" t="str">
        <f t="shared" si="37"/>
        <v>-</v>
      </c>
      <c r="AF41" s="336" t="str">
        <f t="shared" si="37"/>
        <v>-</v>
      </c>
      <c r="AG41" s="336" t="str">
        <f t="shared" si="37"/>
        <v>-</v>
      </c>
      <c r="AH41" s="336" t="str">
        <f t="shared" si="37"/>
        <v>-</v>
      </c>
      <c r="AI41" s="336" t="str">
        <f t="shared" si="37"/>
        <v>-</v>
      </c>
      <c r="AJ41" s="336" t="str">
        <f t="shared" si="37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V43" si="38">H42</f>
        <v>0</v>
      </c>
      <c r="J42" s="338">
        <f t="shared" si="38"/>
        <v>0</v>
      </c>
      <c r="K42" s="338">
        <f t="shared" si="38"/>
        <v>0</v>
      </c>
      <c r="L42" s="338">
        <f t="shared" si="38"/>
        <v>0</v>
      </c>
      <c r="M42" s="338">
        <f t="shared" si="38"/>
        <v>0</v>
      </c>
      <c r="N42" s="338">
        <f t="shared" si="38"/>
        <v>0</v>
      </c>
      <c r="O42" s="338">
        <f t="shared" si="38"/>
        <v>0</v>
      </c>
      <c r="P42" s="338">
        <f t="shared" si="38"/>
        <v>0</v>
      </c>
      <c r="Q42" s="338">
        <f t="shared" si="38"/>
        <v>0</v>
      </c>
      <c r="R42" s="338">
        <f t="shared" si="38"/>
        <v>0</v>
      </c>
      <c r="S42" s="338">
        <f t="shared" si="38"/>
        <v>0</v>
      </c>
      <c r="T42" s="338">
        <f t="shared" si="38"/>
        <v>0</v>
      </c>
      <c r="U42" s="338">
        <f t="shared" si="38"/>
        <v>0</v>
      </c>
      <c r="V42" s="338">
        <f t="shared" si="38"/>
        <v>0</v>
      </c>
      <c r="W42" s="338">
        <f>J42</f>
        <v>0</v>
      </c>
      <c r="X42" s="338">
        <f t="shared" ref="X42:AB43" si="39">W42</f>
        <v>0</v>
      </c>
      <c r="Y42" s="338">
        <f t="shared" si="39"/>
        <v>0</v>
      </c>
      <c r="Z42" s="338">
        <f t="shared" si="39"/>
        <v>0</v>
      </c>
      <c r="AA42" s="338">
        <f t="shared" si="39"/>
        <v>0</v>
      </c>
      <c r="AB42" s="338">
        <f t="shared" si="39"/>
        <v>0</v>
      </c>
      <c r="AC42" s="338">
        <f>P42</f>
        <v>0</v>
      </c>
      <c r="AD42" s="338">
        <f t="shared" ref="AD42:AJ42" si="40">AC42</f>
        <v>0</v>
      </c>
      <c r="AE42" s="338">
        <f t="shared" si="40"/>
        <v>0</v>
      </c>
      <c r="AF42" s="338">
        <f t="shared" si="40"/>
        <v>0</v>
      </c>
      <c r="AG42" s="338">
        <f t="shared" si="40"/>
        <v>0</v>
      </c>
      <c r="AH42" s="338">
        <f t="shared" si="40"/>
        <v>0</v>
      </c>
      <c r="AI42" s="338">
        <f t="shared" si="40"/>
        <v>0</v>
      </c>
      <c r="AJ42" s="338">
        <f t="shared" si="40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41">G43</f>
        <v>0.01</v>
      </c>
      <c r="I43" s="340">
        <f t="shared" si="41"/>
        <v>0.01</v>
      </c>
      <c r="J43" s="340">
        <f t="shared" si="41"/>
        <v>0.01</v>
      </c>
      <c r="K43" s="340">
        <f t="shared" si="41"/>
        <v>0.01</v>
      </c>
      <c r="L43" s="340">
        <f t="shared" si="41"/>
        <v>0.01</v>
      </c>
      <c r="M43" s="340">
        <f t="shared" si="41"/>
        <v>0.01</v>
      </c>
      <c r="N43" s="340">
        <f t="shared" si="41"/>
        <v>0.01</v>
      </c>
      <c r="O43" s="340">
        <f t="shared" si="41"/>
        <v>0.01</v>
      </c>
      <c r="P43" s="340">
        <f t="shared" si="41"/>
        <v>0.01</v>
      </c>
      <c r="Q43" s="340">
        <f>D43</f>
        <v>0</v>
      </c>
      <c r="R43" s="340">
        <f t="shared" si="38"/>
        <v>0</v>
      </c>
      <c r="S43" s="340">
        <f t="shared" si="38"/>
        <v>0</v>
      </c>
      <c r="T43" s="340">
        <f t="shared" si="38"/>
        <v>0</v>
      </c>
      <c r="U43" s="340">
        <f t="shared" si="38"/>
        <v>0</v>
      </c>
      <c r="V43" s="340">
        <f t="shared" si="38"/>
        <v>0</v>
      </c>
      <c r="W43" s="340">
        <f>J43</f>
        <v>0.01</v>
      </c>
      <c r="X43" s="340">
        <f t="shared" si="39"/>
        <v>0.01</v>
      </c>
      <c r="Y43" s="340">
        <f t="shared" si="39"/>
        <v>0.01</v>
      </c>
      <c r="Z43" s="340">
        <f t="shared" si="39"/>
        <v>0.01</v>
      </c>
      <c r="AA43" s="340">
        <f t="shared" si="39"/>
        <v>0.01</v>
      </c>
      <c r="AB43" s="340">
        <f t="shared" si="39"/>
        <v>0.01</v>
      </c>
      <c r="AC43" s="340">
        <f>P43</f>
        <v>0.01</v>
      </c>
      <c r="AD43" s="340">
        <f t="shared" si="41"/>
        <v>0.01</v>
      </c>
      <c r="AE43" s="340">
        <f t="shared" si="41"/>
        <v>0.01</v>
      </c>
      <c r="AF43" s="340">
        <f t="shared" si="41"/>
        <v>0.01</v>
      </c>
      <c r="AG43" s="340">
        <f t="shared" si="41"/>
        <v>0.01</v>
      </c>
      <c r="AH43" s="340">
        <f t="shared" si="41"/>
        <v>0.01</v>
      </c>
      <c r="AI43" s="340">
        <f t="shared" si="41"/>
        <v>0.01</v>
      </c>
      <c r="AJ43" s="340">
        <f t="shared" si="41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2">IFERROR(H43*100/H42,0)</f>
        <v>0</v>
      </c>
      <c r="I44" s="291">
        <f t="shared" si="42"/>
        <v>0</v>
      </c>
      <c r="J44" s="291">
        <f t="shared" si="42"/>
        <v>0</v>
      </c>
      <c r="K44" s="291">
        <f t="shared" si="42"/>
        <v>0</v>
      </c>
      <c r="L44" s="291">
        <f t="shared" si="42"/>
        <v>0</v>
      </c>
      <c r="M44" s="291">
        <f t="shared" si="42"/>
        <v>0</v>
      </c>
      <c r="N44" s="291">
        <f t="shared" si="42"/>
        <v>0</v>
      </c>
      <c r="O44" s="291">
        <f t="shared" si="42"/>
        <v>0</v>
      </c>
      <c r="P44" s="291">
        <f t="shared" si="42"/>
        <v>0</v>
      </c>
      <c r="Q44" s="291">
        <f t="shared" si="42"/>
        <v>0</v>
      </c>
      <c r="R44" s="291">
        <f t="shared" si="42"/>
        <v>0</v>
      </c>
      <c r="S44" s="291">
        <f t="shared" si="42"/>
        <v>0</v>
      </c>
      <c r="T44" s="291">
        <f t="shared" si="42"/>
        <v>0</v>
      </c>
      <c r="U44" s="291">
        <f t="shared" si="42"/>
        <v>0</v>
      </c>
      <c r="V44" s="291">
        <f t="shared" si="42"/>
        <v>0</v>
      </c>
      <c r="W44" s="291">
        <f t="shared" si="42"/>
        <v>0</v>
      </c>
      <c r="X44" s="291">
        <f t="shared" si="42"/>
        <v>0</v>
      </c>
      <c r="Y44" s="291">
        <f t="shared" si="42"/>
        <v>0</v>
      </c>
      <c r="Z44" s="291">
        <f t="shared" si="42"/>
        <v>0</v>
      </c>
      <c r="AA44" s="291">
        <f t="shared" si="42"/>
        <v>0</v>
      </c>
      <c r="AB44" s="291">
        <f t="shared" si="42"/>
        <v>0</v>
      </c>
      <c r="AC44" s="291">
        <f t="shared" si="42"/>
        <v>0</v>
      </c>
      <c r="AD44" s="291">
        <f t="shared" si="42"/>
        <v>0</v>
      </c>
      <c r="AE44" s="291">
        <f t="shared" si="42"/>
        <v>0</v>
      </c>
      <c r="AF44" s="291">
        <f t="shared" si="42"/>
        <v>0</v>
      </c>
      <c r="AG44" s="291">
        <f t="shared" si="42"/>
        <v>0</v>
      </c>
      <c r="AH44" s="291">
        <f t="shared" si="42"/>
        <v>0</v>
      </c>
      <c r="AI44" s="291">
        <f t="shared" si="42"/>
        <v>0</v>
      </c>
      <c r="AJ44" s="291">
        <f t="shared" si="42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3">IFERROR(H41*H42/100,0)</f>
        <v>0</v>
      </c>
      <c r="I45" s="156">
        <f t="shared" si="43"/>
        <v>0</v>
      </c>
      <c r="J45" s="156">
        <f t="shared" si="43"/>
        <v>0</v>
      </c>
      <c r="K45" s="156">
        <f t="shared" si="43"/>
        <v>0</v>
      </c>
      <c r="L45" s="156">
        <f t="shared" si="43"/>
        <v>0</v>
      </c>
      <c r="M45" s="156">
        <f t="shared" si="43"/>
        <v>0</v>
      </c>
      <c r="N45" s="156">
        <f t="shared" si="43"/>
        <v>0</v>
      </c>
      <c r="O45" s="156">
        <f t="shared" si="43"/>
        <v>0</v>
      </c>
      <c r="P45" s="156">
        <f t="shared" si="43"/>
        <v>0</v>
      </c>
      <c r="Q45" s="156">
        <f t="shared" si="43"/>
        <v>0</v>
      </c>
      <c r="R45" s="156">
        <f t="shared" si="43"/>
        <v>0</v>
      </c>
      <c r="S45" s="156">
        <f t="shared" si="43"/>
        <v>0</v>
      </c>
      <c r="T45" s="156">
        <f t="shared" si="43"/>
        <v>0</v>
      </c>
      <c r="U45" s="156">
        <f t="shared" si="43"/>
        <v>0</v>
      </c>
      <c r="V45" s="156">
        <f t="shared" si="43"/>
        <v>0</v>
      </c>
      <c r="W45" s="156">
        <f t="shared" si="43"/>
        <v>0</v>
      </c>
      <c r="X45" s="156">
        <f t="shared" si="43"/>
        <v>0</v>
      </c>
      <c r="Y45" s="156">
        <f t="shared" si="43"/>
        <v>0</v>
      </c>
      <c r="Z45" s="156">
        <f t="shared" si="43"/>
        <v>0</v>
      </c>
      <c r="AA45" s="156">
        <f t="shared" si="43"/>
        <v>0</v>
      </c>
      <c r="AB45" s="156">
        <f t="shared" si="43"/>
        <v>0</v>
      </c>
      <c r="AC45" s="156">
        <f t="shared" si="43"/>
        <v>0</v>
      </c>
      <c r="AD45" s="156">
        <f t="shared" si="43"/>
        <v>0</v>
      </c>
      <c r="AE45" s="156">
        <f t="shared" si="43"/>
        <v>0</v>
      </c>
      <c r="AF45" s="156">
        <f t="shared" si="43"/>
        <v>0</v>
      </c>
      <c r="AG45" s="156">
        <f t="shared" si="43"/>
        <v>0</v>
      </c>
      <c r="AH45" s="156">
        <f t="shared" si="43"/>
        <v>0</v>
      </c>
      <c r="AI45" s="156">
        <f t="shared" si="43"/>
        <v>0</v>
      </c>
      <c r="AJ45" s="156">
        <f t="shared" si="43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4">IFERROR(H41*H43/100,0)</f>
        <v>0</v>
      </c>
      <c r="I46" s="312">
        <f t="shared" si="44"/>
        <v>0</v>
      </c>
      <c r="J46" s="312">
        <f t="shared" si="44"/>
        <v>0</v>
      </c>
      <c r="K46" s="312">
        <f t="shared" si="44"/>
        <v>0</v>
      </c>
      <c r="L46" s="312">
        <f t="shared" si="44"/>
        <v>0</v>
      </c>
      <c r="M46" s="312">
        <f t="shared" si="44"/>
        <v>0</v>
      </c>
      <c r="N46" s="312">
        <f t="shared" si="44"/>
        <v>0</v>
      </c>
      <c r="O46" s="312">
        <f t="shared" si="44"/>
        <v>0</v>
      </c>
      <c r="P46" s="312">
        <f t="shared" si="44"/>
        <v>0</v>
      </c>
      <c r="Q46" s="312">
        <f t="shared" si="44"/>
        <v>0</v>
      </c>
      <c r="R46" s="312">
        <f t="shared" si="44"/>
        <v>0</v>
      </c>
      <c r="S46" s="312">
        <f t="shared" si="44"/>
        <v>0</v>
      </c>
      <c r="T46" s="312">
        <f t="shared" si="44"/>
        <v>0</v>
      </c>
      <c r="U46" s="312">
        <f t="shared" si="44"/>
        <v>0</v>
      </c>
      <c r="V46" s="312">
        <f t="shared" si="44"/>
        <v>0</v>
      </c>
      <c r="W46" s="312">
        <f t="shared" si="44"/>
        <v>0</v>
      </c>
      <c r="X46" s="312">
        <f t="shared" si="44"/>
        <v>0</v>
      </c>
      <c r="Y46" s="312">
        <f t="shared" si="44"/>
        <v>0</v>
      </c>
      <c r="Z46" s="312">
        <f t="shared" si="44"/>
        <v>0</v>
      </c>
      <c r="AA46" s="312">
        <f t="shared" si="44"/>
        <v>0</v>
      </c>
      <c r="AB46" s="312">
        <f t="shared" si="44"/>
        <v>0</v>
      </c>
      <c r="AC46" s="312">
        <f t="shared" si="44"/>
        <v>0</v>
      </c>
      <c r="AD46" s="312">
        <f t="shared" si="44"/>
        <v>0</v>
      </c>
      <c r="AE46" s="312">
        <f t="shared" si="44"/>
        <v>0</v>
      </c>
      <c r="AF46" s="312">
        <f t="shared" si="44"/>
        <v>0</v>
      </c>
      <c r="AG46" s="312">
        <f t="shared" si="44"/>
        <v>0</v>
      </c>
      <c r="AH46" s="312">
        <f t="shared" si="44"/>
        <v>0</v>
      </c>
      <c r="AI46" s="312">
        <f t="shared" si="44"/>
        <v>0</v>
      </c>
      <c r="AJ46" s="312">
        <f t="shared" si="44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5">IFERROR(H47*I$164/H$164,"-")</f>
        <v>-</v>
      </c>
      <c r="J47" s="345" t="str">
        <f t="shared" si="45"/>
        <v>-</v>
      </c>
      <c r="K47" s="345" t="str">
        <f t="shared" si="45"/>
        <v>-</v>
      </c>
      <c r="L47" s="345" t="str">
        <f t="shared" si="45"/>
        <v>-</v>
      </c>
      <c r="M47" s="345" t="str">
        <f t="shared" si="45"/>
        <v>-</v>
      </c>
      <c r="N47" s="345" t="str">
        <f t="shared" si="45"/>
        <v>-</v>
      </c>
      <c r="O47" s="345" t="str">
        <f t="shared" si="45"/>
        <v>-</v>
      </c>
      <c r="P47" s="345" t="str">
        <f t="shared" si="45"/>
        <v>-</v>
      </c>
      <c r="Q47" s="345" t="str">
        <f t="shared" si="45"/>
        <v>-</v>
      </c>
      <c r="R47" s="345" t="str">
        <f t="shared" si="45"/>
        <v>-</v>
      </c>
      <c r="S47" s="345" t="str">
        <f t="shared" si="45"/>
        <v>-</v>
      </c>
      <c r="T47" s="345" t="str">
        <f t="shared" si="45"/>
        <v>-</v>
      </c>
      <c r="U47" s="345" t="str">
        <f t="shared" si="45"/>
        <v>-</v>
      </c>
      <c r="V47" s="345" t="str">
        <f t="shared" si="45"/>
        <v>-</v>
      </c>
      <c r="W47" s="345" t="str">
        <f t="shared" si="45"/>
        <v>-</v>
      </c>
      <c r="X47" s="345" t="str">
        <f t="shared" si="45"/>
        <v>-</v>
      </c>
      <c r="Y47" s="345" t="str">
        <f t="shared" si="45"/>
        <v>-</v>
      </c>
      <c r="Z47" s="345" t="str">
        <f t="shared" si="45"/>
        <v>-</v>
      </c>
      <c r="AA47" s="345" t="str">
        <f t="shared" si="45"/>
        <v>-</v>
      </c>
      <c r="AB47" s="345" t="str">
        <f t="shared" si="45"/>
        <v>-</v>
      </c>
      <c r="AC47" s="345" t="str">
        <f t="shared" si="45"/>
        <v>-</v>
      </c>
      <c r="AD47" s="345" t="str">
        <f t="shared" si="45"/>
        <v>-</v>
      </c>
      <c r="AE47" s="345" t="str">
        <f t="shared" si="45"/>
        <v>-</v>
      </c>
      <c r="AF47" s="345" t="str">
        <f t="shared" si="45"/>
        <v>-</v>
      </c>
      <c r="AG47" s="345" t="str">
        <f t="shared" si="45"/>
        <v>-</v>
      </c>
      <c r="AH47" s="345" t="str">
        <f t="shared" si="45"/>
        <v>-</v>
      </c>
      <c r="AI47" s="345" t="str">
        <f t="shared" si="45"/>
        <v>-</v>
      </c>
      <c r="AJ47" s="345" t="str">
        <f t="shared" si="45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V49" si="46">H48</f>
        <v>88</v>
      </c>
      <c r="J48" s="164">
        <f t="shared" si="46"/>
        <v>88</v>
      </c>
      <c r="K48" s="164">
        <f t="shared" si="46"/>
        <v>88</v>
      </c>
      <c r="L48" s="164">
        <f t="shared" si="46"/>
        <v>88</v>
      </c>
      <c r="M48" s="164">
        <f t="shared" si="46"/>
        <v>88</v>
      </c>
      <c r="N48" s="164">
        <f t="shared" si="46"/>
        <v>88</v>
      </c>
      <c r="O48" s="164">
        <f t="shared" si="46"/>
        <v>88</v>
      </c>
      <c r="P48" s="164">
        <f t="shared" si="46"/>
        <v>88</v>
      </c>
      <c r="Q48" s="164">
        <f t="shared" si="46"/>
        <v>88</v>
      </c>
      <c r="R48" s="164">
        <f t="shared" si="46"/>
        <v>88</v>
      </c>
      <c r="S48" s="164">
        <f t="shared" si="46"/>
        <v>88</v>
      </c>
      <c r="T48" s="164">
        <f t="shared" si="46"/>
        <v>88</v>
      </c>
      <c r="U48" s="164">
        <f t="shared" si="46"/>
        <v>88</v>
      </c>
      <c r="V48" s="164">
        <f t="shared" si="46"/>
        <v>88</v>
      </c>
      <c r="W48" s="164">
        <f>J48</f>
        <v>88</v>
      </c>
      <c r="X48" s="164">
        <f t="shared" ref="X48:AB49" si="47">W48</f>
        <v>88</v>
      </c>
      <c r="Y48" s="164">
        <f t="shared" si="47"/>
        <v>88</v>
      </c>
      <c r="Z48" s="164">
        <f t="shared" si="47"/>
        <v>88</v>
      </c>
      <c r="AA48" s="164">
        <f t="shared" si="47"/>
        <v>88</v>
      </c>
      <c r="AB48" s="164">
        <f t="shared" si="47"/>
        <v>88</v>
      </c>
      <c r="AC48" s="164">
        <f>P48</f>
        <v>88</v>
      </c>
      <c r="AD48" s="164">
        <f t="shared" ref="AD48:AJ48" si="48">AC48</f>
        <v>88</v>
      </c>
      <c r="AE48" s="164">
        <f t="shared" si="48"/>
        <v>88</v>
      </c>
      <c r="AF48" s="164">
        <f t="shared" si="48"/>
        <v>88</v>
      </c>
      <c r="AG48" s="164">
        <f t="shared" si="48"/>
        <v>88</v>
      </c>
      <c r="AH48" s="164">
        <f t="shared" si="48"/>
        <v>88</v>
      </c>
      <c r="AI48" s="164">
        <f t="shared" si="48"/>
        <v>88</v>
      </c>
      <c r="AJ48" s="164">
        <f t="shared" si="48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9">G49</f>
        <v>28.4</v>
      </c>
      <c r="I49" s="166">
        <f t="shared" si="49"/>
        <v>28.4</v>
      </c>
      <c r="J49" s="166">
        <f t="shared" si="49"/>
        <v>28.4</v>
      </c>
      <c r="K49" s="166">
        <f t="shared" si="49"/>
        <v>28.4</v>
      </c>
      <c r="L49" s="166">
        <f t="shared" si="49"/>
        <v>28.4</v>
      </c>
      <c r="M49" s="166">
        <f t="shared" si="49"/>
        <v>28.4</v>
      </c>
      <c r="N49" s="166">
        <f t="shared" si="49"/>
        <v>28.4</v>
      </c>
      <c r="O49" s="166">
        <f t="shared" si="49"/>
        <v>28.4</v>
      </c>
      <c r="P49" s="166">
        <f t="shared" si="49"/>
        <v>28.4</v>
      </c>
      <c r="Q49" s="166">
        <f t="shared" si="49"/>
        <v>28.4</v>
      </c>
      <c r="R49" s="166">
        <f t="shared" si="46"/>
        <v>28.4</v>
      </c>
      <c r="S49" s="166">
        <f t="shared" si="46"/>
        <v>28.4</v>
      </c>
      <c r="T49" s="166">
        <f t="shared" si="46"/>
        <v>28.4</v>
      </c>
      <c r="U49" s="166">
        <f t="shared" si="46"/>
        <v>28.4</v>
      </c>
      <c r="V49" s="166">
        <f t="shared" si="46"/>
        <v>28.4</v>
      </c>
      <c r="W49" s="166">
        <f>J49</f>
        <v>28.4</v>
      </c>
      <c r="X49" s="166">
        <f t="shared" si="47"/>
        <v>28.4</v>
      </c>
      <c r="Y49" s="166">
        <f t="shared" si="47"/>
        <v>28.4</v>
      </c>
      <c r="Z49" s="166">
        <f t="shared" si="47"/>
        <v>28.4</v>
      </c>
      <c r="AA49" s="166">
        <f t="shared" si="47"/>
        <v>28.4</v>
      </c>
      <c r="AB49" s="166">
        <f t="shared" si="47"/>
        <v>28.4</v>
      </c>
      <c r="AC49" s="166">
        <f>P49</f>
        <v>28.4</v>
      </c>
      <c r="AD49" s="166">
        <f t="shared" si="49"/>
        <v>28.4</v>
      </c>
      <c r="AE49" s="166">
        <f t="shared" si="49"/>
        <v>28.4</v>
      </c>
      <c r="AF49" s="166">
        <f t="shared" si="49"/>
        <v>28.4</v>
      </c>
      <c r="AG49" s="166">
        <f t="shared" si="49"/>
        <v>28.4</v>
      </c>
      <c r="AH49" s="166">
        <f t="shared" si="49"/>
        <v>28.4</v>
      </c>
      <c r="AI49" s="166">
        <f t="shared" si="49"/>
        <v>28.4</v>
      </c>
      <c r="AJ49" s="166">
        <f t="shared" si="49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50">IFERROR(H49*100/H48,0)</f>
        <v>32.272727272727273</v>
      </c>
      <c r="I50" s="291">
        <f t="shared" si="50"/>
        <v>32.272727272727273</v>
      </c>
      <c r="J50" s="291">
        <f t="shared" si="50"/>
        <v>32.272727272727273</v>
      </c>
      <c r="K50" s="291">
        <f t="shared" si="50"/>
        <v>32.272727272727273</v>
      </c>
      <c r="L50" s="291">
        <f t="shared" si="50"/>
        <v>32.272727272727273</v>
      </c>
      <c r="M50" s="291">
        <f t="shared" si="50"/>
        <v>32.272727272727273</v>
      </c>
      <c r="N50" s="291">
        <f t="shared" si="50"/>
        <v>32.272727272727273</v>
      </c>
      <c r="O50" s="291">
        <f t="shared" si="50"/>
        <v>32.272727272727273</v>
      </c>
      <c r="P50" s="291">
        <f t="shared" si="50"/>
        <v>32.272727272727273</v>
      </c>
      <c r="Q50" s="291">
        <f t="shared" si="50"/>
        <v>32.272727272727273</v>
      </c>
      <c r="R50" s="291">
        <f t="shared" si="50"/>
        <v>32.272727272727273</v>
      </c>
      <c r="S50" s="291">
        <f t="shared" si="50"/>
        <v>32.272727272727273</v>
      </c>
      <c r="T50" s="291">
        <f t="shared" si="50"/>
        <v>32.272727272727273</v>
      </c>
      <c r="U50" s="291">
        <f t="shared" si="50"/>
        <v>32.272727272727273</v>
      </c>
      <c r="V50" s="291">
        <f t="shared" si="50"/>
        <v>32.272727272727273</v>
      </c>
      <c r="W50" s="291">
        <f t="shared" si="50"/>
        <v>32.272727272727273</v>
      </c>
      <c r="X50" s="291">
        <f t="shared" si="50"/>
        <v>32.272727272727273</v>
      </c>
      <c r="Y50" s="291">
        <f t="shared" si="50"/>
        <v>32.272727272727273</v>
      </c>
      <c r="Z50" s="291">
        <f t="shared" si="50"/>
        <v>32.272727272727273</v>
      </c>
      <c r="AA50" s="291">
        <f t="shared" si="50"/>
        <v>32.272727272727273</v>
      </c>
      <c r="AB50" s="291">
        <f t="shared" si="50"/>
        <v>32.272727272727273</v>
      </c>
      <c r="AC50" s="291">
        <f t="shared" si="50"/>
        <v>32.272727272727273</v>
      </c>
      <c r="AD50" s="291">
        <f t="shared" si="50"/>
        <v>32.272727272727273</v>
      </c>
      <c r="AE50" s="291">
        <f t="shared" si="50"/>
        <v>32.272727272727273</v>
      </c>
      <c r="AF50" s="291">
        <f t="shared" si="50"/>
        <v>32.272727272727273</v>
      </c>
      <c r="AG50" s="291">
        <f t="shared" si="50"/>
        <v>32.272727272727273</v>
      </c>
      <c r="AH50" s="291">
        <f t="shared" si="50"/>
        <v>32.272727272727273</v>
      </c>
      <c r="AI50" s="291">
        <f t="shared" si="50"/>
        <v>32.272727272727273</v>
      </c>
      <c r="AJ50" s="291">
        <f t="shared" si="50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51">H51</f>
        <v>0</v>
      </c>
      <c r="J51" s="309">
        <f t="shared" si="51"/>
        <v>0</v>
      </c>
      <c r="K51" s="309">
        <f t="shared" si="51"/>
        <v>0</v>
      </c>
      <c r="L51" s="309">
        <f t="shared" si="51"/>
        <v>0</v>
      </c>
      <c r="M51" s="309">
        <f t="shared" si="51"/>
        <v>0</v>
      </c>
      <c r="N51" s="309">
        <f t="shared" si="51"/>
        <v>0</v>
      </c>
      <c r="O51" s="309">
        <f t="shared" si="51"/>
        <v>0</v>
      </c>
      <c r="P51" s="309">
        <f t="shared" si="51"/>
        <v>0</v>
      </c>
      <c r="Q51" s="309">
        <f t="shared" si="51"/>
        <v>0</v>
      </c>
      <c r="R51" s="309">
        <f t="shared" si="51"/>
        <v>0</v>
      </c>
      <c r="S51" s="309">
        <f t="shared" si="51"/>
        <v>0</v>
      </c>
      <c r="T51" s="309">
        <f t="shared" si="51"/>
        <v>0</v>
      </c>
      <c r="U51" s="309">
        <f t="shared" si="51"/>
        <v>0</v>
      </c>
      <c r="V51" s="309">
        <f t="shared" si="51"/>
        <v>0</v>
      </c>
      <c r="W51" s="309">
        <f t="shared" si="51"/>
        <v>0</v>
      </c>
      <c r="X51" s="309">
        <f t="shared" si="51"/>
        <v>0</v>
      </c>
      <c r="Y51" s="309">
        <f t="shared" si="51"/>
        <v>0</v>
      </c>
      <c r="Z51" s="309">
        <f t="shared" si="51"/>
        <v>0</v>
      </c>
      <c r="AA51" s="309">
        <f t="shared" si="51"/>
        <v>0</v>
      </c>
      <c r="AB51" s="309">
        <f t="shared" si="51"/>
        <v>0</v>
      </c>
      <c r="AC51" s="309">
        <f t="shared" si="51"/>
        <v>0</v>
      </c>
      <c r="AD51" s="309">
        <f t="shared" si="51"/>
        <v>0</v>
      </c>
      <c r="AE51" s="309">
        <f t="shared" si="51"/>
        <v>0</v>
      </c>
      <c r="AF51" s="309">
        <f t="shared" si="51"/>
        <v>0</v>
      </c>
      <c r="AG51" s="309">
        <f t="shared" si="51"/>
        <v>0</v>
      </c>
      <c r="AH51" s="309">
        <f t="shared" si="51"/>
        <v>0</v>
      </c>
      <c r="AI51" s="309">
        <f t="shared" si="51"/>
        <v>0</v>
      </c>
      <c r="AJ51" s="309">
        <f t="shared" si="51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52">IFERROR(I47*I48/100*(100-I51)/100,0)</f>
        <v>0</v>
      </c>
      <c r="J52" s="156">
        <f t="shared" si="52"/>
        <v>0</v>
      </c>
      <c r="K52" s="156">
        <f t="shared" si="52"/>
        <v>0</v>
      </c>
      <c r="L52" s="156">
        <f t="shared" si="52"/>
        <v>0</v>
      </c>
      <c r="M52" s="156">
        <f t="shared" si="52"/>
        <v>0</v>
      </c>
      <c r="N52" s="156">
        <f t="shared" si="52"/>
        <v>0</v>
      </c>
      <c r="O52" s="156">
        <f t="shared" si="52"/>
        <v>0</v>
      </c>
      <c r="P52" s="156">
        <f t="shared" si="52"/>
        <v>0</v>
      </c>
      <c r="Q52" s="156">
        <f t="shared" si="52"/>
        <v>0</v>
      </c>
      <c r="R52" s="156">
        <f t="shared" si="52"/>
        <v>0</v>
      </c>
      <c r="S52" s="156">
        <f t="shared" si="52"/>
        <v>0</v>
      </c>
      <c r="T52" s="156">
        <f t="shared" si="52"/>
        <v>0</v>
      </c>
      <c r="U52" s="156">
        <f t="shared" si="52"/>
        <v>0</v>
      </c>
      <c r="V52" s="156">
        <f t="shared" si="52"/>
        <v>0</v>
      </c>
      <c r="W52" s="156">
        <f t="shared" si="52"/>
        <v>0</v>
      </c>
      <c r="X52" s="156">
        <f t="shared" si="52"/>
        <v>0</v>
      </c>
      <c r="Y52" s="156">
        <f t="shared" si="52"/>
        <v>0</v>
      </c>
      <c r="Z52" s="156">
        <f t="shared" si="52"/>
        <v>0</v>
      </c>
      <c r="AA52" s="156">
        <f t="shared" si="52"/>
        <v>0</v>
      </c>
      <c r="AB52" s="156">
        <f t="shared" si="52"/>
        <v>0</v>
      </c>
      <c r="AC52" s="156">
        <f t="shared" si="52"/>
        <v>0</v>
      </c>
      <c r="AD52" s="156">
        <f t="shared" si="52"/>
        <v>0</v>
      </c>
      <c r="AE52" s="156">
        <f t="shared" si="52"/>
        <v>0</v>
      </c>
      <c r="AF52" s="156">
        <f t="shared" si="52"/>
        <v>0</v>
      </c>
      <c r="AG52" s="156">
        <f t="shared" si="52"/>
        <v>0</v>
      </c>
      <c r="AH52" s="156">
        <f t="shared" si="52"/>
        <v>0</v>
      </c>
      <c r="AI52" s="156">
        <f t="shared" si="52"/>
        <v>0</v>
      </c>
      <c r="AJ52" s="156">
        <f t="shared" si="52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3">IFERROR(I50/100*I52,0)</f>
        <v>0</v>
      </c>
      <c r="J53" s="163">
        <f t="shared" si="53"/>
        <v>0</v>
      </c>
      <c r="K53" s="163">
        <f t="shared" si="53"/>
        <v>0</v>
      </c>
      <c r="L53" s="163">
        <f t="shared" si="53"/>
        <v>0</v>
      </c>
      <c r="M53" s="163">
        <f t="shared" si="53"/>
        <v>0</v>
      </c>
      <c r="N53" s="163">
        <f t="shared" si="53"/>
        <v>0</v>
      </c>
      <c r="O53" s="163">
        <f t="shared" si="53"/>
        <v>0</v>
      </c>
      <c r="P53" s="163">
        <f t="shared" si="53"/>
        <v>0</v>
      </c>
      <c r="Q53" s="163">
        <f t="shared" si="53"/>
        <v>0</v>
      </c>
      <c r="R53" s="163">
        <f t="shared" si="53"/>
        <v>0</v>
      </c>
      <c r="S53" s="163">
        <f t="shared" si="53"/>
        <v>0</v>
      </c>
      <c r="T53" s="163">
        <f t="shared" si="53"/>
        <v>0</v>
      </c>
      <c r="U53" s="163">
        <f t="shared" si="53"/>
        <v>0</v>
      </c>
      <c r="V53" s="163">
        <f t="shared" si="53"/>
        <v>0</v>
      </c>
      <c r="W53" s="163">
        <f t="shared" si="53"/>
        <v>0</v>
      </c>
      <c r="X53" s="163">
        <f t="shared" si="53"/>
        <v>0</v>
      </c>
      <c r="Y53" s="163">
        <f t="shared" si="53"/>
        <v>0</v>
      </c>
      <c r="Z53" s="163">
        <f t="shared" si="53"/>
        <v>0</v>
      </c>
      <c r="AA53" s="163">
        <f t="shared" si="53"/>
        <v>0</v>
      </c>
      <c r="AB53" s="163">
        <f t="shared" si="53"/>
        <v>0</v>
      </c>
      <c r="AC53" s="163">
        <f t="shared" si="53"/>
        <v>0</v>
      </c>
      <c r="AD53" s="163">
        <f t="shared" si="53"/>
        <v>0</v>
      </c>
      <c r="AE53" s="163">
        <f t="shared" si="53"/>
        <v>0</v>
      </c>
      <c r="AF53" s="163">
        <f t="shared" si="53"/>
        <v>0</v>
      </c>
      <c r="AG53" s="163">
        <f t="shared" si="53"/>
        <v>0</v>
      </c>
      <c r="AH53" s="163">
        <f t="shared" si="53"/>
        <v>0</v>
      </c>
      <c r="AI53" s="163">
        <f t="shared" si="53"/>
        <v>0</v>
      </c>
      <c r="AJ53" s="163">
        <f t="shared" si="53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4">IFERROR(H47*H48/88,0)</f>
        <v>0</v>
      </c>
      <c r="I54" s="156">
        <f t="shared" si="54"/>
        <v>0</v>
      </c>
      <c r="J54" s="156">
        <f t="shared" si="54"/>
        <v>0</v>
      </c>
      <c r="K54" s="156">
        <f t="shared" si="54"/>
        <v>0</v>
      </c>
      <c r="L54" s="156">
        <f t="shared" si="54"/>
        <v>0</v>
      </c>
      <c r="M54" s="156">
        <f t="shared" si="54"/>
        <v>0</v>
      </c>
      <c r="N54" s="156">
        <f t="shared" si="54"/>
        <v>0</v>
      </c>
      <c r="O54" s="156">
        <f t="shared" si="54"/>
        <v>0</v>
      </c>
      <c r="P54" s="156">
        <f t="shared" si="54"/>
        <v>0</v>
      </c>
      <c r="Q54" s="156">
        <f t="shared" si="54"/>
        <v>0</v>
      </c>
      <c r="R54" s="156">
        <f t="shared" si="54"/>
        <v>0</v>
      </c>
      <c r="S54" s="156">
        <f t="shared" si="54"/>
        <v>0</v>
      </c>
      <c r="T54" s="156">
        <f t="shared" si="54"/>
        <v>0</v>
      </c>
      <c r="U54" s="156">
        <f t="shared" si="54"/>
        <v>0</v>
      </c>
      <c r="V54" s="156">
        <f t="shared" si="54"/>
        <v>0</v>
      </c>
      <c r="W54" s="156">
        <f t="shared" si="54"/>
        <v>0</v>
      </c>
      <c r="X54" s="156">
        <f t="shared" si="54"/>
        <v>0</v>
      </c>
      <c r="Y54" s="156">
        <f t="shared" si="54"/>
        <v>0</v>
      </c>
      <c r="Z54" s="156">
        <f t="shared" si="54"/>
        <v>0</v>
      </c>
      <c r="AA54" s="156">
        <f t="shared" si="54"/>
        <v>0</v>
      </c>
      <c r="AB54" s="156">
        <f t="shared" si="54"/>
        <v>0</v>
      </c>
      <c r="AC54" s="156">
        <f t="shared" si="54"/>
        <v>0</v>
      </c>
      <c r="AD54" s="156">
        <f t="shared" si="54"/>
        <v>0</v>
      </c>
      <c r="AE54" s="156">
        <f t="shared" si="54"/>
        <v>0</v>
      </c>
      <c r="AF54" s="156">
        <f t="shared" si="54"/>
        <v>0</v>
      </c>
      <c r="AG54" s="156">
        <f t="shared" si="54"/>
        <v>0</v>
      </c>
      <c r="AH54" s="156">
        <f t="shared" si="54"/>
        <v>0</v>
      </c>
      <c r="AI54" s="156">
        <f t="shared" si="54"/>
        <v>0</v>
      </c>
      <c r="AJ54" s="156">
        <f t="shared" si="54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5">IFERROR(G55*H$164/G$164,"-")</f>
        <v>-</v>
      </c>
      <c r="I55" s="179" t="str">
        <f t="shared" si="55"/>
        <v>-</v>
      </c>
      <c r="J55" s="179" t="str">
        <f t="shared" si="55"/>
        <v>-</v>
      </c>
      <c r="K55" s="179" t="str">
        <f t="shared" si="55"/>
        <v>-</v>
      </c>
      <c r="L55" s="179" t="str">
        <f t="shared" si="55"/>
        <v>-</v>
      </c>
      <c r="M55" s="179" t="str">
        <f t="shared" si="55"/>
        <v>-</v>
      </c>
      <c r="N55" s="179" t="str">
        <f t="shared" si="55"/>
        <v>-</v>
      </c>
      <c r="O55" s="179" t="str">
        <f t="shared" si="55"/>
        <v>-</v>
      </c>
      <c r="P55" s="179" t="str">
        <f t="shared" si="55"/>
        <v>-</v>
      </c>
      <c r="Q55" s="179" t="str">
        <f t="shared" si="55"/>
        <v>-</v>
      </c>
      <c r="R55" s="179" t="str">
        <f t="shared" si="55"/>
        <v>-</v>
      </c>
      <c r="S55" s="179" t="str">
        <f t="shared" si="55"/>
        <v>-</v>
      </c>
      <c r="T55" s="179" t="str">
        <f t="shared" si="55"/>
        <v>-</v>
      </c>
      <c r="U55" s="179" t="str">
        <f t="shared" si="55"/>
        <v>-</v>
      </c>
      <c r="V55" s="179" t="str">
        <f t="shared" si="55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6">IFERROR(AC55*AD$164/AC$164,"-")</f>
        <v>-</v>
      </c>
      <c r="AE55" s="179" t="str">
        <f t="shared" si="56"/>
        <v>-</v>
      </c>
      <c r="AF55" s="179" t="str">
        <f t="shared" si="56"/>
        <v>-</v>
      </c>
      <c r="AG55" s="179" t="str">
        <f t="shared" si="56"/>
        <v>-</v>
      </c>
      <c r="AH55" s="179" t="str">
        <f t="shared" si="56"/>
        <v>-</v>
      </c>
      <c r="AI55" s="179" t="str">
        <f t="shared" si="56"/>
        <v>-</v>
      </c>
      <c r="AJ55" s="179" t="str">
        <f t="shared" si="56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V57" si="57">H56</f>
        <v>88</v>
      </c>
      <c r="J56" s="164">
        <f t="shared" si="57"/>
        <v>88</v>
      </c>
      <c r="K56" s="164">
        <f t="shared" si="57"/>
        <v>88</v>
      </c>
      <c r="L56" s="164">
        <f t="shared" si="57"/>
        <v>88</v>
      </c>
      <c r="M56" s="164">
        <f t="shared" si="57"/>
        <v>88</v>
      </c>
      <c r="N56" s="164">
        <f t="shared" si="57"/>
        <v>88</v>
      </c>
      <c r="O56" s="164">
        <f t="shared" si="57"/>
        <v>88</v>
      </c>
      <c r="P56" s="164">
        <f t="shared" si="57"/>
        <v>88</v>
      </c>
      <c r="Q56" s="164">
        <f t="shared" si="57"/>
        <v>88</v>
      </c>
      <c r="R56" s="164">
        <f t="shared" si="57"/>
        <v>88</v>
      </c>
      <c r="S56" s="164">
        <f t="shared" si="57"/>
        <v>88</v>
      </c>
      <c r="T56" s="164">
        <f t="shared" si="57"/>
        <v>88</v>
      </c>
      <c r="U56" s="164">
        <f t="shared" si="57"/>
        <v>88</v>
      </c>
      <c r="V56" s="164">
        <f t="shared" si="57"/>
        <v>88</v>
      </c>
      <c r="W56" s="164">
        <f>J56</f>
        <v>88</v>
      </c>
      <c r="X56" s="164">
        <f t="shared" ref="X56:AB57" si="58">W56</f>
        <v>88</v>
      </c>
      <c r="Y56" s="164">
        <f t="shared" si="58"/>
        <v>88</v>
      </c>
      <c r="Z56" s="164">
        <f t="shared" si="58"/>
        <v>88</v>
      </c>
      <c r="AA56" s="164">
        <f t="shared" si="58"/>
        <v>88</v>
      </c>
      <c r="AB56" s="164">
        <f t="shared" si="58"/>
        <v>88</v>
      </c>
      <c r="AC56" s="164">
        <f>P56</f>
        <v>88</v>
      </c>
      <c r="AD56" s="164">
        <f t="shared" ref="AD56:AJ56" si="59">AC56</f>
        <v>88</v>
      </c>
      <c r="AE56" s="164">
        <f t="shared" si="59"/>
        <v>88</v>
      </c>
      <c r="AF56" s="164">
        <f t="shared" si="59"/>
        <v>88</v>
      </c>
      <c r="AG56" s="164">
        <f t="shared" si="59"/>
        <v>88</v>
      </c>
      <c r="AH56" s="164">
        <f t="shared" si="59"/>
        <v>88</v>
      </c>
      <c r="AI56" s="164">
        <f t="shared" si="59"/>
        <v>88</v>
      </c>
      <c r="AJ56" s="164">
        <f t="shared" si="59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60">G57</f>
        <v>19.8</v>
      </c>
      <c r="I57" s="166">
        <f t="shared" si="60"/>
        <v>19.8</v>
      </c>
      <c r="J57" s="166">
        <f t="shared" si="60"/>
        <v>19.8</v>
      </c>
      <c r="K57" s="166">
        <f t="shared" si="60"/>
        <v>19.8</v>
      </c>
      <c r="L57" s="166">
        <f t="shared" si="60"/>
        <v>19.8</v>
      </c>
      <c r="M57" s="166">
        <f t="shared" si="60"/>
        <v>19.8</v>
      </c>
      <c r="N57" s="166">
        <f t="shared" si="60"/>
        <v>19.8</v>
      </c>
      <c r="O57" s="166">
        <f t="shared" si="60"/>
        <v>19.8</v>
      </c>
      <c r="P57" s="166">
        <f t="shared" si="60"/>
        <v>19.8</v>
      </c>
      <c r="Q57" s="166">
        <f t="shared" si="60"/>
        <v>19.8</v>
      </c>
      <c r="R57" s="166">
        <f t="shared" si="57"/>
        <v>19.8</v>
      </c>
      <c r="S57" s="166">
        <f t="shared" si="57"/>
        <v>19.8</v>
      </c>
      <c r="T57" s="166">
        <f t="shared" si="57"/>
        <v>19.8</v>
      </c>
      <c r="U57" s="166">
        <f t="shared" si="57"/>
        <v>19.8</v>
      </c>
      <c r="V57" s="166">
        <f t="shared" si="57"/>
        <v>19.8</v>
      </c>
      <c r="W57" s="166">
        <f>J57</f>
        <v>19.8</v>
      </c>
      <c r="X57" s="166">
        <f t="shared" si="58"/>
        <v>19.8</v>
      </c>
      <c r="Y57" s="166">
        <f t="shared" si="58"/>
        <v>19.8</v>
      </c>
      <c r="Z57" s="166">
        <f t="shared" si="58"/>
        <v>19.8</v>
      </c>
      <c r="AA57" s="166">
        <f t="shared" si="58"/>
        <v>19.8</v>
      </c>
      <c r="AB57" s="166">
        <f t="shared" si="58"/>
        <v>19.8</v>
      </c>
      <c r="AC57" s="166">
        <f>P57</f>
        <v>19.8</v>
      </c>
      <c r="AD57" s="166">
        <f t="shared" si="60"/>
        <v>19.8</v>
      </c>
      <c r="AE57" s="166">
        <f t="shared" si="60"/>
        <v>19.8</v>
      </c>
      <c r="AF57" s="166">
        <f t="shared" si="60"/>
        <v>19.8</v>
      </c>
      <c r="AG57" s="166">
        <f t="shared" si="60"/>
        <v>19.8</v>
      </c>
      <c r="AH57" s="166">
        <f t="shared" si="60"/>
        <v>19.8</v>
      </c>
      <c r="AI57" s="166">
        <f t="shared" si="60"/>
        <v>19.8</v>
      </c>
      <c r="AJ57" s="166">
        <f t="shared" si="60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61">IFERROR(H57*100/H56,0)</f>
        <v>22.5</v>
      </c>
      <c r="I58" s="291">
        <f t="shared" si="61"/>
        <v>22.5</v>
      </c>
      <c r="J58" s="291">
        <f t="shared" si="61"/>
        <v>22.5</v>
      </c>
      <c r="K58" s="291">
        <f t="shared" si="61"/>
        <v>22.5</v>
      </c>
      <c r="L58" s="291">
        <f t="shared" si="61"/>
        <v>22.5</v>
      </c>
      <c r="M58" s="291">
        <f t="shared" si="61"/>
        <v>22.5</v>
      </c>
      <c r="N58" s="291">
        <f t="shared" si="61"/>
        <v>22.5</v>
      </c>
      <c r="O58" s="291">
        <f t="shared" si="61"/>
        <v>22.5</v>
      </c>
      <c r="P58" s="291">
        <f t="shared" si="61"/>
        <v>22.5</v>
      </c>
      <c r="Q58" s="291">
        <f t="shared" si="61"/>
        <v>22.5</v>
      </c>
      <c r="R58" s="291">
        <f t="shared" si="61"/>
        <v>22.5</v>
      </c>
      <c r="S58" s="291">
        <f t="shared" si="61"/>
        <v>22.5</v>
      </c>
      <c r="T58" s="291">
        <f t="shared" si="61"/>
        <v>22.5</v>
      </c>
      <c r="U58" s="291">
        <f t="shared" si="61"/>
        <v>22.5</v>
      </c>
      <c r="V58" s="291">
        <f t="shared" si="61"/>
        <v>22.5</v>
      </c>
      <c r="W58" s="291">
        <f t="shared" si="61"/>
        <v>22.5</v>
      </c>
      <c r="X58" s="291">
        <f t="shared" si="61"/>
        <v>22.5</v>
      </c>
      <c r="Y58" s="291">
        <f t="shared" si="61"/>
        <v>22.5</v>
      </c>
      <c r="Z58" s="291">
        <f t="shared" si="61"/>
        <v>22.5</v>
      </c>
      <c r="AA58" s="291">
        <f t="shared" si="61"/>
        <v>22.5</v>
      </c>
      <c r="AB58" s="291">
        <f t="shared" si="61"/>
        <v>22.5</v>
      </c>
      <c r="AC58" s="291">
        <f t="shared" si="61"/>
        <v>22.5</v>
      </c>
      <c r="AD58" s="291">
        <f t="shared" si="61"/>
        <v>22.5</v>
      </c>
      <c r="AE58" s="291">
        <f t="shared" si="61"/>
        <v>22.5</v>
      </c>
      <c r="AF58" s="291">
        <f t="shared" si="61"/>
        <v>22.5</v>
      </c>
      <c r="AG58" s="291">
        <f t="shared" si="61"/>
        <v>22.5</v>
      </c>
      <c r="AH58" s="291">
        <f t="shared" si="61"/>
        <v>22.5</v>
      </c>
      <c r="AI58" s="291">
        <f t="shared" si="61"/>
        <v>22.5</v>
      </c>
      <c r="AJ58" s="291">
        <f t="shared" si="61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62">H59</f>
        <v>2</v>
      </c>
      <c r="J59" s="309">
        <f t="shared" si="62"/>
        <v>2</v>
      </c>
      <c r="K59" s="309">
        <f t="shared" si="62"/>
        <v>2</v>
      </c>
      <c r="L59" s="309">
        <f t="shared" si="62"/>
        <v>2</v>
      </c>
      <c r="M59" s="309">
        <f t="shared" si="62"/>
        <v>2</v>
      </c>
      <c r="N59" s="309">
        <f t="shared" si="62"/>
        <v>2</v>
      </c>
      <c r="O59" s="309">
        <f t="shared" si="62"/>
        <v>2</v>
      </c>
      <c r="P59" s="309">
        <f t="shared" si="62"/>
        <v>2</v>
      </c>
      <c r="Q59" s="309">
        <f t="shared" si="62"/>
        <v>2</v>
      </c>
      <c r="R59" s="309">
        <f t="shared" si="62"/>
        <v>2</v>
      </c>
      <c r="S59" s="309">
        <f t="shared" si="62"/>
        <v>2</v>
      </c>
      <c r="T59" s="309">
        <f t="shared" si="62"/>
        <v>2</v>
      </c>
      <c r="U59" s="309">
        <f t="shared" si="62"/>
        <v>2</v>
      </c>
      <c r="V59" s="309">
        <f t="shared" si="62"/>
        <v>2</v>
      </c>
      <c r="W59" s="309">
        <f t="shared" si="62"/>
        <v>2</v>
      </c>
      <c r="X59" s="309">
        <f t="shared" si="62"/>
        <v>2</v>
      </c>
      <c r="Y59" s="309">
        <f t="shared" si="62"/>
        <v>2</v>
      </c>
      <c r="Z59" s="309">
        <f t="shared" si="62"/>
        <v>2</v>
      </c>
      <c r="AA59" s="309">
        <f t="shared" si="62"/>
        <v>2</v>
      </c>
      <c r="AB59" s="309">
        <f t="shared" si="62"/>
        <v>2</v>
      </c>
      <c r="AC59" s="309">
        <f t="shared" si="62"/>
        <v>2</v>
      </c>
      <c r="AD59" s="309">
        <f t="shared" si="62"/>
        <v>2</v>
      </c>
      <c r="AE59" s="309">
        <f t="shared" si="62"/>
        <v>2</v>
      </c>
      <c r="AF59" s="309">
        <f t="shared" si="62"/>
        <v>2</v>
      </c>
      <c r="AG59" s="309">
        <f t="shared" si="62"/>
        <v>2</v>
      </c>
      <c r="AH59" s="309">
        <f t="shared" si="62"/>
        <v>2</v>
      </c>
      <c r="AI59" s="309">
        <f t="shared" si="62"/>
        <v>2</v>
      </c>
      <c r="AJ59" s="309">
        <f t="shared" si="62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63">IFERROR(I55*I56/100*(100-I59)/100,0)</f>
        <v>0</v>
      </c>
      <c r="J60" s="156">
        <f t="shared" si="63"/>
        <v>0</v>
      </c>
      <c r="K60" s="156">
        <f t="shared" si="63"/>
        <v>0</v>
      </c>
      <c r="L60" s="156">
        <f t="shared" si="63"/>
        <v>0</v>
      </c>
      <c r="M60" s="156">
        <f t="shared" si="63"/>
        <v>0</v>
      </c>
      <c r="N60" s="156">
        <f t="shared" si="63"/>
        <v>0</v>
      </c>
      <c r="O60" s="156">
        <f t="shared" si="63"/>
        <v>0</v>
      </c>
      <c r="P60" s="156">
        <f t="shared" si="63"/>
        <v>0</v>
      </c>
      <c r="Q60" s="156">
        <f t="shared" si="63"/>
        <v>0</v>
      </c>
      <c r="R60" s="156">
        <f t="shared" si="63"/>
        <v>0</v>
      </c>
      <c r="S60" s="156">
        <f t="shared" si="63"/>
        <v>0</v>
      </c>
      <c r="T60" s="156">
        <f t="shared" si="63"/>
        <v>0</v>
      </c>
      <c r="U60" s="156">
        <f t="shared" si="63"/>
        <v>0</v>
      </c>
      <c r="V60" s="156">
        <f t="shared" si="63"/>
        <v>0</v>
      </c>
      <c r="W60" s="156">
        <f t="shared" si="63"/>
        <v>0</v>
      </c>
      <c r="X60" s="156">
        <f t="shared" si="63"/>
        <v>0</v>
      </c>
      <c r="Y60" s="156">
        <f t="shared" si="63"/>
        <v>0</v>
      </c>
      <c r="Z60" s="156">
        <f t="shared" si="63"/>
        <v>0</v>
      </c>
      <c r="AA60" s="156">
        <f t="shared" si="63"/>
        <v>0</v>
      </c>
      <c r="AB60" s="156">
        <f t="shared" si="63"/>
        <v>0</v>
      </c>
      <c r="AC60" s="156">
        <f t="shared" si="63"/>
        <v>0</v>
      </c>
      <c r="AD60" s="156">
        <f t="shared" si="63"/>
        <v>0</v>
      </c>
      <c r="AE60" s="156">
        <f t="shared" si="63"/>
        <v>0</v>
      </c>
      <c r="AF60" s="156">
        <f t="shared" si="63"/>
        <v>0</v>
      </c>
      <c r="AG60" s="156">
        <f t="shared" si="63"/>
        <v>0</v>
      </c>
      <c r="AH60" s="156">
        <f t="shared" si="63"/>
        <v>0</v>
      </c>
      <c r="AI60" s="156">
        <f t="shared" si="63"/>
        <v>0</v>
      </c>
      <c r="AJ60" s="156">
        <f t="shared" si="63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4">IFERROR(I58/100*I60,0)</f>
        <v>0</v>
      </c>
      <c r="J61" s="163">
        <f t="shared" si="64"/>
        <v>0</v>
      </c>
      <c r="K61" s="163">
        <f t="shared" si="64"/>
        <v>0</v>
      </c>
      <c r="L61" s="163">
        <f t="shared" si="64"/>
        <v>0</v>
      </c>
      <c r="M61" s="163">
        <f t="shared" si="64"/>
        <v>0</v>
      </c>
      <c r="N61" s="163">
        <f t="shared" si="64"/>
        <v>0</v>
      </c>
      <c r="O61" s="163">
        <f t="shared" si="64"/>
        <v>0</v>
      </c>
      <c r="P61" s="163">
        <f t="shared" si="64"/>
        <v>0</v>
      </c>
      <c r="Q61" s="163">
        <f t="shared" si="64"/>
        <v>0</v>
      </c>
      <c r="R61" s="163">
        <f t="shared" si="64"/>
        <v>0</v>
      </c>
      <c r="S61" s="163">
        <f t="shared" si="64"/>
        <v>0</v>
      </c>
      <c r="T61" s="163">
        <f t="shared" si="64"/>
        <v>0</v>
      </c>
      <c r="U61" s="163">
        <f t="shared" si="64"/>
        <v>0</v>
      </c>
      <c r="V61" s="163">
        <f t="shared" si="64"/>
        <v>0</v>
      </c>
      <c r="W61" s="163">
        <f t="shared" si="64"/>
        <v>0</v>
      </c>
      <c r="X61" s="163">
        <f t="shared" si="64"/>
        <v>0</v>
      </c>
      <c r="Y61" s="163">
        <f t="shared" si="64"/>
        <v>0</v>
      </c>
      <c r="Z61" s="163">
        <f t="shared" si="64"/>
        <v>0</v>
      </c>
      <c r="AA61" s="163">
        <f t="shared" si="64"/>
        <v>0</v>
      </c>
      <c r="AB61" s="163">
        <f t="shared" si="64"/>
        <v>0</v>
      </c>
      <c r="AC61" s="163">
        <f t="shared" si="64"/>
        <v>0</v>
      </c>
      <c r="AD61" s="163">
        <f t="shared" si="64"/>
        <v>0</v>
      </c>
      <c r="AE61" s="163">
        <f t="shared" si="64"/>
        <v>0</v>
      </c>
      <c r="AF61" s="163">
        <f t="shared" si="64"/>
        <v>0</v>
      </c>
      <c r="AG61" s="163">
        <f t="shared" si="64"/>
        <v>0</v>
      </c>
      <c r="AH61" s="163">
        <f t="shared" si="64"/>
        <v>0</v>
      </c>
      <c r="AI61" s="163">
        <f t="shared" si="64"/>
        <v>0</v>
      </c>
      <c r="AJ61" s="163">
        <f t="shared" si="64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5">IFERROR(H55*H56/88,0)</f>
        <v>0</v>
      </c>
      <c r="I62" s="156">
        <f t="shared" si="65"/>
        <v>0</v>
      </c>
      <c r="J62" s="156">
        <f t="shared" si="65"/>
        <v>0</v>
      </c>
      <c r="K62" s="156">
        <f t="shared" si="65"/>
        <v>0</v>
      </c>
      <c r="L62" s="156">
        <f t="shared" si="65"/>
        <v>0</v>
      </c>
      <c r="M62" s="156">
        <f t="shared" si="65"/>
        <v>0</v>
      </c>
      <c r="N62" s="156">
        <f t="shared" si="65"/>
        <v>0</v>
      </c>
      <c r="O62" s="156">
        <f t="shared" si="65"/>
        <v>0</v>
      </c>
      <c r="P62" s="156">
        <f t="shared" si="65"/>
        <v>0</v>
      </c>
      <c r="Q62" s="156">
        <f t="shared" si="65"/>
        <v>0</v>
      </c>
      <c r="R62" s="156">
        <f t="shared" si="65"/>
        <v>0</v>
      </c>
      <c r="S62" s="156">
        <f t="shared" si="65"/>
        <v>0</v>
      </c>
      <c r="T62" s="156">
        <f t="shared" si="65"/>
        <v>0</v>
      </c>
      <c r="U62" s="156">
        <f t="shared" si="65"/>
        <v>0</v>
      </c>
      <c r="V62" s="156">
        <f t="shared" si="65"/>
        <v>0</v>
      </c>
      <c r="W62" s="156">
        <f t="shared" si="65"/>
        <v>0</v>
      </c>
      <c r="X62" s="156">
        <f t="shared" si="65"/>
        <v>0</v>
      </c>
      <c r="Y62" s="156">
        <f t="shared" si="65"/>
        <v>0</v>
      </c>
      <c r="Z62" s="156">
        <f t="shared" si="65"/>
        <v>0</v>
      </c>
      <c r="AA62" s="156">
        <f t="shared" si="65"/>
        <v>0</v>
      </c>
      <c r="AB62" s="156">
        <f t="shared" si="65"/>
        <v>0</v>
      </c>
      <c r="AC62" s="156">
        <f t="shared" si="65"/>
        <v>0</v>
      </c>
      <c r="AD62" s="156">
        <f t="shared" si="65"/>
        <v>0</v>
      </c>
      <c r="AE62" s="156">
        <f t="shared" si="65"/>
        <v>0</v>
      </c>
      <c r="AF62" s="156">
        <f t="shared" si="65"/>
        <v>0</v>
      </c>
      <c r="AG62" s="156">
        <f t="shared" si="65"/>
        <v>0</v>
      </c>
      <c r="AH62" s="156">
        <f t="shared" si="65"/>
        <v>0</v>
      </c>
      <c r="AI62" s="156">
        <f t="shared" si="65"/>
        <v>0</v>
      </c>
      <c r="AJ62" s="156">
        <f t="shared" si="65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6">IFERROR(G63*H$164/G$164,"-")</f>
        <v>-</v>
      </c>
      <c r="I63" s="179" t="str">
        <f t="shared" si="66"/>
        <v>-</v>
      </c>
      <c r="J63" s="179" t="str">
        <f t="shared" si="66"/>
        <v>-</v>
      </c>
      <c r="K63" s="179" t="str">
        <f t="shared" si="66"/>
        <v>-</v>
      </c>
      <c r="L63" s="179" t="str">
        <f t="shared" si="66"/>
        <v>-</v>
      </c>
      <c r="M63" s="179" t="str">
        <f t="shared" si="66"/>
        <v>-</v>
      </c>
      <c r="N63" s="179" t="str">
        <f t="shared" si="66"/>
        <v>-</v>
      </c>
      <c r="O63" s="179" t="str">
        <f t="shared" si="66"/>
        <v>-</v>
      </c>
      <c r="P63" s="179" t="str">
        <f t="shared" si="66"/>
        <v>-</v>
      </c>
      <c r="Q63" s="179" t="str">
        <f t="shared" si="66"/>
        <v>-</v>
      </c>
      <c r="R63" s="179" t="str">
        <f t="shared" si="66"/>
        <v>-</v>
      </c>
      <c r="S63" s="179" t="str">
        <f t="shared" si="66"/>
        <v>-</v>
      </c>
      <c r="T63" s="179" t="str">
        <f t="shared" si="66"/>
        <v>-</v>
      </c>
      <c r="U63" s="179" t="str">
        <f t="shared" si="66"/>
        <v>-</v>
      </c>
      <c r="V63" s="179" t="str">
        <f t="shared" si="66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7">IFERROR(AC63*AD$164/AC$164,"-")</f>
        <v>-</v>
      </c>
      <c r="AE63" s="179" t="str">
        <f t="shared" si="67"/>
        <v>-</v>
      </c>
      <c r="AF63" s="179" t="str">
        <f t="shared" si="67"/>
        <v>-</v>
      </c>
      <c r="AG63" s="179" t="str">
        <f t="shared" si="67"/>
        <v>-</v>
      </c>
      <c r="AH63" s="179" t="str">
        <f t="shared" si="67"/>
        <v>-</v>
      </c>
      <c r="AI63" s="179" t="str">
        <f t="shared" si="67"/>
        <v>-</v>
      </c>
      <c r="AJ63" s="179" t="str">
        <f t="shared" si="67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V65" si="68">H64</f>
        <v>88</v>
      </c>
      <c r="J64" s="164">
        <f t="shared" si="68"/>
        <v>88</v>
      </c>
      <c r="K64" s="164">
        <f t="shared" si="68"/>
        <v>88</v>
      </c>
      <c r="L64" s="164">
        <f t="shared" si="68"/>
        <v>88</v>
      </c>
      <c r="M64" s="164">
        <f t="shared" si="68"/>
        <v>88</v>
      </c>
      <c r="N64" s="164">
        <f t="shared" si="68"/>
        <v>88</v>
      </c>
      <c r="O64" s="164">
        <f t="shared" si="68"/>
        <v>88</v>
      </c>
      <c r="P64" s="164">
        <f t="shared" si="68"/>
        <v>88</v>
      </c>
      <c r="Q64" s="164">
        <f t="shared" si="68"/>
        <v>88</v>
      </c>
      <c r="R64" s="164">
        <f t="shared" si="68"/>
        <v>88</v>
      </c>
      <c r="S64" s="164">
        <f t="shared" si="68"/>
        <v>88</v>
      </c>
      <c r="T64" s="164">
        <f t="shared" si="68"/>
        <v>88</v>
      </c>
      <c r="U64" s="164">
        <f t="shared" si="68"/>
        <v>88</v>
      </c>
      <c r="V64" s="164">
        <f t="shared" si="68"/>
        <v>88</v>
      </c>
      <c r="W64" s="164">
        <f>J64</f>
        <v>88</v>
      </c>
      <c r="X64" s="164">
        <f t="shared" ref="X64:AB65" si="69">W64</f>
        <v>88</v>
      </c>
      <c r="Y64" s="164">
        <f t="shared" si="69"/>
        <v>88</v>
      </c>
      <c r="Z64" s="164">
        <f t="shared" si="69"/>
        <v>88</v>
      </c>
      <c r="AA64" s="164">
        <f t="shared" si="69"/>
        <v>88</v>
      </c>
      <c r="AB64" s="164">
        <f t="shared" si="69"/>
        <v>88</v>
      </c>
      <c r="AC64" s="164">
        <f>P64</f>
        <v>88</v>
      </c>
      <c r="AD64" s="164">
        <f t="shared" ref="AD64:AJ64" si="70">AC64</f>
        <v>88</v>
      </c>
      <c r="AE64" s="164">
        <f t="shared" si="70"/>
        <v>88</v>
      </c>
      <c r="AF64" s="164">
        <f t="shared" si="70"/>
        <v>88</v>
      </c>
      <c r="AG64" s="164">
        <f t="shared" si="70"/>
        <v>88</v>
      </c>
      <c r="AH64" s="164">
        <f t="shared" si="70"/>
        <v>88</v>
      </c>
      <c r="AI64" s="164">
        <f t="shared" si="70"/>
        <v>88</v>
      </c>
      <c r="AJ64" s="164">
        <f t="shared" si="70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71">G65</f>
        <v>23.9</v>
      </c>
      <c r="I65" s="166">
        <f t="shared" si="71"/>
        <v>23.9</v>
      </c>
      <c r="J65" s="166">
        <f t="shared" si="71"/>
        <v>23.9</v>
      </c>
      <c r="K65" s="166">
        <f t="shared" si="71"/>
        <v>23.9</v>
      </c>
      <c r="L65" s="166">
        <f t="shared" si="71"/>
        <v>23.9</v>
      </c>
      <c r="M65" s="166">
        <f t="shared" si="71"/>
        <v>23.9</v>
      </c>
      <c r="N65" s="166">
        <f t="shared" si="71"/>
        <v>23.9</v>
      </c>
      <c r="O65" s="166">
        <f t="shared" si="71"/>
        <v>23.9</v>
      </c>
      <c r="P65" s="166">
        <f t="shared" si="71"/>
        <v>23.9</v>
      </c>
      <c r="Q65" s="166">
        <f t="shared" si="71"/>
        <v>23.9</v>
      </c>
      <c r="R65" s="166">
        <f t="shared" si="68"/>
        <v>23.9</v>
      </c>
      <c r="S65" s="166">
        <f t="shared" si="68"/>
        <v>23.9</v>
      </c>
      <c r="T65" s="166">
        <f t="shared" si="68"/>
        <v>23.9</v>
      </c>
      <c r="U65" s="166">
        <f t="shared" si="68"/>
        <v>23.9</v>
      </c>
      <c r="V65" s="166">
        <f t="shared" si="68"/>
        <v>23.9</v>
      </c>
      <c r="W65" s="166">
        <f>J65</f>
        <v>23.9</v>
      </c>
      <c r="X65" s="166">
        <f t="shared" si="69"/>
        <v>23.9</v>
      </c>
      <c r="Y65" s="166">
        <f t="shared" si="69"/>
        <v>23.9</v>
      </c>
      <c r="Z65" s="166">
        <f t="shared" si="69"/>
        <v>23.9</v>
      </c>
      <c r="AA65" s="166">
        <f t="shared" si="69"/>
        <v>23.9</v>
      </c>
      <c r="AB65" s="166">
        <f t="shared" si="69"/>
        <v>23.9</v>
      </c>
      <c r="AC65" s="166">
        <f>P65</f>
        <v>23.9</v>
      </c>
      <c r="AD65" s="166">
        <f t="shared" si="71"/>
        <v>23.9</v>
      </c>
      <c r="AE65" s="166">
        <f t="shared" si="71"/>
        <v>23.9</v>
      </c>
      <c r="AF65" s="166">
        <f t="shared" si="71"/>
        <v>23.9</v>
      </c>
      <c r="AG65" s="166">
        <f t="shared" si="71"/>
        <v>23.9</v>
      </c>
      <c r="AH65" s="166">
        <f t="shared" si="71"/>
        <v>23.9</v>
      </c>
      <c r="AI65" s="166">
        <f t="shared" si="71"/>
        <v>23.9</v>
      </c>
      <c r="AJ65" s="166">
        <f t="shared" si="71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72">IFERROR(H65*100/H64,0)</f>
        <v>27.15909090909091</v>
      </c>
      <c r="I66" s="291">
        <f t="shared" si="72"/>
        <v>27.15909090909091</v>
      </c>
      <c r="J66" s="291">
        <f t="shared" si="72"/>
        <v>27.15909090909091</v>
      </c>
      <c r="K66" s="291">
        <f t="shared" si="72"/>
        <v>27.15909090909091</v>
      </c>
      <c r="L66" s="291">
        <f t="shared" si="72"/>
        <v>27.15909090909091</v>
      </c>
      <c r="M66" s="291">
        <f t="shared" si="72"/>
        <v>27.15909090909091</v>
      </c>
      <c r="N66" s="291">
        <f t="shared" si="72"/>
        <v>27.15909090909091</v>
      </c>
      <c r="O66" s="291">
        <f t="shared" si="72"/>
        <v>27.15909090909091</v>
      </c>
      <c r="P66" s="291">
        <f t="shared" si="72"/>
        <v>27.15909090909091</v>
      </c>
      <c r="Q66" s="291">
        <f t="shared" si="72"/>
        <v>27.15909090909091</v>
      </c>
      <c r="R66" s="291">
        <f t="shared" si="72"/>
        <v>27.15909090909091</v>
      </c>
      <c r="S66" s="291">
        <f t="shared" si="72"/>
        <v>27.15909090909091</v>
      </c>
      <c r="T66" s="291">
        <f t="shared" si="72"/>
        <v>27.15909090909091</v>
      </c>
      <c r="U66" s="291">
        <f t="shared" si="72"/>
        <v>27.15909090909091</v>
      </c>
      <c r="V66" s="291">
        <f t="shared" si="72"/>
        <v>27.15909090909091</v>
      </c>
      <c r="W66" s="291">
        <f t="shared" si="72"/>
        <v>27.15909090909091</v>
      </c>
      <c r="X66" s="291">
        <f t="shared" si="72"/>
        <v>27.15909090909091</v>
      </c>
      <c r="Y66" s="291">
        <f t="shared" si="72"/>
        <v>27.15909090909091</v>
      </c>
      <c r="Z66" s="291">
        <f t="shared" si="72"/>
        <v>27.15909090909091</v>
      </c>
      <c r="AA66" s="291">
        <f t="shared" si="72"/>
        <v>27.15909090909091</v>
      </c>
      <c r="AB66" s="291">
        <f t="shared" si="72"/>
        <v>27.15909090909091</v>
      </c>
      <c r="AC66" s="291">
        <f t="shared" si="72"/>
        <v>27.15909090909091</v>
      </c>
      <c r="AD66" s="291">
        <f t="shared" si="72"/>
        <v>27.15909090909091</v>
      </c>
      <c r="AE66" s="291">
        <f t="shared" si="72"/>
        <v>27.15909090909091</v>
      </c>
      <c r="AF66" s="291">
        <f t="shared" si="72"/>
        <v>27.15909090909091</v>
      </c>
      <c r="AG66" s="291">
        <f t="shared" si="72"/>
        <v>27.15909090909091</v>
      </c>
      <c r="AH66" s="291">
        <f t="shared" si="72"/>
        <v>27.15909090909091</v>
      </c>
      <c r="AI66" s="291">
        <f t="shared" si="72"/>
        <v>27.15909090909091</v>
      </c>
      <c r="AJ66" s="291">
        <f t="shared" si="72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73">H67</f>
        <v>2</v>
      </c>
      <c r="J67" s="309">
        <f t="shared" si="73"/>
        <v>2</v>
      </c>
      <c r="K67" s="309">
        <f t="shared" si="73"/>
        <v>2</v>
      </c>
      <c r="L67" s="309">
        <f t="shared" si="73"/>
        <v>2</v>
      </c>
      <c r="M67" s="309">
        <f t="shared" si="73"/>
        <v>2</v>
      </c>
      <c r="N67" s="309">
        <f t="shared" si="73"/>
        <v>2</v>
      </c>
      <c r="O67" s="309">
        <f t="shared" si="73"/>
        <v>2</v>
      </c>
      <c r="P67" s="309">
        <f t="shared" si="73"/>
        <v>2</v>
      </c>
      <c r="Q67" s="309">
        <f t="shared" si="73"/>
        <v>2</v>
      </c>
      <c r="R67" s="309">
        <f t="shared" si="73"/>
        <v>2</v>
      </c>
      <c r="S67" s="309">
        <f t="shared" si="73"/>
        <v>2</v>
      </c>
      <c r="T67" s="309">
        <f t="shared" si="73"/>
        <v>2</v>
      </c>
      <c r="U67" s="309">
        <f t="shared" si="73"/>
        <v>2</v>
      </c>
      <c r="V67" s="309">
        <f t="shared" si="73"/>
        <v>2</v>
      </c>
      <c r="W67" s="309">
        <f t="shared" si="73"/>
        <v>2</v>
      </c>
      <c r="X67" s="309">
        <f t="shared" si="73"/>
        <v>2</v>
      </c>
      <c r="Y67" s="309">
        <f t="shared" si="73"/>
        <v>2</v>
      </c>
      <c r="Z67" s="309">
        <f t="shared" si="73"/>
        <v>2</v>
      </c>
      <c r="AA67" s="309">
        <f t="shared" si="73"/>
        <v>2</v>
      </c>
      <c r="AB67" s="309">
        <f t="shared" si="73"/>
        <v>2</v>
      </c>
      <c r="AC67" s="309">
        <f t="shared" si="73"/>
        <v>2</v>
      </c>
      <c r="AD67" s="309">
        <f t="shared" si="73"/>
        <v>2</v>
      </c>
      <c r="AE67" s="309">
        <f t="shared" si="73"/>
        <v>2</v>
      </c>
      <c r="AF67" s="309">
        <f t="shared" si="73"/>
        <v>2</v>
      </c>
      <c r="AG67" s="309">
        <f t="shared" si="73"/>
        <v>2</v>
      </c>
      <c r="AH67" s="309">
        <f t="shared" si="73"/>
        <v>2</v>
      </c>
      <c r="AI67" s="309">
        <f t="shared" si="73"/>
        <v>2</v>
      </c>
      <c r="AJ67" s="309">
        <f t="shared" si="73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74">IFERROR(I63*I64/100*(100-I67)/100,0)</f>
        <v>0</v>
      </c>
      <c r="J68" s="156">
        <f t="shared" si="74"/>
        <v>0</v>
      </c>
      <c r="K68" s="156">
        <f t="shared" si="74"/>
        <v>0</v>
      </c>
      <c r="L68" s="156">
        <f t="shared" si="74"/>
        <v>0</v>
      </c>
      <c r="M68" s="156">
        <f t="shared" si="74"/>
        <v>0</v>
      </c>
      <c r="N68" s="156">
        <f t="shared" si="74"/>
        <v>0</v>
      </c>
      <c r="O68" s="156">
        <f t="shared" si="74"/>
        <v>0</v>
      </c>
      <c r="P68" s="156">
        <f t="shared" si="74"/>
        <v>0</v>
      </c>
      <c r="Q68" s="156">
        <f t="shared" si="74"/>
        <v>0</v>
      </c>
      <c r="R68" s="156">
        <f t="shared" si="74"/>
        <v>0</v>
      </c>
      <c r="S68" s="156">
        <f t="shared" si="74"/>
        <v>0</v>
      </c>
      <c r="T68" s="156">
        <f t="shared" si="74"/>
        <v>0</v>
      </c>
      <c r="U68" s="156">
        <f t="shared" si="74"/>
        <v>0</v>
      </c>
      <c r="V68" s="156">
        <f t="shared" si="74"/>
        <v>0</v>
      </c>
      <c r="W68" s="156">
        <f t="shared" si="74"/>
        <v>0</v>
      </c>
      <c r="X68" s="156">
        <f t="shared" si="74"/>
        <v>0</v>
      </c>
      <c r="Y68" s="156">
        <f t="shared" si="74"/>
        <v>0</v>
      </c>
      <c r="Z68" s="156">
        <f t="shared" si="74"/>
        <v>0</v>
      </c>
      <c r="AA68" s="156">
        <f t="shared" si="74"/>
        <v>0</v>
      </c>
      <c r="AB68" s="156">
        <f t="shared" si="74"/>
        <v>0</v>
      </c>
      <c r="AC68" s="156">
        <f t="shared" si="74"/>
        <v>0</v>
      </c>
      <c r="AD68" s="156">
        <f t="shared" si="74"/>
        <v>0</v>
      </c>
      <c r="AE68" s="156">
        <f t="shared" si="74"/>
        <v>0</v>
      </c>
      <c r="AF68" s="156">
        <f t="shared" si="74"/>
        <v>0</v>
      </c>
      <c r="AG68" s="156">
        <f t="shared" si="74"/>
        <v>0</v>
      </c>
      <c r="AH68" s="156">
        <f t="shared" si="74"/>
        <v>0</v>
      </c>
      <c r="AI68" s="156">
        <f t="shared" si="74"/>
        <v>0</v>
      </c>
      <c r="AJ68" s="156">
        <f t="shared" si="74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5">IFERROR(I66/100*I68,0)</f>
        <v>0</v>
      </c>
      <c r="J69" s="163">
        <f t="shared" si="75"/>
        <v>0</v>
      </c>
      <c r="K69" s="163">
        <f t="shared" si="75"/>
        <v>0</v>
      </c>
      <c r="L69" s="163">
        <f t="shared" si="75"/>
        <v>0</v>
      </c>
      <c r="M69" s="163">
        <f t="shared" si="75"/>
        <v>0</v>
      </c>
      <c r="N69" s="163">
        <f t="shared" si="75"/>
        <v>0</v>
      </c>
      <c r="O69" s="163">
        <f t="shared" si="75"/>
        <v>0</v>
      </c>
      <c r="P69" s="163">
        <f t="shared" si="75"/>
        <v>0</v>
      </c>
      <c r="Q69" s="163">
        <f t="shared" si="75"/>
        <v>0</v>
      </c>
      <c r="R69" s="163">
        <f t="shared" si="75"/>
        <v>0</v>
      </c>
      <c r="S69" s="163">
        <f t="shared" si="75"/>
        <v>0</v>
      </c>
      <c r="T69" s="163">
        <f t="shared" si="75"/>
        <v>0</v>
      </c>
      <c r="U69" s="163">
        <f t="shared" si="75"/>
        <v>0</v>
      </c>
      <c r="V69" s="163">
        <f t="shared" si="75"/>
        <v>0</v>
      </c>
      <c r="W69" s="163">
        <f t="shared" si="75"/>
        <v>0</v>
      </c>
      <c r="X69" s="163">
        <f t="shared" si="75"/>
        <v>0</v>
      </c>
      <c r="Y69" s="163">
        <f t="shared" si="75"/>
        <v>0</v>
      </c>
      <c r="Z69" s="163">
        <f t="shared" si="75"/>
        <v>0</v>
      </c>
      <c r="AA69" s="163">
        <f t="shared" si="75"/>
        <v>0</v>
      </c>
      <c r="AB69" s="163">
        <f t="shared" si="75"/>
        <v>0</v>
      </c>
      <c r="AC69" s="163">
        <f t="shared" si="75"/>
        <v>0</v>
      </c>
      <c r="AD69" s="163">
        <f t="shared" si="75"/>
        <v>0</v>
      </c>
      <c r="AE69" s="163">
        <f t="shared" si="75"/>
        <v>0</v>
      </c>
      <c r="AF69" s="163">
        <f t="shared" si="75"/>
        <v>0</v>
      </c>
      <c r="AG69" s="163">
        <f t="shared" si="75"/>
        <v>0</v>
      </c>
      <c r="AH69" s="163">
        <f t="shared" si="75"/>
        <v>0</v>
      </c>
      <c r="AI69" s="163">
        <f t="shared" si="75"/>
        <v>0</v>
      </c>
      <c r="AJ69" s="163">
        <f t="shared" si="75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6">IFERROR(H63*H64/88,0)</f>
        <v>0</v>
      </c>
      <c r="I70" s="156">
        <f t="shared" si="76"/>
        <v>0</v>
      </c>
      <c r="J70" s="156">
        <f t="shared" si="76"/>
        <v>0</v>
      </c>
      <c r="K70" s="156">
        <f t="shared" si="76"/>
        <v>0</v>
      </c>
      <c r="L70" s="156">
        <f t="shared" si="76"/>
        <v>0</v>
      </c>
      <c r="M70" s="156">
        <f t="shared" si="76"/>
        <v>0</v>
      </c>
      <c r="N70" s="156">
        <f t="shared" si="76"/>
        <v>0</v>
      </c>
      <c r="O70" s="156">
        <f t="shared" si="76"/>
        <v>0</v>
      </c>
      <c r="P70" s="156">
        <f t="shared" si="76"/>
        <v>0</v>
      </c>
      <c r="Q70" s="156">
        <f t="shared" si="76"/>
        <v>0</v>
      </c>
      <c r="R70" s="156">
        <f t="shared" si="76"/>
        <v>0</v>
      </c>
      <c r="S70" s="156">
        <f t="shared" si="76"/>
        <v>0</v>
      </c>
      <c r="T70" s="156">
        <f t="shared" si="76"/>
        <v>0</v>
      </c>
      <c r="U70" s="156">
        <f t="shared" si="76"/>
        <v>0</v>
      </c>
      <c r="V70" s="156">
        <f t="shared" si="76"/>
        <v>0</v>
      </c>
      <c r="W70" s="156">
        <f t="shared" si="76"/>
        <v>0</v>
      </c>
      <c r="X70" s="156">
        <f t="shared" si="76"/>
        <v>0</v>
      </c>
      <c r="Y70" s="156">
        <f t="shared" si="76"/>
        <v>0</v>
      </c>
      <c r="Z70" s="156">
        <f t="shared" si="76"/>
        <v>0</v>
      </c>
      <c r="AA70" s="156">
        <f t="shared" si="76"/>
        <v>0</v>
      </c>
      <c r="AB70" s="156">
        <f t="shared" si="76"/>
        <v>0</v>
      </c>
      <c r="AC70" s="156">
        <f t="shared" si="76"/>
        <v>0</v>
      </c>
      <c r="AD70" s="156">
        <f t="shared" si="76"/>
        <v>0</v>
      </c>
      <c r="AE70" s="156">
        <f t="shared" si="76"/>
        <v>0</v>
      </c>
      <c r="AF70" s="156">
        <f t="shared" si="76"/>
        <v>0</v>
      </c>
      <c r="AG70" s="156">
        <f t="shared" si="76"/>
        <v>0</v>
      </c>
      <c r="AH70" s="156">
        <f t="shared" si="76"/>
        <v>0</v>
      </c>
      <c r="AI70" s="156">
        <f t="shared" si="76"/>
        <v>0</v>
      </c>
      <c r="AJ70" s="156">
        <f t="shared" si="76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7">IFERROR(G71*H$164/G$164,"-")</f>
        <v>-</v>
      </c>
      <c r="I71" s="179" t="str">
        <f t="shared" si="77"/>
        <v>-</v>
      </c>
      <c r="J71" s="179" t="str">
        <f t="shared" si="77"/>
        <v>-</v>
      </c>
      <c r="K71" s="179" t="str">
        <f t="shared" si="77"/>
        <v>-</v>
      </c>
      <c r="L71" s="179" t="str">
        <f t="shared" si="77"/>
        <v>-</v>
      </c>
      <c r="M71" s="179" t="str">
        <f t="shared" si="77"/>
        <v>-</v>
      </c>
      <c r="N71" s="179" t="str">
        <f t="shared" si="77"/>
        <v>-</v>
      </c>
      <c r="O71" s="179" t="str">
        <f t="shared" si="77"/>
        <v>-</v>
      </c>
      <c r="P71" s="179" t="str">
        <f t="shared" si="77"/>
        <v>-</v>
      </c>
      <c r="Q71" s="179" t="str">
        <f t="shared" si="77"/>
        <v>-</v>
      </c>
      <c r="R71" s="179" t="str">
        <f t="shared" si="77"/>
        <v>-</v>
      </c>
      <c r="S71" s="179" t="str">
        <f t="shared" si="77"/>
        <v>-</v>
      </c>
      <c r="T71" s="179" t="str">
        <f t="shared" si="77"/>
        <v>-</v>
      </c>
      <c r="U71" s="179" t="str">
        <f t="shared" si="77"/>
        <v>-</v>
      </c>
      <c r="V71" s="179" t="str">
        <f t="shared" si="77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8">IFERROR(AC71*AD$164/AC$164,"-")</f>
        <v>-</v>
      </c>
      <c r="AE71" s="179" t="str">
        <f t="shared" si="78"/>
        <v>-</v>
      </c>
      <c r="AF71" s="179" t="str">
        <f t="shared" si="78"/>
        <v>-</v>
      </c>
      <c r="AG71" s="179" t="str">
        <f t="shared" si="78"/>
        <v>-</v>
      </c>
      <c r="AH71" s="179" t="str">
        <f t="shared" si="78"/>
        <v>-</v>
      </c>
      <c r="AI71" s="179" t="str">
        <f t="shared" si="78"/>
        <v>-</v>
      </c>
      <c r="AJ71" s="179" t="str">
        <f t="shared" si="78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V73" si="79">H72</f>
        <v>88</v>
      </c>
      <c r="J72" s="164">
        <f t="shared" si="79"/>
        <v>88</v>
      </c>
      <c r="K72" s="164">
        <f t="shared" si="79"/>
        <v>88</v>
      </c>
      <c r="L72" s="164">
        <f t="shared" si="79"/>
        <v>88</v>
      </c>
      <c r="M72" s="164">
        <f t="shared" si="79"/>
        <v>88</v>
      </c>
      <c r="N72" s="164">
        <f t="shared" si="79"/>
        <v>88</v>
      </c>
      <c r="O72" s="164">
        <f t="shared" si="79"/>
        <v>88</v>
      </c>
      <c r="P72" s="164">
        <f t="shared" si="79"/>
        <v>88</v>
      </c>
      <c r="Q72" s="164">
        <f t="shared" si="79"/>
        <v>88</v>
      </c>
      <c r="R72" s="164">
        <f t="shared" si="79"/>
        <v>88</v>
      </c>
      <c r="S72" s="164">
        <f t="shared" si="79"/>
        <v>88</v>
      </c>
      <c r="T72" s="164">
        <f t="shared" si="79"/>
        <v>88</v>
      </c>
      <c r="U72" s="164">
        <f t="shared" si="79"/>
        <v>88</v>
      </c>
      <c r="V72" s="164">
        <f t="shared" si="79"/>
        <v>88</v>
      </c>
      <c r="W72" s="164">
        <f>J72</f>
        <v>88</v>
      </c>
      <c r="X72" s="164">
        <f t="shared" ref="X72:AB73" si="80">W72</f>
        <v>88</v>
      </c>
      <c r="Y72" s="164">
        <f t="shared" si="80"/>
        <v>88</v>
      </c>
      <c r="Z72" s="164">
        <f t="shared" si="80"/>
        <v>88</v>
      </c>
      <c r="AA72" s="164">
        <f t="shared" si="80"/>
        <v>88</v>
      </c>
      <c r="AB72" s="164">
        <f t="shared" si="80"/>
        <v>88</v>
      </c>
      <c r="AC72" s="164">
        <f>P72</f>
        <v>88</v>
      </c>
      <c r="AD72" s="164">
        <f t="shared" ref="AD72:AJ72" si="81">AC72</f>
        <v>88</v>
      </c>
      <c r="AE72" s="164">
        <f t="shared" si="81"/>
        <v>88</v>
      </c>
      <c r="AF72" s="164">
        <f t="shared" si="81"/>
        <v>88</v>
      </c>
      <c r="AG72" s="164">
        <f t="shared" si="81"/>
        <v>88</v>
      </c>
      <c r="AH72" s="164">
        <f t="shared" si="81"/>
        <v>88</v>
      </c>
      <c r="AI72" s="164">
        <f t="shared" si="81"/>
        <v>88</v>
      </c>
      <c r="AJ72" s="164">
        <f t="shared" si="81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82">G73</f>
        <v>0</v>
      </c>
      <c r="I73" s="166">
        <f t="shared" si="82"/>
        <v>0</v>
      </c>
      <c r="J73" s="166">
        <f t="shared" si="82"/>
        <v>0</v>
      </c>
      <c r="K73" s="166">
        <f t="shared" si="82"/>
        <v>0</v>
      </c>
      <c r="L73" s="166">
        <f t="shared" si="82"/>
        <v>0</v>
      </c>
      <c r="M73" s="166">
        <f t="shared" si="82"/>
        <v>0</v>
      </c>
      <c r="N73" s="166">
        <f t="shared" si="82"/>
        <v>0</v>
      </c>
      <c r="O73" s="166">
        <f t="shared" si="82"/>
        <v>0</v>
      </c>
      <c r="P73" s="166">
        <f t="shared" si="82"/>
        <v>0</v>
      </c>
      <c r="Q73" s="166">
        <f t="shared" si="82"/>
        <v>0</v>
      </c>
      <c r="R73" s="166">
        <f t="shared" si="79"/>
        <v>0</v>
      </c>
      <c r="S73" s="166">
        <f t="shared" si="79"/>
        <v>0</v>
      </c>
      <c r="T73" s="166">
        <f t="shared" si="79"/>
        <v>0</v>
      </c>
      <c r="U73" s="166">
        <f t="shared" si="79"/>
        <v>0</v>
      </c>
      <c r="V73" s="166">
        <f t="shared" si="79"/>
        <v>0</v>
      </c>
      <c r="W73" s="166">
        <f>J73</f>
        <v>0</v>
      </c>
      <c r="X73" s="166">
        <f t="shared" si="80"/>
        <v>0</v>
      </c>
      <c r="Y73" s="166">
        <f t="shared" si="80"/>
        <v>0</v>
      </c>
      <c r="Z73" s="166">
        <f t="shared" si="80"/>
        <v>0</v>
      </c>
      <c r="AA73" s="166">
        <f t="shared" si="80"/>
        <v>0</v>
      </c>
      <c r="AB73" s="166">
        <f t="shared" si="80"/>
        <v>0</v>
      </c>
      <c r="AC73" s="166">
        <f>P73</f>
        <v>0</v>
      </c>
      <c r="AD73" s="166">
        <f t="shared" si="82"/>
        <v>0</v>
      </c>
      <c r="AE73" s="166">
        <f t="shared" si="82"/>
        <v>0</v>
      </c>
      <c r="AF73" s="166">
        <f t="shared" si="82"/>
        <v>0</v>
      </c>
      <c r="AG73" s="166">
        <f t="shared" si="82"/>
        <v>0</v>
      </c>
      <c r="AH73" s="166">
        <f t="shared" si="82"/>
        <v>0</v>
      </c>
      <c r="AI73" s="166">
        <f t="shared" si="82"/>
        <v>0</v>
      </c>
      <c r="AJ73" s="166">
        <f t="shared" si="82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83">IFERROR(H73*100/H72,0)</f>
        <v>0</v>
      </c>
      <c r="I74" s="291">
        <f t="shared" si="83"/>
        <v>0</v>
      </c>
      <c r="J74" s="291">
        <f t="shared" si="83"/>
        <v>0</v>
      </c>
      <c r="K74" s="291">
        <f t="shared" si="83"/>
        <v>0</v>
      </c>
      <c r="L74" s="291">
        <f t="shared" si="83"/>
        <v>0</v>
      </c>
      <c r="M74" s="291">
        <f t="shared" si="83"/>
        <v>0</v>
      </c>
      <c r="N74" s="291">
        <f t="shared" si="83"/>
        <v>0</v>
      </c>
      <c r="O74" s="291">
        <f t="shared" si="83"/>
        <v>0</v>
      </c>
      <c r="P74" s="291">
        <f t="shared" si="83"/>
        <v>0</v>
      </c>
      <c r="Q74" s="291">
        <f t="shared" si="83"/>
        <v>0</v>
      </c>
      <c r="R74" s="291">
        <f t="shared" si="83"/>
        <v>0</v>
      </c>
      <c r="S74" s="291">
        <f t="shared" si="83"/>
        <v>0</v>
      </c>
      <c r="T74" s="291">
        <f t="shared" si="83"/>
        <v>0</v>
      </c>
      <c r="U74" s="291">
        <f t="shared" si="83"/>
        <v>0</v>
      </c>
      <c r="V74" s="291">
        <f t="shared" si="83"/>
        <v>0</v>
      </c>
      <c r="W74" s="291">
        <f t="shared" si="83"/>
        <v>0</v>
      </c>
      <c r="X74" s="291">
        <f t="shared" si="83"/>
        <v>0</v>
      </c>
      <c r="Y74" s="291">
        <f t="shared" si="83"/>
        <v>0</v>
      </c>
      <c r="Z74" s="291">
        <f t="shared" si="83"/>
        <v>0</v>
      </c>
      <c r="AA74" s="291">
        <f t="shared" si="83"/>
        <v>0</v>
      </c>
      <c r="AB74" s="291">
        <f t="shared" si="83"/>
        <v>0</v>
      </c>
      <c r="AC74" s="291">
        <f t="shared" si="83"/>
        <v>0</v>
      </c>
      <c r="AD74" s="291">
        <f t="shared" si="83"/>
        <v>0</v>
      </c>
      <c r="AE74" s="291">
        <f t="shared" si="83"/>
        <v>0</v>
      </c>
      <c r="AF74" s="291">
        <f t="shared" si="83"/>
        <v>0</v>
      </c>
      <c r="AG74" s="291">
        <f t="shared" si="83"/>
        <v>0</v>
      </c>
      <c r="AH74" s="291">
        <f t="shared" si="83"/>
        <v>0</v>
      </c>
      <c r="AI74" s="291">
        <f t="shared" si="83"/>
        <v>0</v>
      </c>
      <c r="AJ74" s="291">
        <f t="shared" si="83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84">H75</f>
        <v>2</v>
      </c>
      <c r="J75" s="309">
        <f t="shared" si="84"/>
        <v>2</v>
      </c>
      <c r="K75" s="309">
        <f t="shared" si="84"/>
        <v>2</v>
      </c>
      <c r="L75" s="309">
        <f t="shared" si="84"/>
        <v>2</v>
      </c>
      <c r="M75" s="309">
        <f t="shared" si="84"/>
        <v>2</v>
      </c>
      <c r="N75" s="309">
        <f t="shared" si="84"/>
        <v>2</v>
      </c>
      <c r="O75" s="309">
        <f t="shared" si="84"/>
        <v>2</v>
      </c>
      <c r="P75" s="309">
        <f t="shared" si="84"/>
        <v>2</v>
      </c>
      <c r="Q75" s="309">
        <f t="shared" si="84"/>
        <v>2</v>
      </c>
      <c r="R75" s="309">
        <f t="shared" si="84"/>
        <v>2</v>
      </c>
      <c r="S75" s="309">
        <f t="shared" si="84"/>
        <v>2</v>
      </c>
      <c r="T75" s="309">
        <f t="shared" si="84"/>
        <v>2</v>
      </c>
      <c r="U75" s="309">
        <f t="shared" si="84"/>
        <v>2</v>
      </c>
      <c r="V75" s="309">
        <f t="shared" si="84"/>
        <v>2</v>
      </c>
      <c r="W75" s="309">
        <f t="shared" si="84"/>
        <v>2</v>
      </c>
      <c r="X75" s="309">
        <f t="shared" si="84"/>
        <v>2</v>
      </c>
      <c r="Y75" s="309">
        <f t="shared" si="84"/>
        <v>2</v>
      </c>
      <c r="Z75" s="309">
        <f t="shared" si="84"/>
        <v>2</v>
      </c>
      <c r="AA75" s="309">
        <f t="shared" si="84"/>
        <v>2</v>
      </c>
      <c r="AB75" s="309">
        <f t="shared" si="84"/>
        <v>2</v>
      </c>
      <c r="AC75" s="309">
        <f t="shared" si="84"/>
        <v>2</v>
      </c>
      <c r="AD75" s="309">
        <f t="shared" si="84"/>
        <v>2</v>
      </c>
      <c r="AE75" s="309">
        <f t="shared" si="84"/>
        <v>2</v>
      </c>
      <c r="AF75" s="309">
        <f t="shared" si="84"/>
        <v>2</v>
      </c>
      <c r="AG75" s="309">
        <f t="shared" si="84"/>
        <v>2</v>
      </c>
      <c r="AH75" s="309">
        <f t="shared" si="84"/>
        <v>2</v>
      </c>
      <c r="AI75" s="309">
        <f t="shared" si="84"/>
        <v>2</v>
      </c>
      <c r="AJ75" s="309">
        <f t="shared" si="84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85">IFERROR(I71*I72/100*(100-I75)/100,0)</f>
        <v>0</v>
      </c>
      <c r="J76" s="156">
        <f t="shared" si="85"/>
        <v>0</v>
      </c>
      <c r="K76" s="156">
        <f t="shared" si="85"/>
        <v>0</v>
      </c>
      <c r="L76" s="156">
        <f t="shared" si="85"/>
        <v>0</v>
      </c>
      <c r="M76" s="156">
        <f t="shared" si="85"/>
        <v>0</v>
      </c>
      <c r="N76" s="156">
        <f t="shared" si="85"/>
        <v>0</v>
      </c>
      <c r="O76" s="156">
        <f t="shared" si="85"/>
        <v>0</v>
      </c>
      <c r="P76" s="156">
        <f t="shared" si="85"/>
        <v>0</v>
      </c>
      <c r="Q76" s="156">
        <f t="shared" si="85"/>
        <v>0</v>
      </c>
      <c r="R76" s="156">
        <f t="shared" si="85"/>
        <v>0</v>
      </c>
      <c r="S76" s="156">
        <f t="shared" si="85"/>
        <v>0</v>
      </c>
      <c r="T76" s="156">
        <f t="shared" si="85"/>
        <v>0</v>
      </c>
      <c r="U76" s="156">
        <f t="shared" si="85"/>
        <v>0</v>
      </c>
      <c r="V76" s="156">
        <f t="shared" si="85"/>
        <v>0</v>
      </c>
      <c r="W76" s="156">
        <f t="shared" si="85"/>
        <v>0</v>
      </c>
      <c r="X76" s="156">
        <f t="shared" si="85"/>
        <v>0</v>
      </c>
      <c r="Y76" s="156">
        <f t="shared" si="85"/>
        <v>0</v>
      </c>
      <c r="Z76" s="156">
        <f t="shared" si="85"/>
        <v>0</v>
      </c>
      <c r="AA76" s="156">
        <f t="shared" si="85"/>
        <v>0</v>
      </c>
      <c r="AB76" s="156">
        <f t="shared" si="85"/>
        <v>0</v>
      </c>
      <c r="AC76" s="156">
        <f t="shared" si="85"/>
        <v>0</v>
      </c>
      <c r="AD76" s="156">
        <f t="shared" si="85"/>
        <v>0</v>
      </c>
      <c r="AE76" s="156">
        <f t="shared" si="85"/>
        <v>0</v>
      </c>
      <c r="AF76" s="156">
        <f t="shared" si="85"/>
        <v>0</v>
      </c>
      <c r="AG76" s="156">
        <f t="shared" si="85"/>
        <v>0</v>
      </c>
      <c r="AH76" s="156">
        <f t="shared" si="85"/>
        <v>0</v>
      </c>
      <c r="AI76" s="156">
        <f t="shared" si="85"/>
        <v>0</v>
      </c>
      <c r="AJ76" s="156">
        <f t="shared" si="85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6">IFERROR(I74/100*I76,0)</f>
        <v>0</v>
      </c>
      <c r="J77" s="163">
        <f t="shared" si="86"/>
        <v>0</v>
      </c>
      <c r="K77" s="163">
        <f t="shared" si="86"/>
        <v>0</v>
      </c>
      <c r="L77" s="163">
        <f t="shared" si="86"/>
        <v>0</v>
      </c>
      <c r="M77" s="163">
        <f t="shared" si="86"/>
        <v>0</v>
      </c>
      <c r="N77" s="163">
        <f t="shared" si="86"/>
        <v>0</v>
      </c>
      <c r="O77" s="163">
        <f t="shared" si="86"/>
        <v>0</v>
      </c>
      <c r="P77" s="163">
        <f t="shared" si="86"/>
        <v>0</v>
      </c>
      <c r="Q77" s="163">
        <f t="shared" si="86"/>
        <v>0</v>
      </c>
      <c r="R77" s="163">
        <f t="shared" si="86"/>
        <v>0</v>
      </c>
      <c r="S77" s="163">
        <f t="shared" si="86"/>
        <v>0</v>
      </c>
      <c r="T77" s="163">
        <f t="shared" si="86"/>
        <v>0</v>
      </c>
      <c r="U77" s="163">
        <f t="shared" si="86"/>
        <v>0</v>
      </c>
      <c r="V77" s="163">
        <f t="shared" si="86"/>
        <v>0</v>
      </c>
      <c r="W77" s="163">
        <f t="shared" si="86"/>
        <v>0</v>
      </c>
      <c r="X77" s="163">
        <f t="shared" si="86"/>
        <v>0</v>
      </c>
      <c r="Y77" s="163">
        <f t="shared" si="86"/>
        <v>0</v>
      </c>
      <c r="Z77" s="163">
        <f t="shared" si="86"/>
        <v>0</v>
      </c>
      <c r="AA77" s="163">
        <f t="shared" si="86"/>
        <v>0</v>
      </c>
      <c r="AB77" s="163">
        <f t="shared" si="86"/>
        <v>0</v>
      </c>
      <c r="AC77" s="163">
        <f t="shared" si="86"/>
        <v>0</v>
      </c>
      <c r="AD77" s="163">
        <f t="shared" si="86"/>
        <v>0</v>
      </c>
      <c r="AE77" s="163">
        <f t="shared" si="86"/>
        <v>0</v>
      </c>
      <c r="AF77" s="163">
        <f t="shared" si="86"/>
        <v>0</v>
      </c>
      <c r="AG77" s="163">
        <f t="shared" si="86"/>
        <v>0</v>
      </c>
      <c r="AH77" s="163">
        <f t="shared" si="86"/>
        <v>0</v>
      </c>
      <c r="AI77" s="163">
        <f t="shared" si="86"/>
        <v>0</v>
      </c>
      <c r="AJ77" s="163">
        <f t="shared" si="86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7">IFERROR(H71*H72/88,0)</f>
        <v>0</v>
      </c>
      <c r="I78" s="156">
        <f t="shared" si="87"/>
        <v>0</v>
      </c>
      <c r="J78" s="156">
        <f t="shared" si="87"/>
        <v>0</v>
      </c>
      <c r="K78" s="156">
        <f t="shared" si="87"/>
        <v>0</v>
      </c>
      <c r="L78" s="156">
        <f t="shared" si="87"/>
        <v>0</v>
      </c>
      <c r="M78" s="156">
        <f t="shared" si="87"/>
        <v>0</v>
      </c>
      <c r="N78" s="156">
        <f t="shared" si="87"/>
        <v>0</v>
      </c>
      <c r="O78" s="156">
        <f t="shared" si="87"/>
        <v>0</v>
      </c>
      <c r="P78" s="156">
        <f t="shared" si="87"/>
        <v>0</v>
      </c>
      <c r="Q78" s="156">
        <f t="shared" si="87"/>
        <v>0</v>
      </c>
      <c r="R78" s="156">
        <f t="shared" si="87"/>
        <v>0</v>
      </c>
      <c r="S78" s="156">
        <f t="shared" si="87"/>
        <v>0</v>
      </c>
      <c r="T78" s="156">
        <f t="shared" si="87"/>
        <v>0</v>
      </c>
      <c r="U78" s="156">
        <f t="shared" si="87"/>
        <v>0</v>
      </c>
      <c r="V78" s="156">
        <f t="shared" si="87"/>
        <v>0</v>
      </c>
      <c r="W78" s="156">
        <f t="shared" si="87"/>
        <v>0</v>
      </c>
      <c r="X78" s="156">
        <f t="shared" si="87"/>
        <v>0</v>
      </c>
      <c r="Y78" s="156">
        <f t="shared" si="87"/>
        <v>0</v>
      </c>
      <c r="Z78" s="156">
        <f t="shared" si="87"/>
        <v>0</v>
      </c>
      <c r="AA78" s="156">
        <f t="shared" si="87"/>
        <v>0</v>
      </c>
      <c r="AB78" s="156">
        <f t="shared" si="87"/>
        <v>0</v>
      </c>
      <c r="AC78" s="156">
        <f t="shared" si="87"/>
        <v>0</v>
      </c>
      <c r="AD78" s="156">
        <f t="shared" si="87"/>
        <v>0</v>
      </c>
      <c r="AE78" s="156">
        <f t="shared" si="87"/>
        <v>0</v>
      </c>
      <c r="AF78" s="156">
        <f t="shared" si="87"/>
        <v>0</v>
      </c>
      <c r="AG78" s="156">
        <f t="shared" si="87"/>
        <v>0</v>
      </c>
      <c r="AH78" s="156">
        <f t="shared" si="87"/>
        <v>0</v>
      </c>
      <c r="AI78" s="156">
        <f t="shared" si="87"/>
        <v>0</v>
      </c>
      <c r="AJ78" s="156">
        <f t="shared" si="87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8">IFERROR(G79*H$164/G$164,"-")</f>
        <v>-</v>
      </c>
      <c r="I79" s="179" t="str">
        <f t="shared" si="88"/>
        <v>-</v>
      </c>
      <c r="J79" s="179" t="str">
        <f t="shared" si="88"/>
        <v>-</v>
      </c>
      <c r="K79" s="179" t="str">
        <f t="shared" si="88"/>
        <v>-</v>
      </c>
      <c r="L79" s="179" t="str">
        <f t="shared" si="88"/>
        <v>-</v>
      </c>
      <c r="M79" s="179" t="str">
        <f t="shared" si="88"/>
        <v>-</v>
      </c>
      <c r="N79" s="179" t="str">
        <f t="shared" si="88"/>
        <v>-</v>
      </c>
      <c r="O79" s="179" t="str">
        <f t="shared" si="88"/>
        <v>-</v>
      </c>
      <c r="P79" s="179" t="str">
        <f t="shared" si="88"/>
        <v>-</v>
      </c>
      <c r="Q79" s="179" t="str">
        <f t="shared" si="88"/>
        <v>-</v>
      </c>
      <c r="R79" s="179" t="str">
        <f t="shared" si="88"/>
        <v>-</v>
      </c>
      <c r="S79" s="179" t="str">
        <f t="shared" si="88"/>
        <v>-</v>
      </c>
      <c r="T79" s="179" t="str">
        <f t="shared" si="88"/>
        <v>-</v>
      </c>
      <c r="U79" s="179" t="str">
        <f t="shared" si="88"/>
        <v>-</v>
      </c>
      <c r="V79" s="179" t="str">
        <f t="shared" si="88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9">IFERROR(AC79*AD$164/AC$164,"-")</f>
        <v>-</v>
      </c>
      <c r="AE79" s="179" t="str">
        <f t="shared" si="89"/>
        <v>-</v>
      </c>
      <c r="AF79" s="179" t="str">
        <f t="shared" si="89"/>
        <v>-</v>
      </c>
      <c r="AG79" s="179" t="str">
        <f t="shared" si="89"/>
        <v>-</v>
      </c>
      <c r="AH79" s="179" t="str">
        <f t="shared" si="89"/>
        <v>-</v>
      </c>
      <c r="AI79" s="179" t="str">
        <f t="shared" si="89"/>
        <v>-</v>
      </c>
      <c r="AJ79" s="179" t="str">
        <f t="shared" si="89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V81" si="90">H80</f>
        <v>88</v>
      </c>
      <c r="J80" s="164">
        <f t="shared" si="90"/>
        <v>88</v>
      </c>
      <c r="K80" s="164">
        <f t="shared" si="90"/>
        <v>88</v>
      </c>
      <c r="L80" s="164">
        <f t="shared" si="90"/>
        <v>88</v>
      </c>
      <c r="M80" s="164">
        <f t="shared" si="90"/>
        <v>88</v>
      </c>
      <c r="N80" s="164">
        <f t="shared" si="90"/>
        <v>88</v>
      </c>
      <c r="O80" s="164">
        <f t="shared" si="90"/>
        <v>88</v>
      </c>
      <c r="P80" s="164">
        <f t="shared" si="90"/>
        <v>88</v>
      </c>
      <c r="Q80" s="164">
        <f t="shared" si="90"/>
        <v>88</v>
      </c>
      <c r="R80" s="164">
        <f t="shared" si="90"/>
        <v>88</v>
      </c>
      <c r="S80" s="164">
        <f t="shared" si="90"/>
        <v>88</v>
      </c>
      <c r="T80" s="164">
        <f t="shared" si="90"/>
        <v>88</v>
      </c>
      <c r="U80" s="164">
        <f t="shared" si="90"/>
        <v>88</v>
      </c>
      <c r="V80" s="164">
        <f t="shared" si="90"/>
        <v>88</v>
      </c>
      <c r="W80" s="164">
        <f>J80</f>
        <v>88</v>
      </c>
      <c r="X80" s="164">
        <f t="shared" ref="X80:AB81" si="91">W80</f>
        <v>88</v>
      </c>
      <c r="Y80" s="164">
        <f t="shared" si="91"/>
        <v>88</v>
      </c>
      <c r="Z80" s="164">
        <f t="shared" si="91"/>
        <v>88</v>
      </c>
      <c r="AA80" s="164">
        <f t="shared" si="91"/>
        <v>88</v>
      </c>
      <c r="AB80" s="164">
        <f t="shared" si="91"/>
        <v>88</v>
      </c>
      <c r="AC80" s="164">
        <f>P80</f>
        <v>88</v>
      </c>
      <c r="AD80" s="164">
        <f t="shared" ref="AD80:AJ80" si="92">AC80</f>
        <v>88</v>
      </c>
      <c r="AE80" s="164">
        <f t="shared" si="92"/>
        <v>88</v>
      </c>
      <c r="AF80" s="164">
        <f t="shared" si="92"/>
        <v>88</v>
      </c>
      <c r="AG80" s="164">
        <f t="shared" si="92"/>
        <v>88</v>
      </c>
      <c r="AH80" s="164">
        <f t="shared" si="92"/>
        <v>88</v>
      </c>
      <c r="AI80" s="164">
        <f t="shared" si="92"/>
        <v>88</v>
      </c>
      <c r="AJ80" s="164">
        <f t="shared" si="92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93">G81</f>
        <v>0</v>
      </c>
      <c r="I81" s="166">
        <f t="shared" si="93"/>
        <v>0</v>
      </c>
      <c r="J81" s="166">
        <f t="shared" si="93"/>
        <v>0</v>
      </c>
      <c r="K81" s="166">
        <f t="shared" si="93"/>
        <v>0</v>
      </c>
      <c r="L81" s="166">
        <f t="shared" si="93"/>
        <v>0</v>
      </c>
      <c r="M81" s="166">
        <f t="shared" si="93"/>
        <v>0</v>
      </c>
      <c r="N81" s="166">
        <f t="shared" si="93"/>
        <v>0</v>
      </c>
      <c r="O81" s="166">
        <f t="shared" si="93"/>
        <v>0</v>
      </c>
      <c r="P81" s="166">
        <f t="shared" si="93"/>
        <v>0</v>
      </c>
      <c r="Q81" s="166">
        <f t="shared" si="93"/>
        <v>0</v>
      </c>
      <c r="R81" s="166">
        <f t="shared" si="90"/>
        <v>0</v>
      </c>
      <c r="S81" s="166">
        <f t="shared" si="90"/>
        <v>0</v>
      </c>
      <c r="T81" s="166">
        <f t="shared" si="90"/>
        <v>0</v>
      </c>
      <c r="U81" s="166">
        <f t="shared" si="90"/>
        <v>0</v>
      </c>
      <c r="V81" s="166">
        <f t="shared" si="90"/>
        <v>0</v>
      </c>
      <c r="W81" s="166">
        <f>J81</f>
        <v>0</v>
      </c>
      <c r="X81" s="166">
        <f t="shared" si="91"/>
        <v>0</v>
      </c>
      <c r="Y81" s="166">
        <f t="shared" si="91"/>
        <v>0</v>
      </c>
      <c r="Z81" s="166">
        <f t="shared" si="91"/>
        <v>0</v>
      </c>
      <c r="AA81" s="166">
        <f t="shared" si="91"/>
        <v>0</v>
      </c>
      <c r="AB81" s="166">
        <f t="shared" si="91"/>
        <v>0</v>
      </c>
      <c r="AC81" s="166">
        <f>P81</f>
        <v>0</v>
      </c>
      <c r="AD81" s="166">
        <f t="shared" si="93"/>
        <v>0</v>
      </c>
      <c r="AE81" s="166">
        <f t="shared" si="93"/>
        <v>0</v>
      </c>
      <c r="AF81" s="166">
        <f t="shared" si="93"/>
        <v>0</v>
      </c>
      <c r="AG81" s="166">
        <f t="shared" si="93"/>
        <v>0</v>
      </c>
      <c r="AH81" s="166">
        <f t="shared" si="93"/>
        <v>0</v>
      </c>
      <c r="AI81" s="166">
        <f t="shared" si="93"/>
        <v>0</v>
      </c>
      <c r="AJ81" s="166">
        <f t="shared" si="93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94">IFERROR(H81*100/H80,0)</f>
        <v>0</v>
      </c>
      <c r="I82" s="291">
        <f t="shared" si="94"/>
        <v>0</v>
      </c>
      <c r="J82" s="291">
        <f t="shared" si="94"/>
        <v>0</v>
      </c>
      <c r="K82" s="291">
        <f t="shared" si="94"/>
        <v>0</v>
      </c>
      <c r="L82" s="291">
        <f t="shared" si="94"/>
        <v>0</v>
      </c>
      <c r="M82" s="291">
        <f t="shared" si="94"/>
        <v>0</v>
      </c>
      <c r="N82" s="291">
        <f t="shared" si="94"/>
        <v>0</v>
      </c>
      <c r="O82" s="291">
        <f t="shared" si="94"/>
        <v>0</v>
      </c>
      <c r="P82" s="291">
        <f t="shared" si="94"/>
        <v>0</v>
      </c>
      <c r="Q82" s="291">
        <f t="shared" si="94"/>
        <v>0</v>
      </c>
      <c r="R82" s="291">
        <f t="shared" si="94"/>
        <v>0</v>
      </c>
      <c r="S82" s="291">
        <f t="shared" si="94"/>
        <v>0</v>
      </c>
      <c r="T82" s="291">
        <f t="shared" si="94"/>
        <v>0</v>
      </c>
      <c r="U82" s="291">
        <f t="shared" si="94"/>
        <v>0</v>
      </c>
      <c r="V82" s="291">
        <f t="shared" si="94"/>
        <v>0</v>
      </c>
      <c r="W82" s="291">
        <f t="shared" si="94"/>
        <v>0</v>
      </c>
      <c r="X82" s="291">
        <f t="shared" si="94"/>
        <v>0</v>
      </c>
      <c r="Y82" s="291">
        <f t="shared" si="94"/>
        <v>0</v>
      </c>
      <c r="Z82" s="291">
        <f t="shared" si="94"/>
        <v>0</v>
      </c>
      <c r="AA82" s="291">
        <f t="shared" si="94"/>
        <v>0</v>
      </c>
      <c r="AB82" s="291">
        <f t="shared" si="94"/>
        <v>0</v>
      </c>
      <c r="AC82" s="291">
        <f t="shared" si="94"/>
        <v>0</v>
      </c>
      <c r="AD82" s="291">
        <f t="shared" si="94"/>
        <v>0</v>
      </c>
      <c r="AE82" s="291">
        <f t="shared" si="94"/>
        <v>0</v>
      </c>
      <c r="AF82" s="291">
        <f t="shared" si="94"/>
        <v>0</v>
      </c>
      <c r="AG82" s="291">
        <f t="shared" si="94"/>
        <v>0</v>
      </c>
      <c r="AH82" s="291">
        <f t="shared" si="94"/>
        <v>0</v>
      </c>
      <c r="AI82" s="291">
        <f t="shared" si="94"/>
        <v>0</v>
      </c>
      <c r="AJ82" s="291">
        <f t="shared" si="94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95">H83</f>
        <v>2</v>
      </c>
      <c r="J83" s="309">
        <f t="shared" si="95"/>
        <v>2</v>
      </c>
      <c r="K83" s="309">
        <f t="shared" si="95"/>
        <v>2</v>
      </c>
      <c r="L83" s="309">
        <f t="shared" si="95"/>
        <v>2</v>
      </c>
      <c r="M83" s="309">
        <f t="shared" si="95"/>
        <v>2</v>
      </c>
      <c r="N83" s="309">
        <f t="shared" si="95"/>
        <v>2</v>
      </c>
      <c r="O83" s="309">
        <f t="shared" si="95"/>
        <v>2</v>
      </c>
      <c r="P83" s="309">
        <f t="shared" si="95"/>
        <v>2</v>
      </c>
      <c r="Q83" s="309">
        <f t="shared" si="95"/>
        <v>2</v>
      </c>
      <c r="R83" s="309">
        <f t="shared" si="95"/>
        <v>2</v>
      </c>
      <c r="S83" s="309">
        <f t="shared" si="95"/>
        <v>2</v>
      </c>
      <c r="T83" s="309">
        <f t="shared" si="95"/>
        <v>2</v>
      </c>
      <c r="U83" s="309">
        <f t="shared" si="95"/>
        <v>2</v>
      </c>
      <c r="V83" s="309">
        <f t="shared" si="95"/>
        <v>2</v>
      </c>
      <c r="W83" s="309">
        <f t="shared" si="95"/>
        <v>2</v>
      </c>
      <c r="X83" s="309">
        <f t="shared" si="95"/>
        <v>2</v>
      </c>
      <c r="Y83" s="309">
        <f t="shared" si="95"/>
        <v>2</v>
      </c>
      <c r="Z83" s="309">
        <f t="shared" si="95"/>
        <v>2</v>
      </c>
      <c r="AA83" s="309">
        <f t="shared" si="95"/>
        <v>2</v>
      </c>
      <c r="AB83" s="309">
        <f t="shared" si="95"/>
        <v>2</v>
      </c>
      <c r="AC83" s="309">
        <f t="shared" si="95"/>
        <v>2</v>
      </c>
      <c r="AD83" s="309">
        <f t="shared" si="95"/>
        <v>2</v>
      </c>
      <c r="AE83" s="309">
        <f t="shared" si="95"/>
        <v>2</v>
      </c>
      <c r="AF83" s="309">
        <f t="shared" si="95"/>
        <v>2</v>
      </c>
      <c r="AG83" s="309">
        <f t="shared" si="95"/>
        <v>2</v>
      </c>
      <c r="AH83" s="309">
        <f t="shared" si="95"/>
        <v>2</v>
      </c>
      <c r="AI83" s="309">
        <f t="shared" si="95"/>
        <v>2</v>
      </c>
      <c r="AJ83" s="309">
        <f t="shared" si="95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96">IFERROR(I79*I80/100*(100-I83)/100,0)</f>
        <v>0</v>
      </c>
      <c r="J84" s="156">
        <f t="shared" si="96"/>
        <v>0</v>
      </c>
      <c r="K84" s="156">
        <f t="shared" si="96"/>
        <v>0</v>
      </c>
      <c r="L84" s="156">
        <f t="shared" si="96"/>
        <v>0</v>
      </c>
      <c r="M84" s="156">
        <f t="shared" si="96"/>
        <v>0</v>
      </c>
      <c r="N84" s="156">
        <f t="shared" si="96"/>
        <v>0</v>
      </c>
      <c r="O84" s="156">
        <f t="shared" si="96"/>
        <v>0</v>
      </c>
      <c r="P84" s="156">
        <f t="shared" si="96"/>
        <v>0</v>
      </c>
      <c r="Q84" s="156">
        <f t="shared" si="96"/>
        <v>0</v>
      </c>
      <c r="R84" s="156">
        <f t="shared" si="96"/>
        <v>0</v>
      </c>
      <c r="S84" s="156">
        <f t="shared" si="96"/>
        <v>0</v>
      </c>
      <c r="T84" s="156">
        <f t="shared" si="96"/>
        <v>0</v>
      </c>
      <c r="U84" s="156">
        <f t="shared" si="96"/>
        <v>0</v>
      </c>
      <c r="V84" s="156">
        <f t="shared" si="96"/>
        <v>0</v>
      </c>
      <c r="W84" s="156">
        <f t="shared" si="96"/>
        <v>0</v>
      </c>
      <c r="X84" s="156">
        <f t="shared" si="96"/>
        <v>0</v>
      </c>
      <c r="Y84" s="156">
        <f t="shared" si="96"/>
        <v>0</v>
      </c>
      <c r="Z84" s="156">
        <f t="shared" si="96"/>
        <v>0</v>
      </c>
      <c r="AA84" s="156">
        <f t="shared" si="96"/>
        <v>0</v>
      </c>
      <c r="AB84" s="156">
        <f t="shared" si="96"/>
        <v>0</v>
      </c>
      <c r="AC84" s="156">
        <f t="shared" si="96"/>
        <v>0</v>
      </c>
      <c r="AD84" s="156">
        <f t="shared" si="96"/>
        <v>0</v>
      </c>
      <c r="AE84" s="156">
        <f t="shared" si="96"/>
        <v>0</v>
      </c>
      <c r="AF84" s="156">
        <f t="shared" si="96"/>
        <v>0</v>
      </c>
      <c r="AG84" s="156">
        <f t="shared" si="96"/>
        <v>0</v>
      </c>
      <c r="AH84" s="156">
        <f t="shared" si="96"/>
        <v>0</v>
      </c>
      <c r="AI84" s="156">
        <f t="shared" si="96"/>
        <v>0</v>
      </c>
      <c r="AJ84" s="156">
        <f t="shared" si="96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7">IFERROR(I82/100*I84,0)</f>
        <v>0</v>
      </c>
      <c r="J85" s="163">
        <f t="shared" si="97"/>
        <v>0</v>
      </c>
      <c r="K85" s="163">
        <f t="shared" si="97"/>
        <v>0</v>
      </c>
      <c r="L85" s="163">
        <f t="shared" si="97"/>
        <v>0</v>
      </c>
      <c r="M85" s="163">
        <f t="shared" si="97"/>
        <v>0</v>
      </c>
      <c r="N85" s="163">
        <f t="shared" si="97"/>
        <v>0</v>
      </c>
      <c r="O85" s="163">
        <f t="shared" si="97"/>
        <v>0</v>
      </c>
      <c r="P85" s="163">
        <f t="shared" si="97"/>
        <v>0</v>
      </c>
      <c r="Q85" s="163">
        <f t="shared" si="97"/>
        <v>0</v>
      </c>
      <c r="R85" s="163">
        <f t="shared" si="97"/>
        <v>0</v>
      </c>
      <c r="S85" s="163">
        <f t="shared" si="97"/>
        <v>0</v>
      </c>
      <c r="T85" s="163">
        <f t="shared" si="97"/>
        <v>0</v>
      </c>
      <c r="U85" s="163">
        <f t="shared" si="97"/>
        <v>0</v>
      </c>
      <c r="V85" s="163">
        <f t="shared" si="97"/>
        <v>0</v>
      </c>
      <c r="W85" s="163">
        <f t="shared" si="97"/>
        <v>0</v>
      </c>
      <c r="X85" s="163">
        <f t="shared" si="97"/>
        <v>0</v>
      </c>
      <c r="Y85" s="163">
        <f t="shared" si="97"/>
        <v>0</v>
      </c>
      <c r="Z85" s="163">
        <f t="shared" si="97"/>
        <v>0</v>
      </c>
      <c r="AA85" s="163">
        <f t="shared" si="97"/>
        <v>0</v>
      </c>
      <c r="AB85" s="163">
        <f t="shared" si="97"/>
        <v>0</v>
      </c>
      <c r="AC85" s="163">
        <f t="shared" si="97"/>
        <v>0</v>
      </c>
      <c r="AD85" s="163">
        <f t="shared" si="97"/>
        <v>0</v>
      </c>
      <c r="AE85" s="163">
        <f t="shared" si="97"/>
        <v>0</v>
      </c>
      <c r="AF85" s="163">
        <f t="shared" si="97"/>
        <v>0</v>
      </c>
      <c r="AG85" s="163">
        <f t="shared" si="97"/>
        <v>0</v>
      </c>
      <c r="AH85" s="163">
        <f t="shared" si="97"/>
        <v>0</v>
      </c>
      <c r="AI85" s="163">
        <f t="shared" si="97"/>
        <v>0</v>
      </c>
      <c r="AJ85" s="163">
        <f t="shared" si="97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8">IFERROR(H79*H80/88,0)</f>
        <v>0</v>
      </c>
      <c r="I86" s="156">
        <f t="shared" si="98"/>
        <v>0</v>
      </c>
      <c r="J86" s="156">
        <f t="shared" si="98"/>
        <v>0</v>
      </c>
      <c r="K86" s="156">
        <f t="shared" si="98"/>
        <v>0</v>
      </c>
      <c r="L86" s="156">
        <f t="shared" si="98"/>
        <v>0</v>
      </c>
      <c r="M86" s="156">
        <f t="shared" si="98"/>
        <v>0</v>
      </c>
      <c r="N86" s="156">
        <f t="shared" si="98"/>
        <v>0</v>
      </c>
      <c r="O86" s="156">
        <f t="shared" si="98"/>
        <v>0</v>
      </c>
      <c r="P86" s="156">
        <f t="shared" si="98"/>
        <v>0</v>
      </c>
      <c r="Q86" s="156">
        <f t="shared" si="98"/>
        <v>0</v>
      </c>
      <c r="R86" s="156">
        <f t="shared" si="98"/>
        <v>0</v>
      </c>
      <c r="S86" s="156">
        <f t="shared" si="98"/>
        <v>0</v>
      </c>
      <c r="T86" s="156">
        <f t="shared" si="98"/>
        <v>0</v>
      </c>
      <c r="U86" s="156">
        <f t="shared" si="98"/>
        <v>0</v>
      </c>
      <c r="V86" s="156">
        <f t="shared" si="98"/>
        <v>0</v>
      </c>
      <c r="W86" s="156">
        <f t="shared" si="98"/>
        <v>0</v>
      </c>
      <c r="X86" s="156">
        <f t="shared" si="98"/>
        <v>0</v>
      </c>
      <c r="Y86" s="156">
        <f t="shared" si="98"/>
        <v>0</v>
      </c>
      <c r="Z86" s="156">
        <f t="shared" si="98"/>
        <v>0</v>
      </c>
      <c r="AA86" s="156">
        <f t="shared" si="98"/>
        <v>0</v>
      </c>
      <c r="AB86" s="156">
        <f t="shared" si="98"/>
        <v>0</v>
      </c>
      <c r="AC86" s="156">
        <f t="shared" si="98"/>
        <v>0</v>
      </c>
      <c r="AD86" s="156">
        <f t="shared" si="98"/>
        <v>0</v>
      </c>
      <c r="AE86" s="156">
        <f t="shared" si="98"/>
        <v>0</v>
      </c>
      <c r="AF86" s="156">
        <f t="shared" si="98"/>
        <v>0</v>
      </c>
      <c r="AG86" s="156">
        <f t="shared" si="98"/>
        <v>0</v>
      </c>
      <c r="AH86" s="156">
        <f t="shared" si="98"/>
        <v>0</v>
      </c>
      <c r="AI86" s="156">
        <f t="shared" si="98"/>
        <v>0</v>
      </c>
      <c r="AJ86" s="156">
        <f t="shared" si="98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9">IFERROR(G87*H$164/G$164,"-")</f>
        <v>-</v>
      </c>
      <c r="I87" s="179" t="str">
        <f t="shared" si="99"/>
        <v>-</v>
      </c>
      <c r="J87" s="179" t="str">
        <f t="shared" si="99"/>
        <v>-</v>
      </c>
      <c r="K87" s="179" t="str">
        <f t="shared" si="99"/>
        <v>-</v>
      </c>
      <c r="L87" s="179" t="str">
        <f t="shared" si="99"/>
        <v>-</v>
      </c>
      <c r="M87" s="179" t="str">
        <f t="shared" si="99"/>
        <v>-</v>
      </c>
      <c r="N87" s="179" t="str">
        <f t="shared" si="99"/>
        <v>-</v>
      </c>
      <c r="O87" s="179" t="str">
        <f t="shared" si="99"/>
        <v>-</v>
      </c>
      <c r="P87" s="179" t="str">
        <f t="shared" si="99"/>
        <v>-</v>
      </c>
      <c r="Q87" s="179" t="str">
        <f t="shared" si="99"/>
        <v>-</v>
      </c>
      <c r="R87" s="179" t="str">
        <f t="shared" si="99"/>
        <v>-</v>
      </c>
      <c r="S87" s="179" t="str">
        <f t="shared" si="99"/>
        <v>-</v>
      </c>
      <c r="T87" s="179" t="str">
        <f t="shared" si="99"/>
        <v>-</v>
      </c>
      <c r="U87" s="179" t="str">
        <f t="shared" si="99"/>
        <v>-</v>
      </c>
      <c r="V87" s="179" t="str">
        <f t="shared" si="99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100">IFERROR(AC87*AD$164/AC$164,"-")</f>
        <v>-</v>
      </c>
      <c r="AE87" s="179" t="str">
        <f t="shared" si="100"/>
        <v>-</v>
      </c>
      <c r="AF87" s="179" t="str">
        <f t="shared" si="100"/>
        <v>-</v>
      </c>
      <c r="AG87" s="179" t="str">
        <f t="shared" si="100"/>
        <v>-</v>
      </c>
      <c r="AH87" s="179" t="str">
        <f t="shared" si="100"/>
        <v>-</v>
      </c>
      <c r="AI87" s="179" t="str">
        <f t="shared" si="100"/>
        <v>-</v>
      </c>
      <c r="AJ87" s="179" t="str">
        <f t="shared" si="100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V89" si="101">H88</f>
        <v>88</v>
      </c>
      <c r="J88" s="164">
        <f t="shared" si="101"/>
        <v>88</v>
      </c>
      <c r="K88" s="164">
        <f t="shared" si="101"/>
        <v>88</v>
      </c>
      <c r="L88" s="164">
        <f t="shared" si="101"/>
        <v>88</v>
      </c>
      <c r="M88" s="164">
        <f t="shared" si="101"/>
        <v>88</v>
      </c>
      <c r="N88" s="164">
        <f t="shared" si="101"/>
        <v>88</v>
      </c>
      <c r="O88" s="164">
        <f t="shared" si="101"/>
        <v>88</v>
      </c>
      <c r="P88" s="164">
        <f t="shared" si="101"/>
        <v>88</v>
      </c>
      <c r="Q88" s="164">
        <f t="shared" si="101"/>
        <v>88</v>
      </c>
      <c r="R88" s="164">
        <f t="shared" si="101"/>
        <v>88</v>
      </c>
      <c r="S88" s="164">
        <f t="shared" si="101"/>
        <v>88</v>
      </c>
      <c r="T88" s="164">
        <f t="shared" si="101"/>
        <v>88</v>
      </c>
      <c r="U88" s="164">
        <f t="shared" si="101"/>
        <v>88</v>
      </c>
      <c r="V88" s="164">
        <f t="shared" si="101"/>
        <v>88</v>
      </c>
      <c r="W88" s="164">
        <f>J88</f>
        <v>88</v>
      </c>
      <c r="X88" s="164">
        <f t="shared" ref="X88:AB89" si="102">W88</f>
        <v>88</v>
      </c>
      <c r="Y88" s="164">
        <f t="shared" si="102"/>
        <v>88</v>
      </c>
      <c r="Z88" s="164">
        <f t="shared" si="102"/>
        <v>88</v>
      </c>
      <c r="AA88" s="164">
        <f t="shared" si="102"/>
        <v>88</v>
      </c>
      <c r="AB88" s="164">
        <f t="shared" si="102"/>
        <v>88</v>
      </c>
      <c r="AC88" s="164">
        <f>P88</f>
        <v>88</v>
      </c>
      <c r="AD88" s="164">
        <f t="shared" ref="AD88:AJ88" si="103">AC88</f>
        <v>88</v>
      </c>
      <c r="AE88" s="164">
        <f t="shared" si="103"/>
        <v>88</v>
      </c>
      <c r="AF88" s="164">
        <f t="shared" si="103"/>
        <v>88</v>
      </c>
      <c r="AG88" s="164">
        <f t="shared" si="103"/>
        <v>88</v>
      </c>
      <c r="AH88" s="164">
        <f t="shared" si="103"/>
        <v>88</v>
      </c>
      <c r="AI88" s="164">
        <f t="shared" si="103"/>
        <v>88</v>
      </c>
      <c r="AJ88" s="164">
        <f t="shared" si="103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104">G89</f>
        <v>0</v>
      </c>
      <c r="I89" s="166">
        <f t="shared" si="104"/>
        <v>0</v>
      </c>
      <c r="J89" s="166">
        <f t="shared" si="104"/>
        <v>0</v>
      </c>
      <c r="K89" s="166">
        <f t="shared" si="104"/>
        <v>0</v>
      </c>
      <c r="L89" s="166">
        <f t="shared" si="104"/>
        <v>0</v>
      </c>
      <c r="M89" s="166">
        <f t="shared" si="104"/>
        <v>0</v>
      </c>
      <c r="N89" s="166">
        <f t="shared" si="104"/>
        <v>0</v>
      </c>
      <c r="O89" s="166">
        <f t="shared" si="104"/>
        <v>0</v>
      </c>
      <c r="P89" s="166">
        <f t="shared" si="104"/>
        <v>0</v>
      </c>
      <c r="Q89" s="166">
        <f t="shared" si="104"/>
        <v>0</v>
      </c>
      <c r="R89" s="166">
        <f t="shared" si="101"/>
        <v>0</v>
      </c>
      <c r="S89" s="166">
        <f t="shared" si="101"/>
        <v>0</v>
      </c>
      <c r="T89" s="166">
        <f t="shared" si="101"/>
        <v>0</v>
      </c>
      <c r="U89" s="166">
        <f t="shared" si="101"/>
        <v>0</v>
      </c>
      <c r="V89" s="166">
        <f t="shared" si="101"/>
        <v>0</v>
      </c>
      <c r="W89" s="166">
        <f>J89</f>
        <v>0</v>
      </c>
      <c r="X89" s="166">
        <f t="shared" si="102"/>
        <v>0</v>
      </c>
      <c r="Y89" s="166">
        <f t="shared" si="102"/>
        <v>0</v>
      </c>
      <c r="Z89" s="166">
        <f t="shared" si="102"/>
        <v>0</v>
      </c>
      <c r="AA89" s="166">
        <f t="shared" si="102"/>
        <v>0</v>
      </c>
      <c r="AB89" s="166">
        <f t="shared" si="102"/>
        <v>0</v>
      </c>
      <c r="AC89" s="166">
        <f>P89</f>
        <v>0</v>
      </c>
      <c r="AD89" s="166">
        <f t="shared" si="104"/>
        <v>0</v>
      </c>
      <c r="AE89" s="166">
        <f t="shared" si="104"/>
        <v>0</v>
      </c>
      <c r="AF89" s="166">
        <f t="shared" si="104"/>
        <v>0</v>
      </c>
      <c r="AG89" s="166">
        <f t="shared" si="104"/>
        <v>0</v>
      </c>
      <c r="AH89" s="166">
        <f t="shared" si="104"/>
        <v>0</v>
      </c>
      <c r="AI89" s="166">
        <f t="shared" si="104"/>
        <v>0</v>
      </c>
      <c r="AJ89" s="166">
        <f t="shared" si="104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105">IFERROR(H89*100/H88,0)</f>
        <v>0</v>
      </c>
      <c r="I90" s="291">
        <f t="shared" si="105"/>
        <v>0</v>
      </c>
      <c r="J90" s="291">
        <f t="shared" si="105"/>
        <v>0</v>
      </c>
      <c r="K90" s="291">
        <f t="shared" si="105"/>
        <v>0</v>
      </c>
      <c r="L90" s="291">
        <f t="shared" si="105"/>
        <v>0</v>
      </c>
      <c r="M90" s="291">
        <f t="shared" si="105"/>
        <v>0</v>
      </c>
      <c r="N90" s="291">
        <f t="shared" si="105"/>
        <v>0</v>
      </c>
      <c r="O90" s="291">
        <f t="shared" si="105"/>
        <v>0</v>
      </c>
      <c r="P90" s="291">
        <f t="shared" si="105"/>
        <v>0</v>
      </c>
      <c r="Q90" s="291">
        <f t="shared" si="105"/>
        <v>0</v>
      </c>
      <c r="R90" s="291">
        <f t="shared" si="105"/>
        <v>0</v>
      </c>
      <c r="S90" s="291">
        <f t="shared" si="105"/>
        <v>0</v>
      </c>
      <c r="T90" s="291">
        <f t="shared" si="105"/>
        <v>0</v>
      </c>
      <c r="U90" s="291">
        <f t="shared" si="105"/>
        <v>0</v>
      </c>
      <c r="V90" s="291">
        <f t="shared" si="105"/>
        <v>0</v>
      </c>
      <c r="W90" s="291">
        <f t="shared" si="105"/>
        <v>0</v>
      </c>
      <c r="X90" s="291">
        <f t="shared" si="105"/>
        <v>0</v>
      </c>
      <c r="Y90" s="291">
        <f t="shared" si="105"/>
        <v>0</v>
      </c>
      <c r="Z90" s="291">
        <f t="shared" si="105"/>
        <v>0</v>
      </c>
      <c r="AA90" s="291">
        <f t="shared" si="105"/>
        <v>0</v>
      </c>
      <c r="AB90" s="291">
        <f t="shared" si="105"/>
        <v>0</v>
      </c>
      <c r="AC90" s="291">
        <f t="shared" si="105"/>
        <v>0</v>
      </c>
      <c r="AD90" s="291">
        <f t="shared" si="105"/>
        <v>0</v>
      </c>
      <c r="AE90" s="291">
        <f t="shared" si="105"/>
        <v>0</v>
      </c>
      <c r="AF90" s="291">
        <f t="shared" si="105"/>
        <v>0</v>
      </c>
      <c r="AG90" s="291">
        <f t="shared" si="105"/>
        <v>0</v>
      </c>
      <c r="AH90" s="291">
        <f t="shared" si="105"/>
        <v>0</v>
      </c>
      <c r="AI90" s="291">
        <f t="shared" si="105"/>
        <v>0</v>
      </c>
      <c r="AJ90" s="291">
        <f t="shared" si="105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106">H91</f>
        <v>2</v>
      </c>
      <c r="J91" s="309">
        <f t="shared" si="106"/>
        <v>2</v>
      </c>
      <c r="K91" s="309">
        <f t="shared" si="106"/>
        <v>2</v>
      </c>
      <c r="L91" s="309">
        <f t="shared" si="106"/>
        <v>2</v>
      </c>
      <c r="M91" s="309">
        <f t="shared" si="106"/>
        <v>2</v>
      </c>
      <c r="N91" s="309">
        <f t="shared" si="106"/>
        <v>2</v>
      </c>
      <c r="O91" s="309">
        <f t="shared" si="106"/>
        <v>2</v>
      </c>
      <c r="P91" s="309">
        <f t="shared" si="106"/>
        <v>2</v>
      </c>
      <c r="Q91" s="309">
        <f t="shared" si="106"/>
        <v>2</v>
      </c>
      <c r="R91" s="309">
        <f t="shared" si="106"/>
        <v>2</v>
      </c>
      <c r="S91" s="309">
        <f t="shared" si="106"/>
        <v>2</v>
      </c>
      <c r="T91" s="309">
        <f t="shared" si="106"/>
        <v>2</v>
      </c>
      <c r="U91" s="309">
        <f t="shared" si="106"/>
        <v>2</v>
      </c>
      <c r="V91" s="309">
        <f t="shared" si="106"/>
        <v>2</v>
      </c>
      <c r="W91" s="309">
        <f t="shared" si="106"/>
        <v>2</v>
      </c>
      <c r="X91" s="309">
        <f t="shared" si="106"/>
        <v>2</v>
      </c>
      <c r="Y91" s="309">
        <f t="shared" si="106"/>
        <v>2</v>
      </c>
      <c r="Z91" s="309">
        <f t="shared" si="106"/>
        <v>2</v>
      </c>
      <c r="AA91" s="309">
        <f t="shared" si="106"/>
        <v>2</v>
      </c>
      <c r="AB91" s="309">
        <f t="shared" si="106"/>
        <v>2</v>
      </c>
      <c r="AC91" s="309">
        <f t="shared" si="106"/>
        <v>2</v>
      </c>
      <c r="AD91" s="309">
        <f t="shared" si="106"/>
        <v>2</v>
      </c>
      <c r="AE91" s="309">
        <f t="shared" si="106"/>
        <v>2</v>
      </c>
      <c r="AF91" s="309">
        <f t="shared" si="106"/>
        <v>2</v>
      </c>
      <c r="AG91" s="309">
        <f t="shared" si="106"/>
        <v>2</v>
      </c>
      <c r="AH91" s="309">
        <f t="shared" si="106"/>
        <v>2</v>
      </c>
      <c r="AI91" s="309">
        <f t="shared" si="106"/>
        <v>2</v>
      </c>
      <c r="AJ91" s="309">
        <f t="shared" si="106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107">IFERROR(I87*I88/100*(100-I91)/100,0)</f>
        <v>0</v>
      </c>
      <c r="J92" s="156">
        <f t="shared" si="107"/>
        <v>0</v>
      </c>
      <c r="K92" s="156">
        <f t="shared" si="107"/>
        <v>0</v>
      </c>
      <c r="L92" s="156">
        <f t="shared" si="107"/>
        <v>0</v>
      </c>
      <c r="M92" s="156">
        <f t="shared" si="107"/>
        <v>0</v>
      </c>
      <c r="N92" s="156">
        <f t="shared" si="107"/>
        <v>0</v>
      </c>
      <c r="O92" s="156">
        <f t="shared" si="107"/>
        <v>0</v>
      </c>
      <c r="P92" s="156">
        <f t="shared" si="107"/>
        <v>0</v>
      </c>
      <c r="Q92" s="156">
        <f t="shared" si="107"/>
        <v>0</v>
      </c>
      <c r="R92" s="156">
        <f t="shared" si="107"/>
        <v>0</v>
      </c>
      <c r="S92" s="156">
        <f t="shared" si="107"/>
        <v>0</v>
      </c>
      <c r="T92" s="156">
        <f t="shared" si="107"/>
        <v>0</v>
      </c>
      <c r="U92" s="156">
        <f t="shared" si="107"/>
        <v>0</v>
      </c>
      <c r="V92" s="156">
        <f t="shared" si="107"/>
        <v>0</v>
      </c>
      <c r="W92" s="156">
        <f t="shared" si="107"/>
        <v>0</v>
      </c>
      <c r="X92" s="156">
        <f t="shared" si="107"/>
        <v>0</v>
      </c>
      <c r="Y92" s="156">
        <f t="shared" si="107"/>
        <v>0</v>
      </c>
      <c r="Z92" s="156">
        <f t="shared" si="107"/>
        <v>0</v>
      </c>
      <c r="AA92" s="156">
        <f t="shared" si="107"/>
        <v>0</v>
      </c>
      <c r="AB92" s="156">
        <f t="shared" si="107"/>
        <v>0</v>
      </c>
      <c r="AC92" s="156">
        <f t="shared" si="107"/>
        <v>0</v>
      </c>
      <c r="AD92" s="156">
        <f t="shared" si="107"/>
        <v>0</v>
      </c>
      <c r="AE92" s="156">
        <f t="shared" si="107"/>
        <v>0</v>
      </c>
      <c r="AF92" s="156">
        <f t="shared" si="107"/>
        <v>0</v>
      </c>
      <c r="AG92" s="156">
        <f t="shared" si="107"/>
        <v>0</v>
      </c>
      <c r="AH92" s="156">
        <f t="shared" si="107"/>
        <v>0</v>
      </c>
      <c r="AI92" s="156">
        <f t="shared" si="107"/>
        <v>0</v>
      </c>
      <c r="AJ92" s="156">
        <f t="shared" si="107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8">IFERROR(I90/100*I92,0)</f>
        <v>0</v>
      </c>
      <c r="J93" s="163">
        <f t="shared" si="108"/>
        <v>0</v>
      </c>
      <c r="K93" s="163">
        <f t="shared" si="108"/>
        <v>0</v>
      </c>
      <c r="L93" s="163">
        <f t="shared" si="108"/>
        <v>0</v>
      </c>
      <c r="M93" s="163">
        <f t="shared" si="108"/>
        <v>0</v>
      </c>
      <c r="N93" s="163">
        <f t="shared" si="108"/>
        <v>0</v>
      </c>
      <c r="O93" s="163">
        <f t="shared" si="108"/>
        <v>0</v>
      </c>
      <c r="P93" s="163">
        <f t="shared" si="108"/>
        <v>0</v>
      </c>
      <c r="Q93" s="163">
        <f t="shared" si="108"/>
        <v>0</v>
      </c>
      <c r="R93" s="163">
        <f t="shared" si="108"/>
        <v>0</v>
      </c>
      <c r="S93" s="163">
        <f t="shared" si="108"/>
        <v>0</v>
      </c>
      <c r="T93" s="163">
        <f t="shared" si="108"/>
        <v>0</v>
      </c>
      <c r="U93" s="163">
        <f t="shared" si="108"/>
        <v>0</v>
      </c>
      <c r="V93" s="163">
        <f t="shared" si="108"/>
        <v>0</v>
      </c>
      <c r="W93" s="163">
        <f t="shared" si="108"/>
        <v>0</v>
      </c>
      <c r="X93" s="163">
        <f t="shared" si="108"/>
        <v>0</v>
      </c>
      <c r="Y93" s="163">
        <f t="shared" si="108"/>
        <v>0</v>
      </c>
      <c r="Z93" s="163">
        <f t="shared" si="108"/>
        <v>0</v>
      </c>
      <c r="AA93" s="163">
        <f t="shared" si="108"/>
        <v>0</v>
      </c>
      <c r="AB93" s="163">
        <f t="shared" si="108"/>
        <v>0</v>
      </c>
      <c r="AC93" s="163">
        <f t="shared" si="108"/>
        <v>0</v>
      </c>
      <c r="AD93" s="163">
        <f t="shared" si="108"/>
        <v>0</v>
      </c>
      <c r="AE93" s="163">
        <f t="shared" si="108"/>
        <v>0</v>
      </c>
      <c r="AF93" s="163">
        <f t="shared" si="108"/>
        <v>0</v>
      </c>
      <c r="AG93" s="163">
        <f t="shared" si="108"/>
        <v>0</v>
      </c>
      <c r="AH93" s="163">
        <f t="shared" si="108"/>
        <v>0</v>
      </c>
      <c r="AI93" s="163">
        <f t="shared" si="108"/>
        <v>0</v>
      </c>
      <c r="AJ93" s="163">
        <f t="shared" si="108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9">IFERROR(H87*H88/88,0)</f>
        <v>0</v>
      </c>
      <c r="I94" s="156">
        <f t="shared" si="109"/>
        <v>0</v>
      </c>
      <c r="J94" s="156">
        <f t="shared" si="109"/>
        <v>0</v>
      </c>
      <c r="K94" s="156">
        <f t="shared" si="109"/>
        <v>0</v>
      </c>
      <c r="L94" s="156">
        <f t="shared" si="109"/>
        <v>0</v>
      </c>
      <c r="M94" s="156">
        <f t="shared" si="109"/>
        <v>0</v>
      </c>
      <c r="N94" s="156">
        <f t="shared" si="109"/>
        <v>0</v>
      </c>
      <c r="O94" s="156">
        <f t="shared" si="109"/>
        <v>0</v>
      </c>
      <c r="P94" s="156">
        <f t="shared" si="109"/>
        <v>0</v>
      </c>
      <c r="Q94" s="156">
        <f t="shared" si="109"/>
        <v>0</v>
      </c>
      <c r="R94" s="156">
        <f t="shared" si="109"/>
        <v>0</v>
      </c>
      <c r="S94" s="156">
        <f t="shared" si="109"/>
        <v>0</v>
      </c>
      <c r="T94" s="156">
        <f t="shared" si="109"/>
        <v>0</v>
      </c>
      <c r="U94" s="156">
        <f t="shared" si="109"/>
        <v>0</v>
      </c>
      <c r="V94" s="156">
        <f t="shared" si="109"/>
        <v>0</v>
      </c>
      <c r="W94" s="156">
        <f t="shared" si="109"/>
        <v>0</v>
      </c>
      <c r="X94" s="156">
        <f t="shared" si="109"/>
        <v>0</v>
      </c>
      <c r="Y94" s="156">
        <f t="shared" si="109"/>
        <v>0</v>
      </c>
      <c r="Z94" s="156">
        <f t="shared" si="109"/>
        <v>0</v>
      </c>
      <c r="AA94" s="156">
        <f t="shared" si="109"/>
        <v>0</v>
      </c>
      <c r="AB94" s="156">
        <f t="shared" si="109"/>
        <v>0</v>
      </c>
      <c r="AC94" s="156">
        <f t="shared" si="109"/>
        <v>0</v>
      </c>
      <c r="AD94" s="156">
        <f t="shared" si="109"/>
        <v>0</v>
      </c>
      <c r="AE94" s="156">
        <f t="shared" si="109"/>
        <v>0</v>
      </c>
      <c r="AF94" s="156">
        <f t="shared" si="109"/>
        <v>0</v>
      </c>
      <c r="AG94" s="156">
        <f t="shared" si="109"/>
        <v>0</v>
      </c>
      <c r="AH94" s="156">
        <f t="shared" si="109"/>
        <v>0</v>
      </c>
      <c r="AI94" s="156">
        <f t="shared" si="109"/>
        <v>0</v>
      </c>
      <c r="AJ94" s="156">
        <f t="shared" si="109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10">IFERROR(G95*H$164/G$164,"-")</f>
        <v>-</v>
      </c>
      <c r="I95" s="179" t="str">
        <f t="shared" si="110"/>
        <v>-</v>
      </c>
      <c r="J95" s="179" t="str">
        <f t="shared" si="110"/>
        <v>-</v>
      </c>
      <c r="K95" s="179" t="str">
        <f t="shared" si="110"/>
        <v>-</v>
      </c>
      <c r="L95" s="179" t="str">
        <f t="shared" si="110"/>
        <v>-</v>
      </c>
      <c r="M95" s="179" t="str">
        <f t="shared" si="110"/>
        <v>-</v>
      </c>
      <c r="N95" s="179" t="str">
        <f t="shared" si="110"/>
        <v>-</v>
      </c>
      <c r="O95" s="179" t="str">
        <f t="shared" si="110"/>
        <v>-</v>
      </c>
      <c r="P95" s="179" t="str">
        <f t="shared" si="110"/>
        <v>-</v>
      </c>
      <c r="Q95" s="179" t="str">
        <f t="shared" si="110"/>
        <v>-</v>
      </c>
      <c r="R95" s="179" t="str">
        <f t="shared" si="110"/>
        <v>-</v>
      </c>
      <c r="S95" s="179" t="str">
        <f t="shared" si="110"/>
        <v>-</v>
      </c>
      <c r="T95" s="179" t="str">
        <f t="shared" si="110"/>
        <v>-</v>
      </c>
      <c r="U95" s="179" t="str">
        <f t="shared" si="110"/>
        <v>-</v>
      </c>
      <c r="V95" s="179" t="str">
        <f t="shared" si="110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11">IFERROR(AC95*AD$164/AC$164,"-")</f>
        <v>-</v>
      </c>
      <c r="AE95" s="179" t="str">
        <f t="shared" si="111"/>
        <v>-</v>
      </c>
      <c r="AF95" s="179" t="str">
        <f t="shared" si="111"/>
        <v>-</v>
      </c>
      <c r="AG95" s="179" t="str">
        <f t="shared" si="111"/>
        <v>-</v>
      </c>
      <c r="AH95" s="179" t="str">
        <f t="shared" si="111"/>
        <v>-</v>
      </c>
      <c r="AI95" s="179" t="str">
        <f t="shared" si="111"/>
        <v>-</v>
      </c>
      <c r="AJ95" s="179" t="str">
        <f t="shared" si="111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V97" si="112">H96</f>
        <v>88</v>
      </c>
      <c r="J96" s="164">
        <f t="shared" si="112"/>
        <v>88</v>
      </c>
      <c r="K96" s="164">
        <f t="shared" si="112"/>
        <v>88</v>
      </c>
      <c r="L96" s="164">
        <f t="shared" si="112"/>
        <v>88</v>
      </c>
      <c r="M96" s="164">
        <f t="shared" si="112"/>
        <v>88</v>
      </c>
      <c r="N96" s="164">
        <f t="shared" si="112"/>
        <v>88</v>
      </c>
      <c r="O96" s="164">
        <f t="shared" si="112"/>
        <v>88</v>
      </c>
      <c r="P96" s="164">
        <f t="shared" si="112"/>
        <v>88</v>
      </c>
      <c r="Q96" s="164">
        <f t="shared" si="112"/>
        <v>88</v>
      </c>
      <c r="R96" s="164">
        <f t="shared" si="112"/>
        <v>88</v>
      </c>
      <c r="S96" s="164">
        <f t="shared" si="112"/>
        <v>88</v>
      </c>
      <c r="T96" s="164">
        <f t="shared" si="112"/>
        <v>88</v>
      </c>
      <c r="U96" s="164">
        <f t="shared" si="112"/>
        <v>88</v>
      </c>
      <c r="V96" s="164">
        <f t="shared" si="112"/>
        <v>88</v>
      </c>
      <c r="W96" s="164">
        <f>J96</f>
        <v>88</v>
      </c>
      <c r="X96" s="164">
        <f t="shared" ref="X96:AB97" si="113">W96</f>
        <v>88</v>
      </c>
      <c r="Y96" s="164">
        <f t="shared" si="113"/>
        <v>88</v>
      </c>
      <c r="Z96" s="164">
        <f t="shared" si="113"/>
        <v>88</v>
      </c>
      <c r="AA96" s="164">
        <f t="shared" si="113"/>
        <v>88</v>
      </c>
      <c r="AB96" s="164">
        <f t="shared" si="113"/>
        <v>88</v>
      </c>
      <c r="AC96" s="164">
        <f>P96</f>
        <v>88</v>
      </c>
      <c r="AD96" s="164">
        <f t="shared" ref="AD96:AJ96" si="114">AC96</f>
        <v>88</v>
      </c>
      <c r="AE96" s="164">
        <f t="shared" si="114"/>
        <v>88</v>
      </c>
      <c r="AF96" s="164">
        <f t="shared" si="114"/>
        <v>88</v>
      </c>
      <c r="AG96" s="164">
        <f t="shared" si="114"/>
        <v>88</v>
      </c>
      <c r="AH96" s="164">
        <f t="shared" si="114"/>
        <v>88</v>
      </c>
      <c r="AI96" s="164">
        <f t="shared" si="114"/>
        <v>88</v>
      </c>
      <c r="AJ96" s="164">
        <f t="shared" si="11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15">G97</f>
        <v>100</v>
      </c>
      <c r="I97" s="166">
        <f t="shared" si="115"/>
        <v>100</v>
      </c>
      <c r="J97" s="166">
        <f t="shared" si="115"/>
        <v>100</v>
      </c>
      <c r="K97" s="166">
        <f t="shared" si="115"/>
        <v>100</v>
      </c>
      <c r="L97" s="166">
        <f t="shared" si="115"/>
        <v>100</v>
      </c>
      <c r="M97" s="166">
        <f t="shared" si="115"/>
        <v>100</v>
      </c>
      <c r="N97" s="166">
        <f t="shared" si="115"/>
        <v>100</v>
      </c>
      <c r="O97" s="166">
        <f t="shared" si="115"/>
        <v>100</v>
      </c>
      <c r="P97" s="166">
        <f t="shared" si="115"/>
        <v>100</v>
      </c>
      <c r="Q97" s="166">
        <f t="shared" si="115"/>
        <v>100</v>
      </c>
      <c r="R97" s="166">
        <f t="shared" si="112"/>
        <v>100</v>
      </c>
      <c r="S97" s="166">
        <f t="shared" si="112"/>
        <v>100</v>
      </c>
      <c r="T97" s="166">
        <f t="shared" si="112"/>
        <v>100</v>
      </c>
      <c r="U97" s="166">
        <f t="shared" si="112"/>
        <v>100</v>
      </c>
      <c r="V97" s="166">
        <f t="shared" si="112"/>
        <v>100</v>
      </c>
      <c r="W97" s="166">
        <f>J97</f>
        <v>100</v>
      </c>
      <c r="X97" s="166">
        <f t="shared" si="113"/>
        <v>100</v>
      </c>
      <c r="Y97" s="166">
        <f t="shared" si="113"/>
        <v>100</v>
      </c>
      <c r="Z97" s="166">
        <f t="shared" si="113"/>
        <v>100</v>
      </c>
      <c r="AA97" s="166">
        <f t="shared" si="113"/>
        <v>100</v>
      </c>
      <c r="AB97" s="166">
        <f t="shared" si="113"/>
        <v>100</v>
      </c>
      <c r="AC97" s="166">
        <f>P97</f>
        <v>100</v>
      </c>
      <c r="AD97" s="166">
        <f t="shared" si="115"/>
        <v>100</v>
      </c>
      <c r="AE97" s="166">
        <f t="shared" si="115"/>
        <v>100</v>
      </c>
      <c r="AF97" s="166">
        <f t="shared" si="115"/>
        <v>100</v>
      </c>
      <c r="AG97" s="166">
        <f t="shared" si="115"/>
        <v>100</v>
      </c>
      <c r="AH97" s="166">
        <f t="shared" si="115"/>
        <v>100</v>
      </c>
      <c r="AI97" s="166">
        <f t="shared" si="115"/>
        <v>100</v>
      </c>
      <c r="AJ97" s="166">
        <f t="shared" si="115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16">IFERROR(H97*100/H96,0)</f>
        <v>113.63636363636364</v>
      </c>
      <c r="I98" s="291">
        <f t="shared" si="116"/>
        <v>113.63636363636364</v>
      </c>
      <c r="J98" s="291">
        <f t="shared" si="116"/>
        <v>113.63636363636364</v>
      </c>
      <c r="K98" s="291">
        <f t="shared" si="116"/>
        <v>113.63636363636364</v>
      </c>
      <c r="L98" s="291">
        <f t="shared" si="116"/>
        <v>113.63636363636364</v>
      </c>
      <c r="M98" s="291">
        <f t="shared" si="116"/>
        <v>113.63636363636364</v>
      </c>
      <c r="N98" s="291">
        <f t="shared" si="116"/>
        <v>113.63636363636364</v>
      </c>
      <c r="O98" s="291">
        <f t="shared" si="116"/>
        <v>113.63636363636364</v>
      </c>
      <c r="P98" s="291">
        <f t="shared" si="116"/>
        <v>113.63636363636364</v>
      </c>
      <c r="Q98" s="291">
        <f t="shared" si="116"/>
        <v>113.63636363636364</v>
      </c>
      <c r="R98" s="291">
        <f t="shared" si="116"/>
        <v>113.63636363636364</v>
      </c>
      <c r="S98" s="291">
        <f t="shared" si="116"/>
        <v>113.63636363636364</v>
      </c>
      <c r="T98" s="291">
        <f t="shared" si="116"/>
        <v>113.63636363636364</v>
      </c>
      <c r="U98" s="291">
        <f t="shared" si="116"/>
        <v>113.63636363636364</v>
      </c>
      <c r="V98" s="291">
        <f t="shared" si="116"/>
        <v>113.63636363636364</v>
      </c>
      <c r="W98" s="291">
        <f t="shared" si="116"/>
        <v>113.63636363636364</v>
      </c>
      <c r="X98" s="291">
        <f t="shared" si="116"/>
        <v>113.63636363636364</v>
      </c>
      <c r="Y98" s="291">
        <f t="shared" si="116"/>
        <v>113.63636363636364</v>
      </c>
      <c r="Z98" s="291">
        <f t="shared" si="116"/>
        <v>113.63636363636364</v>
      </c>
      <c r="AA98" s="291">
        <f t="shared" si="116"/>
        <v>113.63636363636364</v>
      </c>
      <c r="AB98" s="291">
        <f t="shared" si="116"/>
        <v>113.63636363636364</v>
      </c>
      <c r="AC98" s="291">
        <f t="shared" si="116"/>
        <v>113.63636363636364</v>
      </c>
      <c r="AD98" s="291">
        <f t="shared" si="116"/>
        <v>113.63636363636364</v>
      </c>
      <c r="AE98" s="291">
        <f t="shared" si="116"/>
        <v>113.63636363636364</v>
      </c>
      <c r="AF98" s="291">
        <f t="shared" si="116"/>
        <v>113.63636363636364</v>
      </c>
      <c r="AG98" s="291">
        <f t="shared" si="116"/>
        <v>113.63636363636364</v>
      </c>
      <c r="AH98" s="291">
        <f t="shared" si="116"/>
        <v>113.63636363636364</v>
      </c>
      <c r="AI98" s="291">
        <f t="shared" si="116"/>
        <v>113.63636363636364</v>
      </c>
      <c r="AJ98" s="291">
        <f t="shared" si="116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17">H99</f>
        <v>2</v>
      </c>
      <c r="J99" s="309">
        <f t="shared" si="117"/>
        <v>2</v>
      </c>
      <c r="K99" s="309">
        <f t="shared" si="117"/>
        <v>2</v>
      </c>
      <c r="L99" s="309">
        <f t="shared" si="117"/>
        <v>2</v>
      </c>
      <c r="M99" s="309">
        <f t="shared" si="117"/>
        <v>2</v>
      </c>
      <c r="N99" s="309">
        <f t="shared" si="117"/>
        <v>2</v>
      </c>
      <c r="O99" s="309">
        <f t="shared" si="117"/>
        <v>2</v>
      </c>
      <c r="P99" s="309">
        <f t="shared" si="117"/>
        <v>2</v>
      </c>
      <c r="Q99" s="309">
        <f t="shared" si="117"/>
        <v>2</v>
      </c>
      <c r="R99" s="309">
        <f t="shared" si="117"/>
        <v>2</v>
      </c>
      <c r="S99" s="309">
        <f t="shared" si="117"/>
        <v>2</v>
      </c>
      <c r="T99" s="309">
        <f t="shared" si="117"/>
        <v>2</v>
      </c>
      <c r="U99" s="309">
        <f t="shared" si="117"/>
        <v>2</v>
      </c>
      <c r="V99" s="309">
        <f t="shared" si="117"/>
        <v>2</v>
      </c>
      <c r="W99" s="309">
        <f t="shared" si="117"/>
        <v>2</v>
      </c>
      <c r="X99" s="309">
        <f t="shared" si="117"/>
        <v>2</v>
      </c>
      <c r="Y99" s="309">
        <f t="shared" si="117"/>
        <v>2</v>
      </c>
      <c r="Z99" s="309">
        <f t="shared" si="117"/>
        <v>2</v>
      </c>
      <c r="AA99" s="309">
        <f t="shared" si="117"/>
        <v>2</v>
      </c>
      <c r="AB99" s="309">
        <f t="shared" si="117"/>
        <v>2</v>
      </c>
      <c r="AC99" s="309">
        <f t="shared" si="117"/>
        <v>2</v>
      </c>
      <c r="AD99" s="309">
        <f t="shared" si="117"/>
        <v>2</v>
      </c>
      <c r="AE99" s="309">
        <f t="shared" si="117"/>
        <v>2</v>
      </c>
      <c r="AF99" s="309">
        <f t="shared" si="117"/>
        <v>2</v>
      </c>
      <c r="AG99" s="309">
        <f t="shared" si="117"/>
        <v>2</v>
      </c>
      <c r="AH99" s="309">
        <f t="shared" si="117"/>
        <v>2</v>
      </c>
      <c r="AI99" s="309">
        <f t="shared" si="117"/>
        <v>2</v>
      </c>
      <c r="AJ99" s="309">
        <f t="shared" si="117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18">IFERROR(I95*I96/100*(100-I99)/100,0)</f>
        <v>0</v>
      </c>
      <c r="J100" s="156">
        <f t="shared" si="118"/>
        <v>0</v>
      </c>
      <c r="K100" s="156">
        <f t="shared" si="118"/>
        <v>0</v>
      </c>
      <c r="L100" s="156">
        <f t="shared" si="118"/>
        <v>0</v>
      </c>
      <c r="M100" s="156">
        <f t="shared" si="118"/>
        <v>0</v>
      </c>
      <c r="N100" s="156">
        <f t="shared" si="118"/>
        <v>0</v>
      </c>
      <c r="O100" s="156">
        <f t="shared" si="118"/>
        <v>0</v>
      </c>
      <c r="P100" s="156">
        <f t="shared" si="118"/>
        <v>0</v>
      </c>
      <c r="Q100" s="156">
        <f t="shared" si="118"/>
        <v>0</v>
      </c>
      <c r="R100" s="156">
        <f t="shared" si="118"/>
        <v>0</v>
      </c>
      <c r="S100" s="156">
        <f t="shared" si="118"/>
        <v>0</v>
      </c>
      <c r="T100" s="156">
        <f t="shared" si="118"/>
        <v>0</v>
      </c>
      <c r="U100" s="156">
        <f t="shared" si="118"/>
        <v>0</v>
      </c>
      <c r="V100" s="156">
        <f t="shared" si="118"/>
        <v>0</v>
      </c>
      <c r="W100" s="156">
        <f t="shared" si="118"/>
        <v>0</v>
      </c>
      <c r="X100" s="156">
        <f t="shared" si="118"/>
        <v>0</v>
      </c>
      <c r="Y100" s="156">
        <f t="shared" si="118"/>
        <v>0</v>
      </c>
      <c r="Z100" s="156">
        <f t="shared" si="118"/>
        <v>0</v>
      </c>
      <c r="AA100" s="156">
        <f t="shared" si="118"/>
        <v>0</v>
      </c>
      <c r="AB100" s="156">
        <f t="shared" si="118"/>
        <v>0</v>
      </c>
      <c r="AC100" s="156">
        <f t="shared" si="118"/>
        <v>0</v>
      </c>
      <c r="AD100" s="156">
        <f t="shared" si="118"/>
        <v>0</v>
      </c>
      <c r="AE100" s="156">
        <f t="shared" si="118"/>
        <v>0</v>
      </c>
      <c r="AF100" s="156">
        <f t="shared" si="118"/>
        <v>0</v>
      </c>
      <c r="AG100" s="156">
        <f t="shared" si="118"/>
        <v>0</v>
      </c>
      <c r="AH100" s="156">
        <f t="shared" si="118"/>
        <v>0</v>
      </c>
      <c r="AI100" s="156">
        <f t="shared" si="118"/>
        <v>0</v>
      </c>
      <c r="AJ100" s="156">
        <f t="shared" si="118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9">IFERROR(I98/100*I100,0)</f>
        <v>0</v>
      </c>
      <c r="J101" s="163">
        <f t="shared" si="119"/>
        <v>0</v>
      </c>
      <c r="K101" s="163">
        <f t="shared" si="119"/>
        <v>0</v>
      </c>
      <c r="L101" s="163">
        <f t="shared" si="119"/>
        <v>0</v>
      </c>
      <c r="M101" s="163">
        <f t="shared" si="119"/>
        <v>0</v>
      </c>
      <c r="N101" s="163">
        <f t="shared" si="119"/>
        <v>0</v>
      </c>
      <c r="O101" s="163">
        <f t="shared" si="119"/>
        <v>0</v>
      </c>
      <c r="P101" s="163">
        <f t="shared" si="119"/>
        <v>0</v>
      </c>
      <c r="Q101" s="163">
        <f t="shared" si="119"/>
        <v>0</v>
      </c>
      <c r="R101" s="163">
        <f t="shared" si="119"/>
        <v>0</v>
      </c>
      <c r="S101" s="163">
        <f t="shared" si="119"/>
        <v>0</v>
      </c>
      <c r="T101" s="163">
        <f t="shared" si="119"/>
        <v>0</v>
      </c>
      <c r="U101" s="163">
        <f t="shared" si="119"/>
        <v>0</v>
      </c>
      <c r="V101" s="163">
        <f t="shared" si="119"/>
        <v>0</v>
      </c>
      <c r="W101" s="163">
        <f t="shared" si="119"/>
        <v>0</v>
      </c>
      <c r="X101" s="163">
        <f t="shared" si="119"/>
        <v>0</v>
      </c>
      <c r="Y101" s="163">
        <f t="shared" si="119"/>
        <v>0</v>
      </c>
      <c r="Z101" s="163">
        <f t="shared" si="119"/>
        <v>0</v>
      </c>
      <c r="AA101" s="163">
        <f t="shared" si="119"/>
        <v>0</v>
      </c>
      <c r="AB101" s="163">
        <f t="shared" si="119"/>
        <v>0</v>
      </c>
      <c r="AC101" s="163">
        <f t="shared" si="119"/>
        <v>0</v>
      </c>
      <c r="AD101" s="163">
        <f t="shared" si="119"/>
        <v>0</v>
      </c>
      <c r="AE101" s="163">
        <f t="shared" si="119"/>
        <v>0</v>
      </c>
      <c r="AF101" s="163">
        <f t="shared" si="119"/>
        <v>0</v>
      </c>
      <c r="AG101" s="163">
        <f t="shared" si="119"/>
        <v>0</v>
      </c>
      <c r="AH101" s="163">
        <f t="shared" si="119"/>
        <v>0</v>
      </c>
      <c r="AI101" s="163">
        <f t="shared" si="119"/>
        <v>0</v>
      </c>
      <c r="AJ101" s="163">
        <f t="shared" si="119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20">IFERROR(H95*H96/88,0)</f>
        <v>0</v>
      </c>
      <c r="I102" s="156">
        <f t="shared" si="120"/>
        <v>0</v>
      </c>
      <c r="J102" s="156">
        <f t="shared" si="120"/>
        <v>0</v>
      </c>
      <c r="K102" s="156">
        <f t="shared" si="120"/>
        <v>0</v>
      </c>
      <c r="L102" s="156">
        <f t="shared" si="120"/>
        <v>0</v>
      </c>
      <c r="M102" s="156">
        <f t="shared" si="120"/>
        <v>0</v>
      </c>
      <c r="N102" s="156">
        <f t="shared" si="120"/>
        <v>0</v>
      </c>
      <c r="O102" s="156">
        <f t="shared" si="120"/>
        <v>0</v>
      </c>
      <c r="P102" s="156">
        <f t="shared" si="120"/>
        <v>0</v>
      </c>
      <c r="Q102" s="156">
        <f t="shared" si="120"/>
        <v>0</v>
      </c>
      <c r="R102" s="156">
        <f t="shared" si="120"/>
        <v>0</v>
      </c>
      <c r="S102" s="156">
        <f t="shared" si="120"/>
        <v>0</v>
      </c>
      <c r="T102" s="156">
        <f t="shared" si="120"/>
        <v>0</v>
      </c>
      <c r="U102" s="156">
        <f t="shared" si="120"/>
        <v>0</v>
      </c>
      <c r="V102" s="156">
        <f t="shared" si="120"/>
        <v>0</v>
      </c>
      <c r="W102" s="156">
        <f t="shared" si="120"/>
        <v>0</v>
      </c>
      <c r="X102" s="156">
        <f t="shared" si="120"/>
        <v>0</v>
      </c>
      <c r="Y102" s="156">
        <f t="shared" si="120"/>
        <v>0</v>
      </c>
      <c r="Z102" s="156">
        <f t="shared" si="120"/>
        <v>0</v>
      </c>
      <c r="AA102" s="156">
        <f t="shared" si="120"/>
        <v>0</v>
      </c>
      <c r="AB102" s="156">
        <f t="shared" si="120"/>
        <v>0</v>
      </c>
      <c r="AC102" s="156">
        <f t="shared" si="120"/>
        <v>0</v>
      </c>
      <c r="AD102" s="156">
        <f t="shared" si="120"/>
        <v>0</v>
      </c>
      <c r="AE102" s="156">
        <f t="shared" si="120"/>
        <v>0</v>
      </c>
      <c r="AF102" s="156">
        <f t="shared" si="120"/>
        <v>0</v>
      </c>
      <c r="AG102" s="156">
        <f t="shared" si="120"/>
        <v>0</v>
      </c>
      <c r="AH102" s="156">
        <f t="shared" si="120"/>
        <v>0</v>
      </c>
      <c r="AI102" s="156">
        <f t="shared" si="120"/>
        <v>0</v>
      </c>
      <c r="AJ102" s="156">
        <f t="shared" si="120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21">IFERROR(G103*H$164/G$164,"-")</f>
        <v>-</v>
      </c>
      <c r="I103" s="179" t="str">
        <f t="shared" si="121"/>
        <v>-</v>
      </c>
      <c r="J103" s="179" t="str">
        <f t="shared" si="121"/>
        <v>-</v>
      </c>
      <c r="K103" s="179" t="str">
        <f t="shared" si="121"/>
        <v>-</v>
      </c>
      <c r="L103" s="179" t="str">
        <f t="shared" si="121"/>
        <v>-</v>
      </c>
      <c r="M103" s="179" t="str">
        <f t="shared" si="121"/>
        <v>-</v>
      </c>
      <c r="N103" s="179" t="str">
        <f t="shared" si="121"/>
        <v>-</v>
      </c>
      <c r="O103" s="179" t="str">
        <f t="shared" si="121"/>
        <v>-</v>
      </c>
      <c r="P103" s="179" t="str">
        <f t="shared" si="121"/>
        <v>-</v>
      </c>
      <c r="Q103" s="179" t="str">
        <f t="shared" si="121"/>
        <v>-</v>
      </c>
      <c r="R103" s="179" t="str">
        <f t="shared" si="121"/>
        <v>-</v>
      </c>
      <c r="S103" s="179" t="str">
        <f t="shared" si="121"/>
        <v>-</v>
      </c>
      <c r="T103" s="179" t="str">
        <f t="shared" si="121"/>
        <v>-</v>
      </c>
      <c r="U103" s="179" t="str">
        <f t="shared" si="121"/>
        <v>-</v>
      </c>
      <c r="V103" s="179" t="str">
        <f t="shared" si="121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22">IFERROR(AC103*AD$164/AC$164,"-")</f>
        <v>-</v>
      </c>
      <c r="AE103" s="179" t="str">
        <f t="shared" si="122"/>
        <v>-</v>
      </c>
      <c r="AF103" s="179" t="str">
        <f t="shared" si="122"/>
        <v>-</v>
      </c>
      <c r="AG103" s="179" t="str">
        <f t="shared" si="122"/>
        <v>-</v>
      </c>
      <c r="AH103" s="179" t="str">
        <f t="shared" si="122"/>
        <v>-</v>
      </c>
      <c r="AI103" s="179" t="str">
        <f t="shared" si="122"/>
        <v>-</v>
      </c>
      <c r="AJ103" s="179" t="str">
        <f t="shared" si="122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V105" si="123">H104</f>
        <v>90</v>
      </c>
      <c r="J104" s="164">
        <f t="shared" si="123"/>
        <v>90</v>
      </c>
      <c r="K104" s="164">
        <f t="shared" si="123"/>
        <v>90</v>
      </c>
      <c r="L104" s="164">
        <f t="shared" si="123"/>
        <v>90</v>
      </c>
      <c r="M104" s="164">
        <f t="shared" si="123"/>
        <v>90</v>
      </c>
      <c r="N104" s="164">
        <f t="shared" si="123"/>
        <v>90</v>
      </c>
      <c r="O104" s="164">
        <f t="shared" si="123"/>
        <v>90</v>
      </c>
      <c r="P104" s="164">
        <f t="shared" si="123"/>
        <v>90</v>
      </c>
      <c r="Q104" s="164">
        <f t="shared" si="123"/>
        <v>90</v>
      </c>
      <c r="R104" s="164">
        <f t="shared" si="123"/>
        <v>90</v>
      </c>
      <c r="S104" s="164">
        <f t="shared" si="123"/>
        <v>90</v>
      </c>
      <c r="T104" s="164">
        <f t="shared" si="123"/>
        <v>90</v>
      </c>
      <c r="U104" s="164">
        <f t="shared" si="123"/>
        <v>90</v>
      </c>
      <c r="V104" s="164">
        <f t="shared" si="123"/>
        <v>90</v>
      </c>
      <c r="W104" s="164">
        <f>J104</f>
        <v>90</v>
      </c>
      <c r="X104" s="164">
        <f t="shared" ref="X104:AB105" si="124">W104</f>
        <v>90</v>
      </c>
      <c r="Y104" s="164">
        <f t="shared" si="124"/>
        <v>90</v>
      </c>
      <c r="Z104" s="164">
        <f t="shared" si="124"/>
        <v>90</v>
      </c>
      <c r="AA104" s="164">
        <f t="shared" si="124"/>
        <v>90</v>
      </c>
      <c r="AB104" s="164">
        <f t="shared" si="124"/>
        <v>90</v>
      </c>
      <c r="AC104" s="164">
        <f>P104</f>
        <v>90</v>
      </c>
      <c r="AD104" s="164">
        <f t="shared" ref="AD104:AJ104" si="125">AC104</f>
        <v>90</v>
      </c>
      <c r="AE104" s="164">
        <f t="shared" si="125"/>
        <v>90</v>
      </c>
      <c r="AF104" s="164">
        <f t="shared" si="125"/>
        <v>90</v>
      </c>
      <c r="AG104" s="164">
        <f t="shared" si="125"/>
        <v>90</v>
      </c>
      <c r="AH104" s="164">
        <f t="shared" si="125"/>
        <v>90</v>
      </c>
      <c r="AI104" s="164">
        <f t="shared" si="125"/>
        <v>90</v>
      </c>
      <c r="AJ104" s="164">
        <f t="shared" si="125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26">G105</f>
        <v>19</v>
      </c>
      <c r="I105" s="166">
        <f t="shared" si="126"/>
        <v>19</v>
      </c>
      <c r="J105" s="166">
        <f t="shared" si="126"/>
        <v>19</v>
      </c>
      <c r="K105" s="166">
        <f t="shared" si="126"/>
        <v>19</v>
      </c>
      <c r="L105" s="166">
        <f t="shared" si="126"/>
        <v>19</v>
      </c>
      <c r="M105" s="166">
        <f t="shared" si="126"/>
        <v>19</v>
      </c>
      <c r="N105" s="166">
        <f t="shared" si="126"/>
        <v>19</v>
      </c>
      <c r="O105" s="166">
        <f t="shared" si="126"/>
        <v>19</v>
      </c>
      <c r="P105" s="166">
        <f t="shared" si="126"/>
        <v>19</v>
      </c>
      <c r="Q105" s="166">
        <f t="shared" si="126"/>
        <v>19</v>
      </c>
      <c r="R105" s="166">
        <f t="shared" si="123"/>
        <v>19</v>
      </c>
      <c r="S105" s="166">
        <f t="shared" si="123"/>
        <v>19</v>
      </c>
      <c r="T105" s="166">
        <f t="shared" si="123"/>
        <v>19</v>
      </c>
      <c r="U105" s="166">
        <f t="shared" si="123"/>
        <v>19</v>
      </c>
      <c r="V105" s="166">
        <f t="shared" si="123"/>
        <v>19</v>
      </c>
      <c r="W105" s="166">
        <f>J105</f>
        <v>19</v>
      </c>
      <c r="X105" s="166">
        <f t="shared" si="124"/>
        <v>19</v>
      </c>
      <c r="Y105" s="166">
        <f t="shared" si="124"/>
        <v>19</v>
      </c>
      <c r="Z105" s="166">
        <f t="shared" si="124"/>
        <v>19</v>
      </c>
      <c r="AA105" s="166">
        <f t="shared" si="124"/>
        <v>19</v>
      </c>
      <c r="AB105" s="166">
        <f t="shared" si="124"/>
        <v>19</v>
      </c>
      <c r="AC105" s="166">
        <f>P105</f>
        <v>19</v>
      </c>
      <c r="AD105" s="166">
        <f t="shared" si="126"/>
        <v>19</v>
      </c>
      <c r="AE105" s="166">
        <f t="shared" si="126"/>
        <v>19</v>
      </c>
      <c r="AF105" s="166">
        <f t="shared" si="126"/>
        <v>19</v>
      </c>
      <c r="AG105" s="166">
        <f t="shared" si="126"/>
        <v>19</v>
      </c>
      <c r="AH105" s="166">
        <f t="shared" si="126"/>
        <v>19</v>
      </c>
      <c r="AI105" s="166">
        <f t="shared" si="126"/>
        <v>19</v>
      </c>
      <c r="AJ105" s="166">
        <f t="shared" si="12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27">IFERROR(H105*100/H104,0)</f>
        <v>21.111111111111111</v>
      </c>
      <c r="I106" s="291">
        <f t="shared" si="127"/>
        <v>21.111111111111111</v>
      </c>
      <c r="J106" s="291">
        <f t="shared" si="127"/>
        <v>21.111111111111111</v>
      </c>
      <c r="K106" s="291">
        <f t="shared" si="127"/>
        <v>21.111111111111111</v>
      </c>
      <c r="L106" s="291">
        <f t="shared" si="127"/>
        <v>21.111111111111111</v>
      </c>
      <c r="M106" s="291">
        <f t="shared" si="127"/>
        <v>21.111111111111111</v>
      </c>
      <c r="N106" s="291">
        <f t="shared" si="127"/>
        <v>21.111111111111111</v>
      </c>
      <c r="O106" s="291">
        <f t="shared" si="127"/>
        <v>21.111111111111111</v>
      </c>
      <c r="P106" s="291">
        <f t="shared" si="127"/>
        <v>21.111111111111111</v>
      </c>
      <c r="Q106" s="291">
        <f t="shared" si="127"/>
        <v>21.111111111111111</v>
      </c>
      <c r="R106" s="291">
        <f t="shared" si="127"/>
        <v>21.111111111111111</v>
      </c>
      <c r="S106" s="291">
        <f t="shared" si="127"/>
        <v>21.111111111111111</v>
      </c>
      <c r="T106" s="291">
        <f t="shared" si="127"/>
        <v>21.111111111111111</v>
      </c>
      <c r="U106" s="291">
        <f t="shared" si="127"/>
        <v>21.111111111111111</v>
      </c>
      <c r="V106" s="291">
        <f t="shared" si="127"/>
        <v>21.111111111111111</v>
      </c>
      <c r="W106" s="291">
        <f t="shared" si="127"/>
        <v>21.111111111111111</v>
      </c>
      <c r="X106" s="291">
        <f t="shared" si="127"/>
        <v>21.111111111111111</v>
      </c>
      <c r="Y106" s="291">
        <f t="shared" si="127"/>
        <v>21.111111111111111</v>
      </c>
      <c r="Z106" s="291">
        <f t="shared" si="127"/>
        <v>21.111111111111111</v>
      </c>
      <c r="AA106" s="291">
        <f t="shared" si="127"/>
        <v>21.111111111111111</v>
      </c>
      <c r="AB106" s="291">
        <f t="shared" si="127"/>
        <v>21.111111111111111</v>
      </c>
      <c r="AC106" s="291">
        <f t="shared" si="127"/>
        <v>21.111111111111111</v>
      </c>
      <c r="AD106" s="291">
        <f t="shared" si="127"/>
        <v>21.111111111111111</v>
      </c>
      <c r="AE106" s="291">
        <f t="shared" si="127"/>
        <v>21.111111111111111</v>
      </c>
      <c r="AF106" s="291">
        <f t="shared" si="127"/>
        <v>21.111111111111111</v>
      </c>
      <c r="AG106" s="291">
        <f t="shared" si="127"/>
        <v>21.111111111111111</v>
      </c>
      <c r="AH106" s="291">
        <f t="shared" si="127"/>
        <v>21.111111111111111</v>
      </c>
      <c r="AI106" s="291">
        <f t="shared" si="127"/>
        <v>21.111111111111111</v>
      </c>
      <c r="AJ106" s="291">
        <f t="shared" si="12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28">H107</f>
        <v>2</v>
      </c>
      <c r="J107" s="309">
        <f t="shared" si="128"/>
        <v>2</v>
      </c>
      <c r="K107" s="309">
        <f t="shared" si="128"/>
        <v>2</v>
      </c>
      <c r="L107" s="309">
        <f t="shared" si="128"/>
        <v>2</v>
      </c>
      <c r="M107" s="309">
        <f t="shared" si="128"/>
        <v>2</v>
      </c>
      <c r="N107" s="309">
        <f t="shared" si="128"/>
        <v>2</v>
      </c>
      <c r="O107" s="309">
        <f t="shared" si="128"/>
        <v>2</v>
      </c>
      <c r="P107" s="309">
        <f t="shared" si="128"/>
        <v>2</v>
      </c>
      <c r="Q107" s="309">
        <f t="shared" si="128"/>
        <v>2</v>
      </c>
      <c r="R107" s="309">
        <f t="shared" si="128"/>
        <v>2</v>
      </c>
      <c r="S107" s="309">
        <f t="shared" si="128"/>
        <v>2</v>
      </c>
      <c r="T107" s="309">
        <f t="shared" si="128"/>
        <v>2</v>
      </c>
      <c r="U107" s="309">
        <f t="shared" si="128"/>
        <v>2</v>
      </c>
      <c r="V107" s="309">
        <f t="shared" si="128"/>
        <v>2</v>
      </c>
      <c r="W107" s="309">
        <f t="shared" si="128"/>
        <v>2</v>
      </c>
      <c r="X107" s="309">
        <f t="shared" si="128"/>
        <v>2</v>
      </c>
      <c r="Y107" s="309">
        <f t="shared" si="128"/>
        <v>2</v>
      </c>
      <c r="Z107" s="309">
        <f t="shared" si="128"/>
        <v>2</v>
      </c>
      <c r="AA107" s="309">
        <f t="shared" si="128"/>
        <v>2</v>
      </c>
      <c r="AB107" s="309">
        <f t="shared" si="128"/>
        <v>2</v>
      </c>
      <c r="AC107" s="309">
        <f t="shared" si="128"/>
        <v>2</v>
      </c>
      <c r="AD107" s="309">
        <f t="shared" si="128"/>
        <v>2</v>
      </c>
      <c r="AE107" s="309">
        <f t="shared" si="128"/>
        <v>2</v>
      </c>
      <c r="AF107" s="309">
        <f t="shared" si="128"/>
        <v>2</v>
      </c>
      <c r="AG107" s="309">
        <f t="shared" si="128"/>
        <v>2</v>
      </c>
      <c r="AH107" s="309">
        <f t="shared" si="128"/>
        <v>2</v>
      </c>
      <c r="AI107" s="309">
        <f t="shared" si="128"/>
        <v>2</v>
      </c>
      <c r="AJ107" s="309">
        <f t="shared" si="12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29">IFERROR(I103*I104/100*(100-I107)/100,0)</f>
        <v>0</v>
      </c>
      <c r="J108" s="156">
        <f t="shared" si="129"/>
        <v>0</v>
      </c>
      <c r="K108" s="156">
        <f t="shared" si="129"/>
        <v>0</v>
      </c>
      <c r="L108" s="156">
        <f t="shared" si="129"/>
        <v>0</v>
      </c>
      <c r="M108" s="156">
        <f t="shared" si="129"/>
        <v>0</v>
      </c>
      <c r="N108" s="156">
        <f t="shared" si="129"/>
        <v>0</v>
      </c>
      <c r="O108" s="156">
        <f t="shared" si="129"/>
        <v>0</v>
      </c>
      <c r="P108" s="156">
        <f t="shared" si="129"/>
        <v>0</v>
      </c>
      <c r="Q108" s="156">
        <f t="shared" si="129"/>
        <v>0</v>
      </c>
      <c r="R108" s="156">
        <f t="shared" si="129"/>
        <v>0</v>
      </c>
      <c r="S108" s="156">
        <f t="shared" si="129"/>
        <v>0</v>
      </c>
      <c r="T108" s="156">
        <f t="shared" si="129"/>
        <v>0</v>
      </c>
      <c r="U108" s="156">
        <f t="shared" si="129"/>
        <v>0</v>
      </c>
      <c r="V108" s="156">
        <f t="shared" si="129"/>
        <v>0</v>
      </c>
      <c r="W108" s="156">
        <f t="shared" si="129"/>
        <v>0</v>
      </c>
      <c r="X108" s="156">
        <f t="shared" si="129"/>
        <v>0</v>
      </c>
      <c r="Y108" s="156">
        <f t="shared" si="129"/>
        <v>0</v>
      </c>
      <c r="Z108" s="156">
        <f t="shared" si="129"/>
        <v>0</v>
      </c>
      <c r="AA108" s="156">
        <f t="shared" si="129"/>
        <v>0</v>
      </c>
      <c r="AB108" s="156">
        <f t="shared" si="129"/>
        <v>0</v>
      </c>
      <c r="AC108" s="156">
        <f t="shared" si="129"/>
        <v>0</v>
      </c>
      <c r="AD108" s="156">
        <f t="shared" si="129"/>
        <v>0</v>
      </c>
      <c r="AE108" s="156">
        <f t="shared" si="129"/>
        <v>0</v>
      </c>
      <c r="AF108" s="156">
        <f t="shared" si="129"/>
        <v>0</v>
      </c>
      <c r="AG108" s="156">
        <f t="shared" si="129"/>
        <v>0</v>
      </c>
      <c r="AH108" s="156">
        <f t="shared" si="129"/>
        <v>0</v>
      </c>
      <c r="AI108" s="156">
        <f t="shared" si="129"/>
        <v>0</v>
      </c>
      <c r="AJ108" s="156">
        <f t="shared" si="12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30">IFERROR(I106/100*I108,0)</f>
        <v>0</v>
      </c>
      <c r="J109" s="163">
        <f t="shared" si="130"/>
        <v>0</v>
      </c>
      <c r="K109" s="163">
        <f t="shared" si="130"/>
        <v>0</v>
      </c>
      <c r="L109" s="163">
        <f t="shared" si="130"/>
        <v>0</v>
      </c>
      <c r="M109" s="163">
        <f t="shared" si="130"/>
        <v>0</v>
      </c>
      <c r="N109" s="163">
        <f t="shared" si="130"/>
        <v>0</v>
      </c>
      <c r="O109" s="163">
        <f t="shared" si="130"/>
        <v>0</v>
      </c>
      <c r="P109" s="163">
        <f t="shared" si="130"/>
        <v>0</v>
      </c>
      <c r="Q109" s="163">
        <f t="shared" si="130"/>
        <v>0</v>
      </c>
      <c r="R109" s="163">
        <f t="shared" si="130"/>
        <v>0</v>
      </c>
      <c r="S109" s="163">
        <f t="shared" si="130"/>
        <v>0</v>
      </c>
      <c r="T109" s="163">
        <f t="shared" si="130"/>
        <v>0</v>
      </c>
      <c r="U109" s="163">
        <f t="shared" si="130"/>
        <v>0</v>
      </c>
      <c r="V109" s="163">
        <f t="shared" si="130"/>
        <v>0</v>
      </c>
      <c r="W109" s="163">
        <f t="shared" si="130"/>
        <v>0</v>
      </c>
      <c r="X109" s="163">
        <f t="shared" si="130"/>
        <v>0</v>
      </c>
      <c r="Y109" s="163">
        <f t="shared" si="130"/>
        <v>0</v>
      </c>
      <c r="Z109" s="163">
        <f t="shared" si="130"/>
        <v>0</v>
      </c>
      <c r="AA109" s="163">
        <f t="shared" si="130"/>
        <v>0</v>
      </c>
      <c r="AB109" s="163">
        <f t="shared" si="130"/>
        <v>0</v>
      </c>
      <c r="AC109" s="163">
        <f t="shared" si="130"/>
        <v>0</v>
      </c>
      <c r="AD109" s="163">
        <f t="shared" si="130"/>
        <v>0</v>
      </c>
      <c r="AE109" s="163">
        <f t="shared" si="130"/>
        <v>0</v>
      </c>
      <c r="AF109" s="163">
        <f t="shared" si="130"/>
        <v>0</v>
      </c>
      <c r="AG109" s="163">
        <f t="shared" si="130"/>
        <v>0</v>
      </c>
      <c r="AH109" s="163">
        <f t="shared" si="130"/>
        <v>0</v>
      </c>
      <c r="AI109" s="163">
        <f t="shared" si="130"/>
        <v>0</v>
      </c>
      <c r="AJ109" s="163">
        <f t="shared" si="13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31">IFERROR(H103*H104/88,0)</f>
        <v>0</v>
      </c>
      <c r="I110" s="156">
        <f t="shared" si="131"/>
        <v>0</v>
      </c>
      <c r="J110" s="156">
        <f t="shared" si="131"/>
        <v>0</v>
      </c>
      <c r="K110" s="156">
        <f t="shared" si="131"/>
        <v>0</v>
      </c>
      <c r="L110" s="156">
        <f t="shared" si="131"/>
        <v>0</v>
      </c>
      <c r="M110" s="156">
        <f t="shared" si="131"/>
        <v>0</v>
      </c>
      <c r="N110" s="156">
        <f t="shared" si="131"/>
        <v>0</v>
      </c>
      <c r="O110" s="156">
        <f t="shared" si="131"/>
        <v>0</v>
      </c>
      <c r="P110" s="156">
        <f t="shared" si="131"/>
        <v>0</v>
      </c>
      <c r="Q110" s="156">
        <f t="shared" si="131"/>
        <v>0</v>
      </c>
      <c r="R110" s="156">
        <f t="shared" si="131"/>
        <v>0</v>
      </c>
      <c r="S110" s="156">
        <f t="shared" si="131"/>
        <v>0</v>
      </c>
      <c r="T110" s="156">
        <f t="shared" si="131"/>
        <v>0</v>
      </c>
      <c r="U110" s="156">
        <f t="shared" si="131"/>
        <v>0</v>
      </c>
      <c r="V110" s="156">
        <f t="shared" si="131"/>
        <v>0</v>
      </c>
      <c r="W110" s="156">
        <f t="shared" si="131"/>
        <v>0</v>
      </c>
      <c r="X110" s="156">
        <f t="shared" si="131"/>
        <v>0</v>
      </c>
      <c r="Y110" s="156">
        <f t="shared" si="131"/>
        <v>0</v>
      </c>
      <c r="Z110" s="156">
        <f t="shared" si="131"/>
        <v>0</v>
      </c>
      <c r="AA110" s="156">
        <f t="shared" si="131"/>
        <v>0</v>
      </c>
      <c r="AB110" s="156">
        <f t="shared" si="131"/>
        <v>0</v>
      </c>
      <c r="AC110" s="156">
        <f t="shared" si="131"/>
        <v>0</v>
      </c>
      <c r="AD110" s="156">
        <f t="shared" si="131"/>
        <v>0</v>
      </c>
      <c r="AE110" s="156">
        <f t="shared" si="131"/>
        <v>0</v>
      </c>
      <c r="AF110" s="156">
        <f t="shared" si="131"/>
        <v>0</v>
      </c>
      <c r="AG110" s="156">
        <f t="shared" si="131"/>
        <v>0</v>
      </c>
      <c r="AH110" s="156">
        <f t="shared" si="131"/>
        <v>0</v>
      </c>
      <c r="AI110" s="156">
        <f t="shared" si="131"/>
        <v>0</v>
      </c>
      <c r="AJ110" s="156">
        <f t="shared" si="13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32">IFERROR(G111*H$164/G$164,"-")</f>
        <v>-</v>
      </c>
      <c r="I111" s="179" t="str">
        <f t="shared" si="132"/>
        <v>-</v>
      </c>
      <c r="J111" s="179" t="str">
        <f t="shared" si="132"/>
        <v>-</v>
      </c>
      <c r="K111" s="179" t="str">
        <f t="shared" si="132"/>
        <v>-</v>
      </c>
      <c r="L111" s="179" t="str">
        <f t="shared" si="132"/>
        <v>-</v>
      </c>
      <c r="M111" s="179" t="str">
        <f t="shared" si="132"/>
        <v>-</v>
      </c>
      <c r="N111" s="179" t="str">
        <f t="shared" si="132"/>
        <v>-</v>
      </c>
      <c r="O111" s="179" t="str">
        <f t="shared" si="132"/>
        <v>-</v>
      </c>
      <c r="P111" s="179" t="str">
        <f t="shared" si="132"/>
        <v>-</v>
      </c>
      <c r="Q111" s="179" t="str">
        <f t="shared" si="132"/>
        <v>-</v>
      </c>
      <c r="R111" s="179" t="str">
        <f t="shared" si="132"/>
        <v>-</v>
      </c>
      <c r="S111" s="179" t="str">
        <f t="shared" si="132"/>
        <v>-</v>
      </c>
      <c r="T111" s="179" t="str">
        <f t="shared" si="132"/>
        <v>-</v>
      </c>
      <c r="U111" s="179" t="str">
        <f t="shared" si="132"/>
        <v>-</v>
      </c>
      <c r="V111" s="179" t="str">
        <f t="shared" si="13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33">IFERROR(AC111*AD$164/AC$164,"-")</f>
        <v>-</v>
      </c>
      <c r="AE111" s="179" t="str">
        <f t="shared" si="133"/>
        <v>-</v>
      </c>
      <c r="AF111" s="179" t="str">
        <f t="shared" si="133"/>
        <v>-</v>
      </c>
      <c r="AG111" s="179" t="str">
        <f t="shared" si="133"/>
        <v>-</v>
      </c>
      <c r="AH111" s="179" t="str">
        <f t="shared" si="133"/>
        <v>-</v>
      </c>
      <c r="AI111" s="179" t="str">
        <f t="shared" si="133"/>
        <v>-</v>
      </c>
      <c r="AJ111" s="179" t="str">
        <f t="shared" si="13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V113" si="134">H112</f>
        <v>91</v>
      </c>
      <c r="J112" s="164">
        <f t="shared" si="134"/>
        <v>91</v>
      </c>
      <c r="K112" s="164">
        <f t="shared" si="134"/>
        <v>91</v>
      </c>
      <c r="L112" s="164">
        <f t="shared" si="134"/>
        <v>91</v>
      </c>
      <c r="M112" s="164">
        <f t="shared" si="134"/>
        <v>91</v>
      </c>
      <c r="N112" s="164">
        <f t="shared" si="134"/>
        <v>91</v>
      </c>
      <c r="O112" s="164">
        <f t="shared" si="134"/>
        <v>91</v>
      </c>
      <c r="P112" s="164">
        <f t="shared" si="134"/>
        <v>91</v>
      </c>
      <c r="Q112" s="164">
        <f t="shared" si="134"/>
        <v>91</v>
      </c>
      <c r="R112" s="164">
        <f t="shared" si="134"/>
        <v>91</v>
      </c>
      <c r="S112" s="164">
        <f t="shared" si="134"/>
        <v>91</v>
      </c>
      <c r="T112" s="164">
        <f t="shared" si="134"/>
        <v>91</v>
      </c>
      <c r="U112" s="164">
        <f t="shared" si="134"/>
        <v>91</v>
      </c>
      <c r="V112" s="164">
        <f t="shared" si="134"/>
        <v>91</v>
      </c>
      <c r="W112" s="164">
        <f>J112</f>
        <v>91</v>
      </c>
      <c r="X112" s="164">
        <f t="shared" ref="X112:AB113" si="135">W112</f>
        <v>91</v>
      </c>
      <c r="Y112" s="164">
        <f t="shared" si="135"/>
        <v>91</v>
      </c>
      <c r="Z112" s="164">
        <f t="shared" si="135"/>
        <v>91</v>
      </c>
      <c r="AA112" s="164">
        <f t="shared" si="135"/>
        <v>91</v>
      </c>
      <c r="AB112" s="164">
        <f t="shared" si="135"/>
        <v>91</v>
      </c>
      <c r="AC112" s="164">
        <f>P112</f>
        <v>91</v>
      </c>
      <c r="AD112" s="164">
        <f t="shared" ref="AD112:AJ112" si="136">AC112</f>
        <v>91</v>
      </c>
      <c r="AE112" s="164">
        <f t="shared" si="136"/>
        <v>91</v>
      </c>
      <c r="AF112" s="164">
        <f t="shared" si="136"/>
        <v>91</v>
      </c>
      <c r="AG112" s="164">
        <f t="shared" si="136"/>
        <v>91</v>
      </c>
      <c r="AH112" s="164">
        <f t="shared" si="136"/>
        <v>91</v>
      </c>
      <c r="AI112" s="164">
        <f t="shared" si="136"/>
        <v>91</v>
      </c>
      <c r="AJ112" s="164">
        <f t="shared" si="136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37">G113</f>
        <v>17.5</v>
      </c>
      <c r="I113" s="166">
        <f t="shared" si="137"/>
        <v>17.5</v>
      </c>
      <c r="J113" s="166">
        <f t="shared" si="137"/>
        <v>17.5</v>
      </c>
      <c r="K113" s="166">
        <f t="shared" si="137"/>
        <v>17.5</v>
      </c>
      <c r="L113" s="166">
        <f t="shared" si="137"/>
        <v>17.5</v>
      </c>
      <c r="M113" s="166">
        <f t="shared" si="137"/>
        <v>17.5</v>
      </c>
      <c r="N113" s="166">
        <f t="shared" si="137"/>
        <v>17.5</v>
      </c>
      <c r="O113" s="166">
        <f t="shared" si="137"/>
        <v>17.5</v>
      </c>
      <c r="P113" s="166">
        <f t="shared" si="137"/>
        <v>17.5</v>
      </c>
      <c r="Q113" s="166">
        <f t="shared" si="137"/>
        <v>17.5</v>
      </c>
      <c r="R113" s="166">
        <f t="shared" si="134"/>
        <v>17.5</v>
      </c>
      <c r="S113" s="166">
        <f t="shared" si="134"/>
        <v>17.5</v>
      </c>
      <c r="T113" s="166">
        <f t="shared" si="134"/>
        <v>17.5</v>
      </c>
      <c r="U113" s="166">
        <f t="shared" si="134"/>
        <v>17.5</v>
      </c>
      <c r="V113" s="166">
        <f t="shared" si="134"/>
        <v>17.5</v>
      </c>
      <c r="W113" s="166">
        <f>J113</f>
        <v>17.5</v>
      </c>
      <c r="X113" s="166">
        <f t="shared" si="135"/>
        <v>17.5</v>
      </c>
      <c r="Y113" s="166">
        <f t="shared" si="135"/>
        <v>17.5</v>
      </c>
      <c r="Z113" s="166">
        <f t="shared" si="135"/>
        <v>17.5</v>
      </c>
      <c r="AA113" s="166">
        <f t="shared" si="135"/>
        <v>17.5</v>
      </c>
      <c r="AB113" s="166">
        <f t="shared" si="135"/>
        <v>17.5</v>
      </c>
      <c r="AC113" s="166">
        <f>P113</f>
        <v>17.5</v>
      </c>
      <c r="AD113" s="166">
        <f t="shared" si="137"/>
        <v>17.5</v>
      </c>
      <c r="AE113" s="166">
        <f t="shared" si="137"/>
        <v>17.5</v>
      </c>
      <c r="AF113" s="166">
        <f t="shared" si="137"/>
        <v>17.5</v>
      </c>
      <c r="AG113" s="166">
        <f t="shared" si="137"/>
        <v>17.5</v>
      </c>
      <c r="AH113" s="166">
        <f t="shared" si="137"/>
        <v>17.5</v>
      </c>
      <c r="AI113" s="166">
        <f t="shared" si="137"/>
        <v>17.5</v>
      </c>
      <c r="AJ113" s="166">
        <f t="shared" si="137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38">IFERROR(H113*100/H112,0)</f>
        <v>19.23076923076923</v>
      </c>
      <c r="I114" s="291">
        <f t="shared" si="138"/>
        <v>19.23076923076923</v>
      </c>
      <c r="J114" s="291">
        <f t="shared" si="138"/>
        <v>19.23076923076923</v>
      </c>
      <c r="K114" s="291">
        <f t="shared" si="138"/>
        <v>19.23076923076923</v>
      </c>
      <c r="L114" s="291">
        <f t="shared" si="138"/>
        <v>19.23076923076923</v>
      </c>
      <c r="M114" s="291">
        <f t="shared" si="138"/>
        <v>19.23076923076923</v>
      </c>
      <c r="N114" s="291">
        <f t="shared" si="138"/>
        <v>19.23076923076923</v>
      </c>
      <c r="O114" s="291">
        <f t="shared" si="138"/>
        <v>19.23076923076923</v>
      </c>
      <c r="P114" s="291">
        <f t="shared" si="138"/>
        <v>19.23076923076923</v>
      </c>
      <c r="Q114" s="291">
        <f t="shared" si="138"/>
        <v>19.23076923076923</v>
      </c>
      <c r="R114" s="291">
        <f t="shared" si="138"/>
        <v>19.23076923076923</v>
      </c>
      <c r="S114" s="291">
        <f t="shared" si="138"/>
        <v>19.23076923076923</v>
      </c>
      <c r="T114" s="291">
        <f t="shared" si="138"/>
        <v>19.23076923076923</v>
      </c>
      <c r="U114" s="291">
        <f t="shared" si="138"/>
        <v>19.23076923076923</v>
      </c>
      <c r="V114" s="291">
        <f t="shared" si="138"/>
        <v>19.23076923076923</v>
      </c>
      <c r="W114" s="291">
        <f t="shared" si="138"/>
        <v>19.23076923076923</v>
      </c>
      <c r="X114" s="291">
        <f t="shared" si="138"/>
        <v>19.23076923076923</v>
      </c>
      <c r="Y114" s="291">
        <f t="shared" si="138"/>
        <v>19.23076923076923</v>
      </c>
      <c r="Z114" s="291">
        <f t="shared" si="138"/>
        <v>19.23076923076923</v>
      </c>
      <c r="AA114" s="291">
        <f t="shared" si="138"/>
        <v>19.23076923076923</v>
      </c>
      <c r="AB114" s="291">
        <f t="shared" si="138"/>
        <v>19.23076923076923</v>
      </c>
      <c r="AC114" s="291">
        <f t="shared" si="138"/>
        <v>19.23076923076923</v>
      </c>
      <c r="AD114" s="291">
        <f t="shared" si="138"/>
        <v>19.23076923076923</v>
      </c>
      <c r="AE114" s="291">
        <f t="shared" si="138"/>
        <v>19.23076923076923</v>
      </c>
      <c r="AF114" s="291">
        <f t="shared" si="138"/>
        <v>19.23076923076923</v>
      </c>
      <c r="AG114" s="291">
        <f t="shared" si="138"/>
        <v>19.23076923076923</v>
      </c>
      <c r="AH114" s="291">
        <f t="shared" si="138"/>
        <v>19.23076923076923</v>
      </c>
      <c r="AI114" s="291">
        <f t="shared" si="138"/>
        <v>19.23076923076923</v>
      </c>
      <c r="AJ114" s="291">
        <f t="shared" si="138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39">H115</f>
        <v>2</v>
      </c>
      <c r="J115" s="309">
        <f t="shared" si="139"/>
        <v>2</v>
      </c>
      <c r="K115" s="309">
        <f t="shared" si="139"/>
        <v>2</v>
      </c>
      <c r="L115" s="309">
        <f t="shared" si="139"/>
        <v>2</v>
      </c>
      <c r="M115" s="309">
        <f t="shared" si="139"/>
        <v>2</v>
      </c>
      <c r="N115" s="309">
        <f t="shared" si="139"/>
        <v>2</v>
      </c>
      <c r="O115" s="309">
        <f t="shared" si="139"/>
        <v>2</v>
      </c>
      <c r="P115" s="309">
        <f t="shared" si="139"/>
        <v>2</v>
      </c>
      <c r="Q115" s="309">
        <f t="shared" si="139"/>
        <v>2</v>
      </c>
      <c r="R115" s="309">
        <f t="shared" si="139"/>
        <v>2</v>
      </c>
      <c r="S115" s="309">
        <f t="shared" si="139"/>
        <v>2</v>
      </c>
      <c r="T115" s="309">
        <f t="shared" si="139"/>
        <v>2</v>
      </c>
      <c r="U115" s="309">
        <f t="shared" si="139"/>
        <v>2</v>
      </c>
      <c r="V115" s="309">
        <f t="shared" si="139"/>
        <v>2</v>
      </c>
      <c r="W115" s="309">
        <f t="shared" si="139"/>
        <v>2</v>
      </c>
      <c r="X115" s="309">
        <f t="shared" si="139"/>
        <v>2</v>
      </c>
      <c r="Y115" s="309">
        <f t="shared" si="139"/>
        <v>2</v>
      </c>
      <c r="Z115" s="309">
        <f t="shared" si="139"/>
        <v>2</v>
      </c>
      <c r="AA115" s="309">
        <f t="shared" si="139"/>
        <v>2</v>
      </c>
      <c r="AB115" s="309">
        <f t="shared" si="139"/>
        <v>2</v>
      </c>
      <c r="AC115" s="309">
        <f t="shared" si="139"/>
        <v>2</v>
      </c>
      <c r="AD115" s="309">
        <f t="shared" si="139"/>
        <v>2</v>
      </c>
      <c r="AE115" s="309">
        <f t="shared" si="139"/>
        <v>2</v>
      </c>
      <c r="AF115" s="309">
        <f t="shared" si="139"/>
        <v>2</v>
      </c>
      <c r="AG115" s="309">
        <f t="shared" si="139"/>
        <v>2</v>
      </c>
      <c r="AH115" s="309">
        <f t="shared" si="139"/>
        <v>2</v>
      </c>
      <c r="AI115" s="309">
        <f t="shared" si="139"/>
        <v>2</v>
      </c>
      <c r="AJ115" s="309">
        <f t="shared" si="139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40">IFERROR(I111*I112/100*(100-I115)/100,0)</f>
        <v>0</v>
      </c>
      <c r="J116" s="156">
        <f t="shared" si="140"/>
        <v>0</v>
      </c>
      <c r="K116" s="156">
        <f t="shared" si="140"/>
        <v>0</v>
      </c>
      <c r="L116" s="156">
        <f t="shared" si="140"/>
        <v>0</v>
      </c>
      <c r="M116" s="156">
        <f t="shared" si="140"/>
        <v>0</v>
      </c>
      <c r="N116" s="156">
        <f t="shared" si="140"/>
        <v>0</v>
      </c>
      <c r="O116" s="156">
        <f t="shared" si="140"/>
        <v>0</v>
      </c>
      <c r="P116" s="156">
        <f t="shared" si="140"/>
        <v>0</v>
      </c>
      <c r="Q116" s="156">
        <f t="shared" si="140"/>
        <v>0</v>
      </c>
      <c r="R116" s="156">
        <f t="shared" si="140"/>
        <v>0</v>
      </c>
      <c r="S116" s="156">
        <f t="shared" si="140"/>
        <v>0</v>
      </c>
      <c r="T116" s="156">
        <f t="shared" si="140"/>
        <v>0</v>
      </c>
      <c r="U116" s="156">
        <f t="shared" si="140"/>
        <v>0</v>
      </c>
      <c r="V116" s="156">
        <f t="shared" si="140"/>
        <v>0</v>
      </c>
      <c r="W116" s="156">
        <f t="shared" si="140"/>
        <v>0</v>
      </c>
      <c r="X116" s="156">
        <f t="shared" si="140"/>
        <v>0</v>
      </c>
      <c r="Y116" s="156">
        <f t="shared" si="140"/>
        <v>0</v>
      </c>
      <c r="Z116" s="156">
        <f t="shared" si="140"/>
        <v>0</v>
      </c>
      <c r="AA116" s="156">
        <f t="shared" si="140"/>
        <v>0</v>
      </c>
      <c r="AB116" s="156">
        <f t="shared" si="140"/>
        <v>0</v>
      </c>
      <c r="AC116" s="156">
        <f t="shared" si="140"/>
        <v>0</v>
      </c>
      <c r="AD116" s="156">
        <f t="shared" si="140"/>
        <v>0</v>
      </c>
      <c r="AE116" s="156">
        <f t="shared" si="140"/>
        <v>0</v>
      </c>
      <c r="AF116" s="156">
        <f t="shared" si="140"/>
        <v>0</v>
      </c>
      <c r="AG116" s="156">
        <f t="shared" si="140"/>
        <v>0</v>
      </c>
      <c r="AH116" s="156">
        <f t="shared" si="140"/>
        <v>0</v>
      </c>
      <c r="AI116" s="156">
        <f t="shared" si="140"/>
        <v>0</v>
      </c>
      <c r="AJ116" s="156">
        <f t="shared" si="140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41">IFERROR(I114/100*I116,0)</f>
        <v>0</v>
      </c>
      <c r="J117" s="163">
        <f t="shared" si="141"/>
        <v>0</v>
      </c>
      <c r="K117" s="163">
        <f t="shared" si="141"/>
        <v>0</v>
      </c>
      <c r="L117" s="163">
        <f t="shared" si="141"/>
        <v>0</v>
      </c>
      <c r="M117" s="163">
        <f t="shared" si="141"/>
        <v>0</v>
      </c>
      <c r="N117" s="163">
        <f t="shared" si="141"/>
        <v>0</v>
      </c>
      <c r="O117" s="163">
        <f t="shared" si="141"/>
        <v>0</v>
      </c>
      <c r="P117" s="163">
        <f t="shared" si="141"/>
        <v>0</v>
      </c>
      <c r="Q117" s="163">
        <f t="shared" si="141"/>
        <v>0</v>
      </c>
      <c r="R117" s="163">
        <f t="shared" si="141"/>
        <v>0</v>
      </c>
      <c r="S117" s="163">
        <f t="shared" si="141"/>
        <v>0</v>
      </c>
      <c r="T117" s="163">
        <f t="shared" si="141"/>
        <v>0</v>
      </c>
      <c r="U117" s="163">
        <f t="shared" si="141"/>
        <v>0</v>
      </c>
      <c r="V117" s="163">
        <f t="shared" si="141"/>
        <v>0</v>
      </c>
      <c r="W117" s="163">
        <f t="shared" si="141"/>
        <v>0</v>
      </c>
      <c r="X117" s="163">
        <f t="shared" si="141"/>
        <v>0</v>
      </c>
      <c r="Y117" s="163">
        <f t="shared" si="141"/>
        <v>0</v>
      </c>
      <c r="Z117" s="163">
        <f t="shared" si="141"/>
        <v>0</v>
      </c>
      <c r="AA117" s="163">
        <f t="shared" si="141"/>
        <v>0</v>
      </c>
      <c r="AB117" s="163">
        <f t="shared" si="141"/>
        <v>0</v>
      </c>
      <c r="AC117" s="163">
        <f t="shared" si="141"/>
        <v>0</v>
      </c>
      <c r="AD117" s="163">
        <f t="shared" si="141"/>
        <v>0</v>
      </c>
      <c r="AE117" s="163">
        <f t="shared" si="141"/>
        <v>0</v>
      </c>
      <c r="AF117" s="163">
        <f t="shared" si="141"/>
        <v>0</v>
      </c>
      <c r="AG117" s="163">
        <f t="shared" si="141"/>
        <v>0</v>
      </c>
      <c r="AH117" s="163">
        <f t="shared" si="141"/>
        <v>0</v>
      </c>
      <c r="AI117" s="163">
        <f t="shared" si="141"/>
        <v>0</v>
      </c>
      <c r="AJ117" s="163">
        <f t="shared" si="141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42">IFERROR(H111*H112/88,0)</f>
        <v>0</v>
      </c>
      <c r="I118" s="156">
        <f t="shared" si="142"/>
        <v>0</v>
      </c>
      <c r="J118" s="156">
        <f t="shared" si="142"/>
        <v>0</v>
      </c>
      <c r="K118" s="156">
        <f t="shared" si="142"/>
        <v>0</v>
      </c>
      <c r="L118" s="156">
        <f t="shared" si="142"/>
        <v>0</v>
      </c>
      <c r="M118" s="156">
        <f t="shared" si="142"/>
        <v>0</v>
      </c>
      <c r="N118" s="156">
        <f t="shared" si="142"/>
        <v>0</v>
      </c>
      <c r="O118" s="156">
        <f t="shared" si="142"/>
        <v>0</v>
      </c>
      <c r="P118" s="156">
        <f t="shared" si="142"/>
        <v>0</v>
      </c>
      <c r="Q118" s="156">
        <f t="shared" si="142"/>
        <v>0</v>
      </c>
      <c r="R118" s="156">
        <f t="shared" si="142"/>
        <v>0</v>
      </c>
      <c r="S118" s="156">
        <f t="shared" si="142"/>
        <v>0</v>
      </c>
      <c r="T118" s="156">
        <f t="shared" si="142"/>
        <v>0</v>
      </c>
      <c r="U118" s="156">
        <f t="shared" si="142"/>
        <v>0</v>
      </c>
      <c r="V118" s="156">
        <f t="shared" si="142"/>
        <v>0</v>
      </c>
      <c r="W118" s="156">
        <f t="shared" si="142"/>
        <v>0</v>
      </c>
      <c r="X118" s="156">
        <f t="shared" si="142"/>
        <v>0</v>
      </c>
      <c r="Y118" s="156">
        <f t="shared" si="142"/>
        <v>0</v>
      </c>
      <c r="Z118" s="156">
        <f t="shared" si="142"/>
        <v>0</v>
      </c>
      <c r="AA118" s="156">
        <f t="shared" si="142"/>
        <v>0</v>
      </c>
      <c r="AB118" s="156">
        <f t="shared" si="142"/>
        <v>0</v>
      </c>
      <c r="AC118" s="156">
        <f t="shared" si="142"/>
        <v>0</v>
      </c>
      <c r="AD118" s="156">
        <f t="shared" si="142"/>
        <v>0</v>
      </c>
      <c r="AE118" s="156">
        <f t="shared" si="142"/>
        <v>0</v>
      </c>
      <c r="AF118" s="156">
        <f t="shared" si="142"/>
        <v>0</v>
      </c>
      <c r="AG118" s="156">
        <f t="shared" si="142"/>
        <v>0</v>
      </c>
      <c r="AH118" s="156">
        <f t="shared" si="142"/>
        <v>0</v>
      </c>
      <c r="AI118" s="156">
        <f t="shared" si="142"/>
        <v>0</v>
      </c>
      <c r="AJ118" s="156">
        <f t="shared" si="142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43">IFERROR(G119*H$164/G$164,"-")</f>
        <v>-</v>
      </c>
      <c r="I119" s="179" t="str">
        <f t="shared" si="143"/>
        <v>-</v>
      </c>
      <c r="J119" s="179" t="str">
        <f t="shared" si="143"/>
        <v>-</v>
      </c>
      <c r="K119" s="179" t="str">
        <f t="shared" si="143"/>
        <v>-</v>
      </c>
      <c r="L119" s="179" t="str">
        <f t="shared" si="143"/>
        <v>-</v>
      </c>
      <c r="M119" s="179" t="str">
        <f t="shared" si="143"/>
        <v>-</v>
      </c>
      <c r="N119" s="179" t="str">
        <f t="shared" si="143"/>
        <v>-</v>
      </c>
      <c r="O119" s="179" t="str">
        <f t="shared" si="143"/>
        <v>-</v>
      </c>
      <c r="P119" s="179" t="str">
        <f t="shared" si="143"/>
        <v>-</v>
      </c>
      <c r="Q119" s="179" t="str">
        <f t="shared" si="143"/>
        <v>-</v>
      </c>
      <c r="R119" s="179" t="str">
        <f t="shared" si="143"/>
        <v>-</v>
      </c>
      <c r="S119" s="179" t="str">
        <f t="shared" si="143"/>
        <v>-</v>
      </c>
      <c r="T119" s="179" t="str">
        <f t="shared" si="143"/>
        <v>-</v>
      </c>
      <c r="U119" s="179" t="str">
        <f t="shared" si="143"/>
        <v>-</v>
      </c>
      <c r="V119" s="179" t="str">
        <f t="shared" si="143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44">IFERROR(AC119*AD$164/AC$164,"-")</f>
        <v>-</v>
      </c>
      <c r="AE119" s="179" t="str">
        <f t="shared" si="144"/>
        <v>-</v>
      </c>
      <c r="AF119" s="179" t="str">
        <f t="shared" si="144"/>
        <v>-</v>
      </c>
      <c r="AG119" s="179" t="str">
        <f t="shared" si="144"/>
        <v>-</v>
      </c>
      <c r="AH119" s="179" t="str">
        <f t="shared" si="144"/>
        <v>-</v>
      </c>
      <c r="AI119" s="179" t="str">
        <f t="shared" si="144"/>
        <v>-</v>
      </c>
      <c r="AJ119" s="179" t="str">
        <f t="shared" si="144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V121" si="145">H120</f>
        <v>99</v>
      </c>
      <c r="J120" s="164">
        <f t="shared" si="145"/>
        <v>99</v>
      </c>
      <c r="K120" s="164">
        <f t="shared" si="145"/>
        <v>99</v>
      </c>
      <c r="L120" s="164">
        <f t="shared" si="145"/>
        <v>99</v>
      </c>
      <c r="M120" s="164">
        <f t="shared" si="145"/>
        <v>99</v>
      </c>
      <c r="N120" s="164">
        <f t="shared" si="145"/>
        <v>99</v>
      </c>
      <c r="O120" s="164">
        <f t="shared" si="145"/>
        <v>99</v>
      </c>
      <c r="P120" s="164">
        <f t="shared" si="145"/>
        <v>99</v>
      </c>
      <c r="Q120" s="164">
        <f t="shared" si="145"/>
        <v>99</v>
      </c>
      <c r="R120" s="164">
        <f t="shared" si="145"/>
        <v>99</v>
      </c>
      <c r="S120" s="164">
        <f t="shared" si="145"/>
        <v>99</v>
      </c>
      <c r="T120" s="164">
        <f t="shared" si="145"/>
        <v>99</v>
      </c>
      <c r="U120" s="164">
        <f t="shared" si="145"/>
        <v>99</v>
      </c>
      <c r="V120" s="164">
        <f t="shared" si="145"/>
        <v>99</v>
      </c>
      <c r="W120" s="164">
        <f>J120</f>
        <v>99</v>
      </c>
      <c r="X120" s="164">
        <f t="shared" ref="X120:AB121" si="146">W120</f>
        <v>99</v>
      </c>
      <c r="Y120" s="164">
        <f t="shared" si="146"/>
        <v>99</v>
      </c>
      <c r="Z120" s="164">
        <f t="shared" si="146"/>
        <v>99</v>
      </c>
      <c r="AA120" s="164">
        <f t="shared" si="146"/>
        <v>99</v>
      </c>
      <c r="AB120" s="164">
        <f t="shared" si="146"/>
        <v>99</v>
      </c>
      <c r="AC120" s="164">
        <f>P120</f>
        <v>99</v>
      </c>
      <c r="AD120" s="164">
        <f t="shared" ref="AD120:AJ120" si="147">AC120</f>
        <v>99</v>
      </c>
      <c r="AE120" s="164">
        <f t="shared" si="147"/>
        <v>99</v>
      </c>
      <c r="AF120" s="164">
        <f t="shared" si="147"/>
        <v>99</v>
      </c>
      <c r="AG120" s="164">
        <f t="shared" si="147"/>
        <v>99</v>
      </c>
      <c r="AH120" s="164">
        <f t="shared" si="147"/>
        <v>99</v>
      </c>
      <c r="AI120" s="164">
        <f t="shared" si="147"/>
        <v>99</v>
      </c>
      <c r="AJ120" s="164">
        <f t="shared" si="147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48">G121</f>
        <v>100</v>
      </c>
      <c r="I121" s="166">
        <f t="shared" si="148"/>
        <v>100</v>
      </c>
      <c r="J121" s="166">
        <f t="shared" si="148"/>
        <v>100</v>
      </c>
      <c r="K121" s="166">
        <f t="shared" si="148"/>
        <v>100</v>
      </c>
      <c r="L121" s="166">
        <f t="shared" si="148"/>
        <v>100</v>
      </c>
      <c r="M121" s="166">
        <f t="shared" si="148"/>
        <v>100</v>
      </c>
      <c r="N121" s="166">
        <f t="shared" si="148"/>
        <v>100</v>
      </c>
      <c r="O121" s="166">
        <f t="shared" si="148"/>
        <v>100</v>
      </c>
      <c r="P121" s="166">
        <f t="shared" si="148"/>
        <v>100</v>
      </c>
      <c r="Q121" s="166">
        <f t="shared" si="148"/>
        <v>100</v>
      </c>
      <c r="R121" s="166">
        <f t="shared" si="145"/>
        <v>100</v>
      </c>
      <c r="S121" s="166">
        <f t="shared" si="145"/>
        <v>100</v>
      </c>
      <c r="T121" s="166">
        <f t="shared" si="145"/>
        <v>100</v>
      </c>
      <c r="U121" s="166">
        <f t="shared" si="145"/>
        <v>100</v>
      </c>
      <c r="V121" s="166">
        <f t="shared" si="145"/>
        <v>100</v>
      </c>
      <c r="W121" s="166">
        <f>J121</f>
        <v>100</v>
      </c>
      <c r="X121" s="166">
        <f t="shared" si="146"/>
        <v>100</v>
      </c>
      <c r="Y121" s="166">
        <f t="shared" si="146"/>
        <v>100</v>
      </c>
      <c r="Z121" s="166">
        <f t="shared" si="146"/>
        <v>100</v>
      </c>
      <c r="AA121" s="166">
        <f t="shared" si="146"/>
        <v>100</v>
      </c>
      <c r="AB121" s="166">
        <f t="shared" si="146"/>
        <v>100</v>
      </c>
      <c r="AC121" s="166">
        <f>P121</f>
        <v>100</v>
      </c>
      <c r="AD121" s="166">
        <f t="shared" si="148"/>
        <v>100</v>
      </c>
      <c r="AE121" s="166">
        <f t="shared" si="148"/>
        <v>100</v>
      </c>
      <c r="AF121" s="166">
        <f t="shared" si="148"/>
        <v>100</v>
      </c>
      <c r="AG121" s="166">
        <f t="shared" si="148"/>
        <v>100</v>
      </c>
      <c r="AH121" s="166">
        <f t="shared" si="148"/>
        <v>100</v>
      </c>
      <c r="AI121" s="166">
        <f t="shared" si="148"/>
        <v>100</v>
      </c>
      <c r="AJ121" s="166">
        <f t="shared" si="148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49">IFERROR(H121*100/H120,0)</f>
        <v>101.01010101010101</v>
      </c>
      <c r="I122" s="291">
        <f t="shared" si="149"/>
        <v>101.01010101010101</v>
      </c>
      <c r="J122" s="291">
        <f t="shared" si="149"/>
        <v>101.01010101010101</v>
      </c>
      <c r="K122" s="291">
        <f t="shared" si="149"/>
        <v>101.01010101010101</v>
      </c>
      <c r="L122" s="291">
        <f t="shared" si="149"/>
        <v>101.01010101010101</v>
      </c>
      <c r="M122" s="291">
        <f t="shared" si="149"/>
        <v>101.01010101010101</v>
      </c>
      <c r="N122" s="291">
        <f t="shared" si="149"/>
        <v>101.01010101010101</v>
      </c>
      <c r="O122" s="291">
        <f t="shared" si="149"/>
        <v>101.01010101010101</v>
      </c>
      <c r="P122" s="291">
        <f t="shared" si="149"/>
        <v>101.01010101010101</v>
      </c>
      <c r="Q122" s="291">
        <f t="shared" si="149"/>
        <v>101.01010101010101</v>
      </c>
      <c r="R122" s="291">
        <f t="shared" si="149"/>
        <v>101.01010101010101</v>
      </c>
      <c r="S122" s="291">
        <f t="shared" si="149"/>
        <v>101.01010101010101</v>
      </c>
      <c r="T122" s="291">
        <f t="shared" si="149"/>
        <v>101.01010101010101</v>
      </c>
      <c r="U122" s="291">
        <f t="shared" si="149"/>
        <v>101.01010101010101</v>
      </c>
      <c r="V122" s="291">
        <f t="shared" si="149"/>
        <v>101.01010101010101</v>
      </c>
      <c r="W122" s="291">
        <f t="shared" si="149"/>
        <v>101.01010101010101</v>
      </c>
      <c r="X122" s="291">
        <f t="shared" si="149"/>
        <v>101.01010101010101</v>
      </c>
      <c r="Y122" s="291">
        <f t="shared" si="149"/>
        <v>101.01010101010101</v>
      </c>
      <c r="Z122" s="291">
        <f t="shared" si="149"/>
        <v>101.01010101010101</v>
      </c>
      <c r="AA122" s="291">
        <f t="shared" si="149"/>
        <v>101.01010101010101</v>
      </c>
      <c r="AB122" s="291">
        <f t="shared" si="149"/>
        <v>101.01010101010101</v>
      </c>
      <c r="AC122" s="291">
        <f t="shared" si="149"/>
        <v>101.01010101010101</v>
      </c>
      <c r="AD122" s="291">
        <f t="shared" si="149"/>
        <v>101.01010101010101</v>
      </c>
      <c r="AE122" s="291">
        <f t="shared" si="149"/>
        <v>101.01010101010101</v>
      </c>
      <c r="AF122" s="291">
        <f t="shared" si="149"/>
        <v>101.01010101010101</v>
      </c>
      <c r="AG122" s="291">
        <f t="shared" si="149"/>
        <v>101.01010101010101</v>
      </c>
      <c r="AH122" s="291">
        <f t="shared" si="149"/>
        <v>101.01010101010101</v>
      </c>
      <c r="AI122" s="291">
        <f t="shared" si="149"/>
        <v>101.01010101010101</v>
      </c>
      <c r="AJ122" s="291">
        <f t="shared" si="149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50">H123</f>
        <v>2</v>
      </c>
      <c r="J123" s="309">
        <f t="shared" si="150"/>
        <v>2</v>
      </c>
      <c r="K123" s="309">
        <f t="shared" si="150"/>
        <v>2</v>
      </c>
      <c r="L123" s="309">
        <f t="shared" si="150"/>
        <v>2</v>
      </c>
      <c r="M123" s="309">
        <f t="shared" si="150"/>
        <v>2</v>
      </c>
      <c r="N123" s="309">
        <f t="shared" si="150"/>
        <v>2</v>
      </c>
      <c r="O123" s="309">
        <f t="shared" si="150"/>
        <v>2</v>
      </c>
      <c r="P123" s="309">
        <f t="shared" si="150"/>
        <v>2</v>
      </c>
      <c r="Q123" s="309">
        <f t="shared" si="150"/>
        <v>2</v>
      </c>
      <c r="R123" s="309">
        <f t="shared" si="150"/>
        <v>2</v>
      </c>
      <c r="S123" s="309">
        <f t="shared" si="150"/>
        <v>2</v>
      </c>
      <c r="T123" s="309">
        <f t="shared" si="150"/>
        <v>2</v>
      </c>
      <c r="U123" s="309">
        <f t="shared" si="150"/>
        <v>2</v>
      </c>
      <c r="V123" s="309">
        <f t="shared" si="150"/>
        <v>2</v>
      </c>
      <c r="W123" s="309">
        <f t="shared" si="150"/>
        <v>2</v>
      </c>
      <c r="X123" s="309">
        <f t="shared" si="150"/>
        <v>2</v>
      </c>
      <c r="Y123" s="309">
        <f t="shared" si="150"/>
        <v>2</v>
      </c>
      <c r="Z123" s="309">
        <f t="shared" si="150"/>
        <v>2</v>
      </c>
      <c r="AA123" s="309">
        <f t="shared" si="150"/>
        <v>2</v>
      </c>
      <c r="AB123" s="309">
        <f t="shared" si="150"/>
        <v>2</v>
      </c>
      <c r="AC123" s="309">
        <f t="shared" si="150"/>
        <v>2</v>
      </c>
      <c r="AD123" s="309">
        <f t="shared" si="150"/>
        <v>2</v>
      </c>
      <c r="AE123" s="309">
        <f t="shared" si="150"/>
        <v>2</v>
      </c>
      <c r="AF123" s="309">
        <f t="shared" si="150"/>
        <v>2</v>
      </c>
      <c r="AG123" s="309">
        <f t="shared" si="150"/>
        <v>2</v>
      </c>
      <c r="AH123" s="309">
        <f t="shared" si="150"/>
        <v>2</v>
      </c>
      <c r="AI123" s="309">
        <f t="shared" si="150"/>
        <v>2</v>
      </c>
      <c r="AJ123" s="309">
        <f t="shared" si="150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51">IFERROR(I119*I120/100*(100-I123)/100,0)</f>
        <v>0</v>
      </c>
      <c r="J124" s="156">
        <f t="shared" si="151"/>
        <v>0</v>
      </c>
      <c r="K124" s="156">
        <f t="shared" si="151"/>
        <v>0</v>
      </c>
      <c r="L124" s="156">
        <f t="shared" si="151"/>
        <v>0</v>
      </c>
      <c r="M124" s="156">
        <f t="shared" si="151"/>
        <v>0</v>
      </c>
      <c r="N124" s="156">
        <f t="shared" si="151"/>
        <v>0</v>
      </c>
      <c r="O124" s="156">
        <f t="shared" si="151"/>
        <v>0</v>
      </c>
      <c r="P124" s="156">
        <f t="shared" si="151"/>
        <v>0</v>
      </c>
      <c r="Q124" s="156">
        <f t="shared" si="151"/>
        <v>0</v>
      </c>
      <c r="R124" s="156">
        <f t="shared" si="151"/>
        <v>0</v>
      </c>
      <c r="S124" s="156">
        <f t="shared" si="151"/>
        <v>0</v>
      </c>
      <c r="T124" s="156">
        <f t="shared" si="151"/>
        <v>0</v>
      </c>
      <c r="U124" s="156">
        <f t="shared" si="151"/>
        <v>0</v>
      </c>
      <c r="V124" s="156">
        <f t="shared" si="151"/>
        <v>0</v>
      </c>
      <c r="W124" s="156">
        <f t="shared" si="151"/>
        <v>0</v>
      </c>
      <c r="X124" s="156">
        <f t="shared" si="151"/>
        <v>0</v>
      </c>
      <c r="Y124" s="156">
        <f t="shared" si="151"/>
        <v>0</v>
      </c>
      <c r="Z124" s="156">
        <f t="shared" si="151"/>
        <v>0</v>
      </c>
      <c r="AA124" s="156">
        <f t="shared" si="151"/>
        <v>0</v>
      </c>
      <c r="AB124" s="156">
        <f t="shared" si="151"/>
        <v>0</v>
      </c>
      <c r="AC124" s="156">
        <f t="shared" si="151"/>
        <v>0</v>
      </c>
      <c r="AD124" s="156">
        <f t="shared" si="151"/>
        <v>0</v>
      </c>
      <c r="AE124" s="156">
        <f t="shared" si="151"/>
        <v>0</v>
      </c>
      <c r="AF124" s="156">
        <f t="shared" si="151"/>
        <v>0</v>
      </c>
      <c r="AG124" s="156">
        <f t="shared" si="151"/>
        <v>0</v>
      </c>
      <c r="AH124" s="156">
        <f t="shared" si="151"/>
        <v>0</v>
      </c>
      <c r="AI124" s="156">
        <f t="shared" si="151"/>
        <v>0</v>
      </c>
      <c r="AJ124" s="156">
        <f t="shared" si="151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52">IFERROR(I122/100*I124,0)</f>
        <v>0</v>
      </c>
      <c r="J125" s="163">
        <f t="shared" si="152"/>
        <v>0</v>
      </c>
      <c r="K125" s="163">
        <f t="shared" si="152"/>
        <v>0</v>
      </c>
      <c r="L125" s="163">
        <f t="shared" si="152"/>
        <v>0</v>
      </c>
      <c r="M125" s="163">
        <f t="shared" si="152"/>
        <v>0</v>
      </c>
      <c r="N125" s="163">
        <f t="shared" si="152"/>
        <v>0</v>
      </c>
      <c r="O125" s="163">
        <f t="shared" si="152"/>
        <v>0</v>
      </c>
      <c r="P125" s="163">
        <f t="shared" si="152"/>
        <v>0</v>
      </c>
      <c r="Q125" s="163">
        <f t="shared" si="152"/>
        <v>0</v>
      </c>
      <c r="R125" s="163">
        <f t="shared" si="152"/>
        <v>0</v>
      </c>
      <c r="S125" s="163">
        <f t="shared" si="152"/>
        <v>0</v>
      </c>
      <c r="T125" s="163">
        <f t="shared" si="152"/>
        <v>0</v>
      </c>
      <c r="U125" s="163">
        <f t="shared" si="152"/>
        <v>0</v>
      </c>
      <c r="V125" s="163">
        <f t="shared" si="152"/>
        <v>0</v>
      </c>
      <c r="W125" s="163">
        <f t="shared" si="152"/>
        <v>0</v>
      </c>
      <c r="X125" s="163">
        <f t="shared" si="152"/>
        <v>0</v>
      </c>
      <c r="Y125" s="163">
        <f t="shared" si="152"/>
        <v>0</v>
      </c>
      <c r="Z125" s="163">
        <f t="shared" si="152"/>
        <v>0</v>
      </c>
      <c r="AA125" s="163">
        <f t="shared" si="152"/>
        <v>0</v>
      </c>
      <c r="AB125" s="163">
        <f t="shared" si="152"/>
        <v>0</v>
      </c>
      <c r="AC125" s="163">
        <f t="shared" si="152"/>
        <v>0</v>
      </c>
      <c r="AD125" s="163">
        <f t="shared" si="152"/>
        <v>0</v>
      </c>
      <c r="AE125" s="163">
        <f t="shared" si="152"/>
        <v>0</v>
      </c>
      <c r="AF125" s="163">
        <f t="shared" si="152"/>
        <v>0</v>
      </c>
      <c r="AG125" s="163">
        <f t="shared" si="152"/>
        <v>0</v>
      </c>
      <c r="AH125" s="163">
        <f t="shared" si="152"/>
        <v>0</v>
      </c>
      <c r="AI125" s="163">
        <f t="shared" si="152"/>
        <v>0</v>
      </c>
      <c r="AJ125" s="163">
        <f t="shared" si="152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53">IFERROR(H119*H120/88,0)</f>
        <v>0</v>
      </c>
      <c r="I126" s="156">
        <f t="shared" si="153"/>
        <v>0</v>
      </c>
      <c r="J126" s="156">
        <f t="shared" si="153"/>
        <v>0</v>
      </c>
      <c r="K126" s="156">
        <f t="shared" si="153"/>
        <v>0</v>
      </c>
      <c r="L126" s="156">
        <f t="shared" si="153"/>
        <v>0</v>
      </c>
      <c r="M126" s="156">
        <f t="shared" si="153"/>
        <v>0</v>
      </c>
      <c r="N126" s="156">
        <f t="shared" si="153"/>
        <v>0</v>
      </c>
      <c r="O126" s="156">
        <f t="shared" si="153"/>
        <v>0</v>
      </c>
      <c r="P126" s="156">
        <f t="shared" si="153"/>
        <v>0</v>
      </c>
      <c r="Q126" s="156">
        <f t="shared" si="153"/>
        <v>0</v>
      </c>
      <c r="R126" s="156">
        <f t="shared" si="153"/>
        <v>0</v>
      </c>
      <c r="S126" s="156">
        <f t="shared" si="153"/>
        <v>0</v>
      </c>
      <c r="T126" s="156">
        <f t="shared" si="153"/>
        <v>0</v>
      </c>
      <c r="U126" s="156">
        <f t="shared" si="153"/>
        <v>0</v>
      </c>
      <c r="V126" s="156">
        <f t="shared" si="153"/>
        <v>0</v>
      </c>
      <c r="W126" s="156">
        <f t="shared" si="153"/>
        <v>0</v>
      </c>
      <c r="X126" s="156">
        <f t="shared" si="153"/>
        <v>0</v>
      </c>
      <c r="Y126" s="156">
        <f t="shared" si="153"/>
        <v>0</v>
      </c>
      <c r="Z126" s="156">
        <f t="shared" si="153"/>
        <v>0</v>
      </c>
      <c r="AA126" s="156">
        <f t="shared" si="153"/>
        <v>0</v>
      </c>
      <c r="AB126" s="156">
        <f t="shared" si="153"/>
        <v>0</v>
      </c>
      <c r="AC126" s="156">
        <f t="shared" si="153"/>
        <v>0</v>
      </c>
      <c r="AD126" s="156">
        <f t="shared" si="153"/>
        <v>0</v>
      </c>
      <c r="AE126" s="156">
        <f t="shared" si="153"/>
        <v>0</v>
      </c>
      <c r="AF126" s="156">
        <f t="shared" si="153"/>
        <v>0</v>
      </c>
      <c r="AG126" s="156">
        <f t="shared" si="153"/>
        <v>0</v>
      </c>
      <c r="AH126" s="156">
        <f t="shared" si="153"/>
        <v>0</v>
      </c>
      <c r="AI126" s="156">
        <f t="shared" si="153"/>
        <v>0</v>
      </c>
      <c r="AJ126" s="156">
        <f t="shared" si="153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54">IFERROR(G127*H$164/G$164,"-")</f>
        <v>-</v>
      </c>
      <c r="I127" s="179" t="str">
        <f t="shared" si="154"/>
        <v>-</v>
      </c>
      <c r="J127" s="179" t="str">
        <f t="shared" si="154"/>
        <v>-</v>
      </c>
      <c r="K127" s="179" t="str">
        <f t="shared" si="154"/>
        <v>-</v>
      </c>
      <c r="L127" s="179" t="str">
        <f t="shared" si="154"/>
        <v>-</v>
      </c>
      <c r="M127" s="179" t="str">
        <f t="shared" si="154"/>
        <v>-</v>
      </c>
      <c r="N127" s="179" t="str">
        <f t="shared" si="154"/>
        <v>-</v>
      </c>
      <c r="O127" s="179" t="str">
        <f t="shared" si="154"/>
        <v>-</v>
      </c>
      <c r="P127" s="179" t="str">
        <f t="shared" si="154"/>
        <v>-</v>
      </c>
      <c r="Q127" s="179" t="str">
        <f t="shared" si="154"/>
        <v>-</v>
      </c>
      <c r="R127" s="179" t="str">
        <f t="shared" si="154"/>
        <v>-</v>
      </c>
      <c r="S127" s="179" t="str">
        <f t="shared" si="154"/>
        <v>-</v>
      </c>
      <c r="T127" s="179" t="str">
        <f t="shared" si="154"/>
        <v>-</v>
      </c>
      <c r="U127" s="179" t="str">
        <f t="shared" si="154"/>
        <v>-</v>
      </c>
      <c r="V127" s="179" t="str">
        <f t="shared" si="154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55">IFERROR(AC127*AD$164/AC$164,"-")</f>
        <v>-</v>
      </c>
      <c r="AE127" s="179" t="str">
        <f t="shared" si="155"/>
        <v>-</v>
      </c>
      <c r="AF127" s="179" t="str">
        <f t="shared" si="155"/>
        <v>-</v>
      </c>
      <c r="AG127" s="179" t="str">
        <f t="shared" si="155"/>
        <v>-</v>
      </c>
      <c r="AH127" s="179" t="str">
        <f t="shared" si="155"/>
        <v>-</v>
      </c>
      <c r="AI127" s="179" t="str">
        <f t="shared" si="155"/>
        <v>-</v>
      </c>
      <c r="AJ127" s="179" t="str">
        <f t="shared" si="155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V129" si="156">H128</f>
        <v>99</v>
      </c>
      <c r="J128" s="164">
        <f t="shared" si="156"/>
        <v>99</v>
      </c>
      <c r="K128" s="164">
        <f t="shared" si="156"/>
        <v>99</v>
      </c>
      <c r="L128" s="164">
        <f t="shared" si="156"/>
        <v>99</v>
      </c>
      <c r="M128" s="164">
        <f t="shared" si="156"/>
        <v>99</v>
      </c>
      <c r="N128" s="164">
        <f t="shared" si="156"/>
        <v>99</v>
      </c>
      <c r="O128" s="164">
        <f t="shared" si="156"/>
        <v>99</v>
      </c>
      <c r="P128" s="164">
        <f t="shared" si="156"/>
        <v>99</v>
      </c>
      <c r="Q128" s="164">
        <f t="shared" si="156"/>
        <v>99</v>
      </c>
      <c r="R128" s="164">
        <f t="shared" si="156"/>
        <v>99</v>
      </c>
      <c r="S128" s="164">
        <f t="shared" si="156"/>
        <v>99</v>
      </c>
      <c r="T128" s="164">
        <f t="shared" si="156"/>
        <v>99</v>
      </c>
      <c r="U128" s="164">
        <f t="shared" si="156"/>
        <v>99</v>
      </c>
      <c r="V128" s="164">
        <f t="shared" si="156"/>
        <v>99</v>
      </c>
      <c r="W128" s="164">
        <f>J128</f>
        <v>99</v>
      </c>
      <c r="X128" s="164">
        <f t="shared" ref="X128:AB129" si="157">W128</f>
        <v>99</v>
      </c>
      <c r="Y128" s="164">
        <f t="shared" si="157"/>
        <v>99</v>
      </c>
      <c r="Z128" s="164">
        <f t="shared" si="157"/>
        <v>99</v>
      </c>
      <c r="AA128" s="164">
        <f t="shared" si="157"/>
        <v>99</v>
      </c>
      <c r="AB128" s="164">
        <f t="shared" si="157"/>
        <v>99</v>
      </c>
      <c r="AC128" s="164">
        <f>P128</f>
        <v>99</v>
      </c>
      <c r="AD128" s="164">
        <f t="shared" ref="AD128:AJ128" si="158">AC128</f>
        <v>99</v>
      </c>
      <c r="AE128" s="164">
        <f t="shared" si="158"/>
        <v>99</v>
      </c>
      <c r="AF128" s="164">
        <f t="shared" si="158"/>
        <v>99</v>
      </c>
      <c r="AG128" s="164">
        <f t="shared" si="158"/>
        <v>99</v>
      </c>
      <c r="AH128" s="164">
        <f t="shared" si="158"/>
        <v>99</v>
      </c>
      <c r="AI128" s="164">
        <f t="shared" si="158"/>
        <v>99</v>
      </c>
      <c r="AJ128" s="164">
        <f t="shared" si="158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59">G129</f>
        <v>53</v>
      </c>
      <c r="I129" s="166">
        <f t="shared" si="159"/>
        <v>53</v>
      </c>
      <c r="J129" s="166">
        <f t="shared" si="159"/>
        <v>53</v>
      </c>
      <c r="K129" s="166">
        <f t="shared" si="159"/>
        <v>53</v>
      </c>
      <c r="L129" s="166">
        <f t="shared" si="159"/>
        <v>53</v>
      </c>
      <c r="M129" s="166">
        <f t="shared" si="159"/>
        <v>53</v>
      </c>
      <c r="N129" s="166">
        <f t="shared" si="159"/>
        <v>53</v>
      </c>
      <c r="O129" s="166">
        <f t="shared" si="159"/>
        <v>53</v>
      </c>
      <c r="P129" s="166">
        <f t="shared" si="159"/>
        <v>53</v>
      </c>
      <c r="Q129" s="166">
        <f t="shared" si="159"/>
        <v>53</v>
      </c>
      <c r="R129" s="166">
        <f t="shared" si="156"/>
        <v>53</v>
      </c>
      <c r="S129" s="166">
        <f t="shared" si="156"/>
        <v>53</v>
      </c>
      <c r="T129" s="166">
        <f t="shared" si="156"/>
        <v>53</v>
      </c>
      <c r="U129" s="166">
        <f t="shared" si="156"/>
        <v>53</v>
      </c>
      <c r="V129" s="166">
        <f t="shared" si="156"/>
        <v>53</v>
      </c>
      <c r="W129" s="166">
        <f>J129</f>
        <v>53</v>
      </c>
      <c r="X129" s="166">
        <f t="shared" si="157"/>
        <v>53</v>
      </c>
      <c r="Y129" s="166">
        <f t="shared" si="157"/>
        <v>53</v>
      </c>
      <c r="Z129" s="166">
        <f t="shared" si="157"/>
        <v>53</v>
      </c>
      <c r="AA129" s="166">
        <f t="shared" si="157"/>
        <v>53</v>
      </c>
      <c r="AB129" s="166">
        <f t="shared" si="157"/>
        <v>53</v>
      </c>
      <c r="AC129" s="166">
        <f>P129</f>
        <v>53</v>
      </c>
      <c r="AD129" s="166">
        <f t="shared" si="159"/>
        <v>53</v>
      </c>
      <c r="AE129" s="166">
        <f t="shared" si="159"/>
        <v>53</v>
      </c>
      <c r="AF129" s="166">
        <f t="shared" si="159"/>
        <v>53</v>
      </c>
      <c r="AG129" s="166">
        <f t="shared" si="159"/>
        <v>53</v>
      </c>
      <c r="AH129" s="166">
        <f t="shared" si="159"/>
        <v>53</v>
      </c>
      <c r="AI129" s="166">
        <f t="shared" si="159"/>
        <v>53</v>
      </c>
      <c r="AJ129" s="166">
        <f t="shared" si="159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60">IFERROR(H129*100/H128,0)</f>
        <v>53.535353535353536</v>
      </c>
      <c r="I130" s="291">
        <f t="shared" si="160"/>
        <v>53.535353535353536</v>
      </c>
      <c r="J130" s="291">
        <f t="shared" si="160"/>
        <v>53.535353535353536</v>
      </c>
      <c r="K130" s="291">
        <f t="shared" si="160"/>
        <v>53.535353535353536</v>
      </c>
      <c r="L130" s="291">
        <f t="shared" si="160"/>
        <v>53.535353535353536</v>
      </c>
      <c r="M130" s="291">
        <f t="shared" si="160"/>
        <v>53.535353535353536</v>
      </c>
      <c r="N130" s="291">
        <f t="shared" si="160"/>
        <v>53.535353535353536</v>
      </c>
      <c r="O130" s="291">
        <f t="shared" si="160"/>
        <v>53.535353535353536</v>
      </c>
      <c r="P130" s="291">
        <f t="shared" si="160"/>
        <v>53.535353535353536</v>
      </c>
      <c r="Q130" s="291">
        <f t="shared" si="160"/>
        <v>53.535353535353536</v>
      </c>
      <c r="R130" s="291">
        <f t="shared" si="160"/>
        <v>53.535353535353536</v>
      </c>
      <c r="S130" s="291">
        <f t="shared" si="160"/>
        <v>53.535353535353536</v>
      </c>
      <c r="T130" s="291">
        <f t="shared" si="160"/>
        <v>53.535353535353536</v>
      </c>
      <c r="U130" s="291">
        <f t="shared" si="160"/>
        <v>53.535353535353536</v>
      </c>
      <c r="V130" s="291">
        <f t="shared" si="160"/>
        <v>53.535353535353536</v>
      </c>
      <c r="W130" s="291">
        <f t="shared" si="160"/>
        <v>53.535353535353536</v>
      </c>
      <c r="X130" s="291">
        <f t="shared" si="160"/>
        <v>53.535353535353536</v>
      </c>
      <c r="Y130" s="291">
        <f t="shared" si="160"/>
        <v>53.535353535353536</v>
      </c>
      <c r="Z130" s="291">
        <f t="shared" si="160"/>
        <v>53.535353535353536</v>
      </c>
      <c r="AA130" s="291">
        <f t="shared" si="160"/>
        <v>53.535353535353536</v>
      </c>
      <c r="AB130" s="291">
        <f t="shared" si="160"/>
        <v>53.535353535353536</v>
      </c>
      <c r="AC130" s="291">
        <f t="shared" si="160"/>
        <v>53.535353535353536</v>
      </c>
      <c r="AD130" s="291">
        <f t="shared" si="160"/>
        <v>53.535353535353536</v>
      </c>
      <c r="AE130" s="291">
        <f t="shared" si="160"/>
        <v>53.535353535353536</v>
      </c>
      <c r="AF130" s="291">
        <f t="shared" si="160"/>
        <v>53.535353535353536</v>
      </c>
      <c r="AG130" s="291">
        <f t="shared" si="160"/>
        <v>53.535353535353536</v>
      </c>
      <c r="AH130" s="291">
        <f t="shared" si="160"/>
        <v>53.535353535353536</v>
      </c>
      <c r="AI130" s="291">
        <f t="shared" si="160"/>
        <v>53.535353535353536</v>
      </c>
      <c r="AJ130" s="291">
        <f t="shared" si="160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61">H131</f>
        <v>2</v>
      </c>
      <c r="J131" s="309">
        <f t="shared" si="161"/>
        <v>2</v>
      </c>
      <c r="K131" s="309">
        <f t="shared" si="161"/>
        <v>2</v>
      </c>
      <c r="L131" s="309">
        <f t="shared" si="161"/>
        <v>2</v>
      </c>
      <c r="M131" s="309">
        <f t="shared" si="161"/>
        <v>2</v>
      </c>
      <c r="N131" s="309">
        <f t="shared" si="161"/>
        <v>2</v>
      </c>
      <c r="O131" s="309">
        <f t="shared" si="161"/>
        <v>2</v>
      </c>
      <c r="P131" s="309">
        <f t="shared" si="161"/>
        <v>2</v>
      </c>
      <c r="Q131" s="309">
        <f t="shared" si="161"/>
        <v>2</v>
      </c>
      <c r="R131" s="309">
        <f t="shared" si="161"/>
        <v>2</v>
      </c>
      <c r="S131" s="309">
        <f t="shared" si="161"/>
        <v>2</v>
      </c>
      <c r="T131" s="309">
        <f t="shared" si="161"/>
        <v>2</v>
      </c>
      <c r="U131" s="309">
        <f t="shared" si="161"/>
        <v>2</v>
      </c>
      <c r="V131" s="309">
        <f t="shared" si="161"/>
        <v>2</v>
      </c>
      <c r="W131" s="309">
        <f t="shared" si="161"/>
        <v>2</v>
      </c>
      <c r="X131" s="309">
        <f t="shared" si="161"/>
        <v>2</v>
      </c>
      <c r="Y131" s="309">
        <f t="shared" si="161"/>
        <v>2</v>
      </c>
      <c r="Z131" s="309">
        <f t="shared" si="161"/>
        <v>2</v>
      </c>
      <c r="AA131" s="309">
        <f t="shared" si="161"/>
        <v>2</v>
      </c>
      <c r="AB131" s="309">
        <f t="shared" si="161"/>
        <v>2</v>
      </c>
      <c r="AC131" s="309">
        <f t="shared" si="161"/>
        <v>2</v>
      </c>
      <c r="AD131" s="309">
        <f t="shared" si="161"/>
        <v>2</v>
      </c>
      <c r="AE131" s="309">
        <f t="shared" si="161"/>
        <v>2</v>
      </c>
      <c r="AF131" s="309">
        <f t="shared" si="161"/>
        <v>2</v>
      </c>
      <c r="AG131" s="309">
        <f t="shared" si="161"/>
        <v>2</v>
      </c>
      <c r="AH131" s="309">
        <f t="shared" si="161"/>
        <v>2</v>
      </c>
      <c r="AI131" s="309">
        <f t="shared" si="161"/>
        <v>2</v>
      </c>
      <c r="AJ131" s="309">
        <f t="shared" si="161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62">IFERROR(I127*I128/100*(100-I131)/100,0)</f>
        <v>0</v>
      </c>
      <c r="J132" s="156">
        <f t="shared" si="162"/>
        <v>0</v>
      </c>
      <c r="K132" s="156">
        <f t="shared" si="162"/>
        <v>0</v>
      </c>
      <c r="L132" s="156">
        <f t="shared" si="162"/>
        <v>0</v>
      </c>
      <c r="M132" s="156">
        <f t="shared" si="162"/>
        <v>0</v>
      </c>
      <c r="N132" s="156">
        <f t="shared" si="162"/>
        <v>0</v>
      </c>
      <c r="O132" s="156">
        <f t="shared" si="162"/>
        <v>0</v>
      </c>
      <c r="P132" s="156">
        <f t="shared" si="162"/>
        <v>0</v>
      </c>
      <c r="Q132" s="156">
        <f t="shared" si="162"/>
        <v>0</v>
      </c>
      <c r="R132" s="156">
        <f t="shared" si="162"/>
        <v>0</v>
      </c>
      <c r="S132" s="156">
        <f t="shared" si="162"/>
        <v>0</v>
      </c>
      <c r="T132" s="156">
        <f t="shared" si="162"/>
        <v>0</v>
      </c>
      <c r="U132" s="156">
        <f t="shared" si="162"/>
        <v>0</v>
      </c>
      <c r="V132" s="156">
        <f t="shared" si="162"/>
        <v>0</v>
      </c>
      <c r="W132" s="156">
        <f t="shared" si="162"/>
        <v>0</v>
      </c>
      <c r="X132" s="156">
        <f t="shared" si="162"/>
        <v>0</v>
      </c>
      <c r="Y132" s="156">
        <f t="shared" si="162"/>
        <v>0</v>
      </c>
      <c r="Z132" s="156">
        <f t="shared" si="162"/>
        <v>0</v>
      </c>
      <c r="AA132" s="156">
        <f t="shared" si="162"/>
        <v>0</v>
      </c>
      <c r="AB132" s="156">
        <f t="shared" si="162"/>
        <v>0</v>
      </c>
      <c r="AC132" s="156">
        <f t="shared" si="162"/>
        <v>0</v>
      </c>
      <c r="AD132" s="156">
        <f t="shared" si="162"/>
        <v>0</v>
      </c>
      <c r="AE132" s="156">
        <f t="shared" si="162"/>
        <v>0</v>
      </c>
      <c r="AF132" s="156">
        <f t="shared" si="162"/>
        <v>0</v>
      </c>
      <c r="AG132" s="156">
        <f t="shared" si="162"/>
        <v>0</v>
      </c>
      <c r="AH132" s="156">
        <f t="shared" si="162"/>
        <v>0</v>
      </c>
      <c r="AI132" s="156">
        <f t="shared" si="162"/>
        <v>0</v>
      </c>
      <c r="AJ132" s="156">
        <f t="shared" si="162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63">IFERROR(I130/100*I132,0)</f>
        <v>0</v>
      </c>
      <c r="J133" s="163">
        <f t="shared" si="163"/>
        <v>0</v>
      </c>
      <c r="K133" s="163">
        <f t="shared" si="163"/>
        <v>0</v>
      </c>
      <c r="L133" s="163">
        <f t="shared" si="163"/>
        <v>0</v>
      </c>
      <c r="M133" s="163">
        <f t="shared" si="163"/>
        <v>0</v>
      </c>
      <c r="N133" s="163">
        <f t="shared" si="163"/>
        <v>0</v>
      </c>
      <c r="O133" s="163">
        <f t="shared" si="163"/>
        <v>0</v>
      </c>
      <c r="P133" s="163">
        <f t="shared" si="163"/>
        <v>0</v>
      </c>
      <c r="Q133" s="163">
        <f t="shared" si="163"/>
        <v>0</v>
      </c>
      <c r="R133" s="163">
        <f t="shared" si="163"/>
        <v>0</v>
      </c>
      <c r="S133" s="163">
        <f t="shared" si="163"/>
        <v>0</v>
      </c>
      <c r="T133" s="163">
        <f t="shared" si="163"/>
        <v>0</v>
      </c>
      <c r="U133" s="163">
        <f t="shared" si="163"/>
        <v>0</v>
      </c>
      <c r="V133" s="163">
        <f t="shared" si="163"/>
        <v>0</v>
      </c>
      <c r="W133" s="163">
        <f t="shared" si="163"/>
        <v>0</v>
      </c>
      <c r="X133" s="163">
        <f t="shared" si="163"/>
        <v>0</v>
      </c>
      <c r="Y133" s="163">
        <f t="shared" si="163"/>
        <v>0</v>
      </c>
      <c r="Z133" s="163">
        <f t="shared" si="163"/>
        <v>0</v>
      </c>
      <c r="AA133" s="163">
        <f t="shared" si="163"/>
        <v>0</v>
      </c>
      <c r="AB133" s="163">
        <f t="shared" si="163"/>
        <v>0</v>
      </c>
      <c r="AC133" s="163">
        <f t="shared" si="163"/>
        <v>0</v>
      </c>
      <c r="AD133" s="163">
        <f t="shared" si="163"/>
        <v>0</v>
      </c>
      <c r="AE133" s="163">
        <f t="shared" si="163"/>
        <v>0</v>
      </c>
      <c r="AF133" s="163">
        <f t="shared" si="163"/>
        <v>0</v>
      </c>
      <c r="AG133" s="163">
        <f t="shared" si="163"/>
        <v>0</v>
      </c>
      <c r="AH133" s="163">
        <f t="shared" si="163"/>
        <v>0</v>
      </c>
      <c r="AI133" s="163">
        <f t="shared" si="163"/>
        <v>0</v>
      </c>
      <c r="AJ133" s="163">
        <f t="shared" si="163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64">IFERROR(H127*H128/88,0)</f>
        <v>0</v>
      </c>
      <c r="I134" s="156">
        <f t="shared" si="164"/>
        <v>0</v>
      </c>
      <c r="J134" s="156">
        <f t="shared" si="164"/>
        <v>0</v>
      </c>
      <c r="K134" s="156">
        <f t="shared" si="164"/>
        <v>0</v>
      </c>
      <c r="L134" s="156">
        <f t="shared" si="164"/>
        <v>0</v>
      </c>
      <c r="M134" s="156">
        <f t="shared" si="164"/>
        <v>0</v>
      </c>
      <c r="N134" s="156">
        <f t="shared" si="164"/>
        <v>0</v>
      </c>
      <c r="O134" s="156">
        <f t="shared" si="164"/>
        <v>0</v>
      </c>
      <c r="P134" s="156">
        <f t="shared" si="164"/>
        <v>0</v>
      </c>
      <c r="Q134" s="156">
        <f t="shared" si="164"/>
        <v>0</v>
      </c>
      <c r="R134" s="156">
        <f t="shared" si="164"/>
        <v>0</v>
      </c>
      <c r="S134" s="156">
        <f t="shared" si="164"/>
        <v>0</v>
      </c>
      <c r="T134" s="156">
        <f t="shared" si="164"/>
        <v>0</v>
      </c>
      <c r="U134" s="156">
        <f t="shared" si="164"/>
        <v>0</v>
      </c>
      <c r="V134" s="156">
        <f t="shared" si="164"/>
        <v>0</v>
      </c>
      <c r="W134" s="156">
        <f t="shared" si="164"/>
        <v>0</v>
      </c>
      <c r="X134" s="156">
        <f t="shared" si="164"/>
        <v>0</v>
      </c>
      <c r="Y134" s="156">
        <f t="shared" si="164"/>
        <v>0</v>
      </c>
      <c r="Z134" s="156">
        <f t="shared" si="164"/>
        <v>0</v>
      </c>
      <c r="AA134" s="156">
        <f t="shared" si="164"/>
        <v>0</v>
      </c>
      <c r="AB134" s="156">
        <f t="shared" si="164"/>
        <v>0</v>
      </c>
      <c r="AC134" s="156">
        <f t="shared" si="164"/>
        <v>0</v>
      </c>
      <c r="AD134" s="156">
        <f t="shared" si="164"/>
        <v>0</v>
      </c>
      <c r="AE134" s="156">
        <f t="shared" si="164"/>
        <v>0</v>
      </c>
      <c r="AF134" s="156">
        <f t="shared" si="164"/>
        <v>0</v>
      </c>
      <c r="AG134" s="156">
        <f t="shared" si="164"/>
        <v>0</v>
      </c>
      <c r="AH134" s="156">
        <f t="shared" si="164"/>
        <v>0</v>
      </c>
      <c r="AI134" s="156">
        <f t="shared" si="164"/>
        <v>0</v>
      </c>
      <c r="AJ134" s="156">
        <f t="shared" si="164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65">IFERROR(G135*H$164/G$164,"-")</f>
        <v>-</v>
      </c>
      <c r="I135" s="179" t="str">
        <f t="shared" si="165"/>
        <v>-</v>
      </c>
      <c r="J135" s="179" t="str">
        <f t="shared" si="165"/>
        <v>-</v>
      </c>
      <c r="K135" s="179" t="str">
        <f t="shared" si="165"/>
        <v>-</v>
      </c>
      <c r="L135" s="179" t="str">
        <f t="shared" si="165"/>
        <v>-</v>
      </c>
      <c r="M135" s="179" t="str">
        <f t="shared" si="165"/>
        <v>-</v>
      </c>
      <c r="N135" s="179" t="str">
        <f t="shared" si="165"/>
        <v>-</v>
      </c>
      <c r="O135" s="179" t="str">
        <f t="shared" si="165"/>
        <v>-</v>
      </c>
      <c r="P135" s="179" t="str">
        <f t="shared" si="165"/>
        <v>-</v>
      </c>
      <c r="Q135" s="179" t="str">
        <f t="shared" si="165"/>
        <v>-</v>
      </c>
      <c r="R135" s="179" t="str">
        <f t="shared" si="165"/>
        <v>-</v>
      </c>
      <c r="S135" s="179" t="str">
        <f t="shared" si="165"/>
        <v>-</v>
      </c>
      <c r="T135" s="179" t="str">
        <f t="shared" si="165"/>
        <v>-</v>
      </c>
      <c r="U135" s="179" t="str">
        <f t="shared" si="165"/>
        <v>-</v>
      </c>
      <c r="V135" s="179" t="str">
        <f t="shared" si="165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66">IFERROR(AC135*AD$164/AC$164,"-")</f>
        <v>-</v>
      </c>
      <c r="AE135" s="179" t="str">
        <f t="shared" si="166"/>
        <v>-</v>
      </c>
      <c r="AF135" s="179" t="str">
        <f t="shared" si="166"/>
        <v>-</v>
      </c>
      <c r="AG135" s="179" t="str">
        <f t="shared" si="166"/>
        <v>-</v>
      </c>
      <c r="AH135" s="179" t="str">
        <f t="shared" si="166"/>
        <v>-</v>
      </c>
      <c r="AI135" s="179" t="str">
        <f t="shared" si="166"/>
        <v>-</v>
      </c>
      <c r="AJ135" s="179" t="str">
        <f t="shared" si="166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V137" si="167">H136</f>
        <v>98</v>
      </c>
      <c r="J136" s="164">
        <f t="shared" si="167"/>
        <v>98</v>
      </c>
      <c r="K136" s="164">
        <f t="shared" si="167"/>
        <v>98</v>
      </c>
      <c r="L136" s="164">
        <f t="shared" si="167"/>
        <v>98</v>
      </c>
      <c r="M136" s="164">
        <f t="shared" si="167"/>
        <v>98</v>
      </c>
      <c r="N136" s="164">
        <f t="shared" si="167"/>
        <v>98</v>
      </c>
      <c r="O136" s="164">
        <f t="shared" si="167"/>
        <v>98</v>
      </c>
      <c r="P136" s="164">
        <f t="shared" si="167"/>
        <v>98</v>
      </c>
      <c r="Q136" s="164">
        <f t="shared" si="167"/>
        <v>98</v>
      </c>
      <c r="R136" s="164">
        <f t="shared" si="167"/>
        <v>98</v>
      </c>
      <c r="S136" s="164">
        <f t="shared" si="167"/>
        <v>98</v>
      </c>
      <c r="T136" s="164">
        <f t="shared" si="167"/>
        <v>98</v>
      </c>
      <c r="U136" s="164">
        <f t="shared" si="167"/>
        <v>98</v>
      </c>
      <c r="V136" s="164">
        <f t="shared" si="167"/>
        <v>98</v>
      </c>
      <c r="W136" s="164">
        <f>J136</f>
        <v>98</v>
      </c>
      <c r="X136" s="164">
        <f t="shared" ref="X136:AB137" si="168">W136</f>
        <v>98</v>
      </c>
      <c r="Y136" s="164">
        <f t="shared" si="168"/>
        <v>98</v>
      </c>
      <c r="Z136" s="164">
        <f t="shared" si="168"/>
        <v>98</v>
      </c>
      <c r="AA136" s="164">
        <f t="shared" si="168"/>
        <v>98</v>
      </c>
      <c r="AB136" s="164">
        <f t="shared" si="168"/>
        <v>98</v>
      </c>
      <c r="AC136" s="164">
        <f>P136</f>
        <v>98</v>
      </c>
      <c r="AD136" s="164">
        <f t="shared" ref="AD136:AJ136" si="169">AC136</f>
        <v>98</v>
      </c>
      <c r="AE136" s="164">
        <f t="shared" si="169"/>
        <v>98</v>
      </c>
      <c r="AF136" s="164">
        <f t="shared" si="169"/>
        <v>98</v>
      </c>
      <c r="AG136" s="164">
        <f t="shared" si="169"/>
        <v>98</v>
      </c>
      <c r="AH136" s="164">
        <f t="shared" si="169"/>
        <v>98</v>
      </c>
      <c r="AI136" s="164">
        <f t="shared" si="169"/>
        <v>98</v>
      </c>
      <c r="AJ136" s="164">
        <f t="shared" si="169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70">G137</f>
        <v>13</v>
      </c>
      <c r="I137" s="166">
        <f t="shared" si="170"/>
        <v>13</v>
      </c>
      <c r="J137" s="166">
        <f t="shared" si="170"/>
        <v>13</v>
      </c>
      <c r="K137" s="166">
        <f t="shared" si="170"/>
        <v>13</v>
      </c>
      <c r="L137" s="166">
        <f t="shared" si="170"/>
        <v>13</v>
      </c>
      <c r="M137" s="166">
        <f t="shared" si="170"/>
        <v>13</v>
      </c>
      <c r="N137" s="166">
        <f t="shared" si="170"/>
        <v>13</v>
      </c>
      <c r="O137" s="166">
        <f t="shared" si="170"/>
        <v>13</v>
      </c>
      <c r="P137" s="166">
        <f t="shared" si="170"/>
        <v>13</v>
      </c>
      <c r="Q137" s="166">
        <f t="shared" si="170"/>
        <v>13</v>
      </c>
      <c r="R137" s="166">
        <f t="shared" si="167"/>
        <v>13</v>
      </c>
      <c r="S137" s="166">
        <f t="shared" si="167"/>
        <v>13</v>
      </c>
      <c r="T137" s="166">
        <f t="shared" si="167"/>
        <v>13</v>
      </c>
      <c r="U137" s="166">
        <f t="shared" si="167"/>
        <v>13</v>
      </c>
      <c r="V137" s="166">
        <f t="shared" si="167"/>
        <v>13</v>
      </c>
      <c r="W137" s="166">
        <f>J137</f>
        <v>13</v>
      </c>
      <c r="X137" s="166">
        <f t="shared" si="168"/>
        <v>13</v>
      </c>
      <c r="Y137" s="166">
        <f t="shared" si="168"/>
        <v>13</v>
      </c>
      <c r="Z137" s="166">
        <f t="shared" si="168"/>
        <v>13</v>
      </c>
      <c r="AA137" s="166">
        <f t="shared" si="168"/>
        <v>13</v>
      </c>
      <c r="AB137" s="166">
        <f t="shared" si="168"/>
        <v>13</v>
      </c>
      <c r="AC137" s="166">
        <f>P137</f>
        <v>13</v>
      </c>
      <c r="AD137" s="166">
        <f t="shared" si="170"/>
        <v>13</v>
      </c>
      <c r="AE137" s="166">
        <f t="shared" si="170"/>
        <v>13</v>
      </c>
      <c r="AF137" s="166">
        <f t="shared" si="170"/>
        <v>13</v>
      </c>
      <c r="AG137" s="166">
        <f t="shared" si="170"/>
        <v>13</v>
      </c>
      <c r="AH137" s="166">
        <f t="shared" si="170"/>
        <v>13</v>
      </c>
      <c r="AI137" s="166">
        <f t="shared" si="170"/>
        <v>13</v>
      </c>
      <c r="AJ137" s="166">
        <f t="shared" si="170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71">IFERROR(H137*100/H136,0)</f>
        <v>13.26530612244898</v>
      </c>
      <c r="I138" s="291">
        <f t="shared" si="171"/>
        <v>13.26530612244898</v>
      </c>
      <c r="J138" s="291">
        <f t="shared" si="171"/>
        <v>13.26530612244898</v>
      </c>
      <c r="K138" s="291">
        <f t="shared" si="171"/>
        <v>13.26530612244898</v>
      </c>
      <c r="L138" s="291">
        <f t="shared" si="171"/>
        <v>13.26530612244898</v>
      </c>
      <c r="M138" s="291">
        <f t="shared" si="171"/>
        <v>13.26530612244898</v>
      </c>
      <c r="N138" s="291">
        <f t="shared" si="171"/>
        <v>13.26530612244898</v>
      </c>
      <c r="O138" s="291">
        <f t="shared" si="171"/>
        <v>13.26530612244898</v>
      </c>
      <c r="P138" s="291">
        <f t="shared" si="171"/>
        <v>13.26530612244898</v>
      </c>
      <c r="Q138" s="291">
        <f t="shared" si="171"/>
        <v>13.26530612244898</v>
      </c>
      <c r="R138" s="291">
        <f t="shared" si="171"/>
        <v>13.26530612244898</v>
      </c>
      <c r="S138" s="291">
        <f t="shared" si="171"/>
        <v>13.26530612244898</v>
      </c>
      <c r="T138" s="291">
        <f t="shared" si="171"/>
        <v>13.26530612244898</v>
      </c>
      <c r="U138" s="291">
        <f t="shared" si="171"/>
        <v>13.26530612244898</v>
      </c>
      <c r="V138" s="291">
        <f t="shared" si="171"/>
        <v>13.26530612244898</v>
      </c>
      <c r="W138" s="291">
        <f t="shared" si="171"/>
        <v>13.26530612244898</v>
      </c>
      <c r="X138" s="291">
        <f t="shared" si="171"/>
        <v>13.26530612244898</v>
      </c>
      <c r="Y138" s="291">
        <f t="shared" si="171"/>
        <v>13.26530612244898</v>
      </c>
      <c r="Z138" s="291">
        <f t="shared" si="171"/>
        <v>13.26530612244898</v>
      </c>
      <c r="AA138" s="291">
        <f t="shared" si="171"/>
        <v>13.26530612244898</v>
      </c>
      <c r="AB138" s="291">
        <f t="shared" si="171"/>
        <v>13.26530612244898</v>
      </c>
      <c r="AC138" s="291">
        <f t="shared" si="171"/>
        <v>13.26530612244898</v>
      </c>
      <c r="AD138" s="291">
        <f t="shared" si="171"/>
        <v>13.26530612244898</v>
      </c>
      <c r="AE138" s="291">
        <f t="shared" si="171"/>
        <v>13.26530612244898</v>
      </c>
      <c r="AF138" s="291">
        <f t="shared" si="171"/>
        <v>13.26530612244898</v>
      </c>
      <c r="AG138" s="291">
        <f t="shared" si="171"/>
        <v>13.26530612244898</v>
      </c>
      <c r="AH138" s="291">
        <f t="shared" si="171"/>
        <v>13.26530612244898</v>
      </c>
      <c r="AI138" s="291">
        <f t="shared" si="171"/>
        <v>13.26530612244898</v>
      </c>
      <c r="AJ138" s="291">
        <f t="shared" si="171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72">H139</f>
        <v>2</v>
      </c>
      <c r="J139" s="309">
        <f t="shared" si="172"/>
        <v>2</v>
      </c>
      <c r="K139" s="309">
        <f t="shared" si="172"/>
        <v>2</v>
      </c>
      <c r="L139" s="309">
        <f t="shared" si="172"/>
        <v>2</v>
      </c>
      <c r="M139" s="309">
        <f t="shared" si="172"/>
        <v>2</v>
      </c>
      <c r="N139" s="309">
        <f t="shared" si="172"/>
        <v>2</v>
      </c>
      <c r="O139" s="309">
        <f t="shared" si="172"/>
        <v>2</v>
      </c>
      <c r="P139" s="309">
        <f t="shared" si="172"/>
        <v>2</v>
      </c>
      <c r="Q139" s="309">
        <f t="shared" si="172"/>
        <v>2</v>
      </c>
      <c r="R139" s="309">
        <f t="shared" si="172"/>
        <v>2</v>
      </c>
      <c r="S139" s="309">
        <f t="shared" si="172"/>
        <v>2</v>
      </c>
      <c r="T139" s="309">
        <f t="shared" si="172"/>
        <v>2</v>
      </c>
      <c r="U139" s="309">
        <f t="shared" si="172"/>
        <v>2</v>
      </c>
      <c r="V139" s="309">
        <f t="shared" si="172"/>
        <v>2</v>
      </c>
      <c r="W139" s="309">
        <f t="shared" si="172"/>
        <v>2</v>
      </c>
      <c r="X139" s="309">
        <f t="shared" si="172"/>
        <v>2</v>
      </c>
      <c r="Y139" s="309">
        <f t="shared" si="172"/>
        <v>2</v>
      </c>
      <c r="Z139" s="309">
        <f t="shared" si="172"/>
        <v>2</v>
      </c>
      <c r="AA139" s="309">
        <f t="shared" si="172"/>
        <v>2</v>
      </c>
      <c r="AB139" s="309">
        <f t="shared" si="172"/>
        <v>2</v>
      </c>
      <c r="AC139" s="309">
        <f t="shared" si="172"/>
        <v>2</v>
      </c>
      <c r="AD139" s="309">
        <f t="shared" si="172"/>
        <v>2</v>
      </c>
      <c r="AE139" s="309">
        <f t="shared" si="172"/>
        <v>2</v>
      </c>
      <c r="AF139" s="309">
        <f t="shared" si="172"/>
        <v>2</v>
      </c>
      <c r="AG139" s="309">
        <f t="shared" si="172"/>
        <v>2</v>
      </c>
      <c r="AH139" s="309">
        <f t="shared" si="172"/>
        <v>2</v>
      </c>
      <c r="AI139" s="309">
        <f t="shared" si="172"/>
        <v>2</v>
      </c>
      <c r="AJ139" s="309">
        <f t="shared" si="172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73">IFERROR(I135*I136/100*(100-I139)/100,0)</f>
        <v>0</v>
      </c>
      <c r="J140" s="156">
        <f t="shared" si="173"/>
        <v>0</v>
      </c>
      <c r="K140" s="156">
        <f t="shared" si="173"/>
        <v>0</v>
      </c>
      <c r="L140" s="156">
        <f t="shared" si="173"/>
        <v>0</v>
      </c>
      <c r="M140" s="156">
        <f t="shared" si="173"/>
        <v>0</v>
      </c>
      <c r="N140" s="156">
        <f t="shared" si="173"/>
        <v>0</v>
      </c>
      <c r="O140" s="156">
        <f t="shared" si="173"/>
        <v>0</v>
      </c>
      <c r="P140" s="156">
        <f t="shared" si="173"/>
        <v>0</v>
      </c>
      <c r="Q140" s="156">
        <f t="shared" si="173"/>
        <v>0</v>
      </c>
      <c r="R140" s="156">
        <f t="shared" si="173"/>
        <v>0</v>
      </c>
      <c r="S140" s="156">
        <f t="shared" si="173"/>
        <v>0</v>
      </c>
      <c r="T140" s="156">
        <f t="shared" si="173"/>
        <v>0</v>
      </c>
      <c r="U140" s="156">
        <f t="shared" si="173"/>
        <v>0</v>
      </c>
      <c r="V140" s="156">
        <f t="shared" si="173"/>
        <v>0</v>
      </c>
      <c r="W140" s="156">
        <f t="shared" si="173"/>
        <v>0</v>
      </c>
      <c r="X140" s="156">
        <f t="shared" si="173"/>
        <v>0</v>
      </c>
      <c r="Y140" s="156">
        <f t="shared" si="173"/>
        <v>0</v>
      </c>
      <c r="Z140" s="156">
        <f t="shared" si="173"/>
        <v>0</v>
      </c>
      <c r="AA140" s="156">
        <f t="shared" si="173"/>
        <v>0</v>
      </c>
      <c r="AB140" s="156">
        <f t="shared" si="173"/>
        <v>0</v>
      </c>
      <c r="AC140" s="156">
        <f t="shared" si="173"/>
        <v>0</v>
      </c>
      <c r="AD140" s="156">
        <f t="shared" si="173"/>
        <v>0</v>
      </c>
      <c r="AE140" s="156">
        <f t="shared" si="173"/>
        <v>0</v>
      </c>
      <c r="AF140" s="156">
        <f t="shared" si="173"/>
        <v>0</v>
      </c>
      <c r="AG140" s="156">
        <f t="shared" si="173"/>
        <v>0</v>
      </c>
      <c r="AH140" s="156">
        <f t="shared" si="173"/>
        <v>0</v>
      </c>
      <c r="AI140" s="156">
        <f t="shared" si="173"/>
        <v>0</v>
      </c>
      <c r="AJ140" s="156">
        <f t="shared" si="173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74">IFERROR(I138/100*I140,0)</f>
        <v>0</v>
      </c>
      <c r="J141" s="163">
        <f t="shared" si="174"/>
        <v>0</v>
      </c>
      <c r="K141" s="163">
        <f t="shared" si="174"/>
        <v>0</v>
      </c>
      <c r="L141" s="163">
        <f t="shared" si="174"/>
        <v>0</v>
      </c>
      <c r="M141" s="163">
        <f t="shared" si="174"/>
        <v>0</v>
      </c>
      <c r="N141" s="163">
        <f t="shared" si="174"/>
        <v>0</v>
      </c>
      <c r="O141" s="163">
        <f t="shared" si="174"/>
        <v>0</v>
      </c>
      <c r="P141" s="163">
        <f t="shared" si="174"/>
        <v>0</v>
      </c>
      <c r="Q141" s="163">
        <f t="shared" si="174"/>
        <v>0</v>
      </c>
      <c r="R141" s="163">
        <f t="shared" si="174"/>
        <v>0</v>
      </c>
      <c r="S141" s="163">
        <f t="shared" si="174"/>
        <v>0</v>
      </c>
      <c r="T141" s="163">
        <f t="shared" si="174"/>
        <v>0</v>
      </c>
      <c r="U141" s="163">
        <f t="shared" si="174"/>
        <v>0</v>
      </c>
      <c r="V141" s="163">
        <f t="shared" si="174"/>
        <v>0</v>
      </c>
      <c r="W141" s="163">
        <f t="shared" si="174"/>
        <v>0</v>
      </c>
      <c r="X141" s="163">
        <f t="shared" si="174"/>
        <v>0</v>
      </c>
      <c r="Y141" s="163">
        <f t="shared" si="174"/>
        <v>0</v>
      </c>
      <c r="Z141" s="163">
        <f t="shared" si="174"/>
        <v>0</v>
      </c>
      <c r="AA141" s="163">
        <f t="shared" si="174"/>
        <v>0</v>
      </c>
      <c r="AB141" s="163">
        <f t="shared" si="174"/>
        <v>0</v>
      </c>
      <c r="AC141" s="163">
        <f t="shared" si="174"/>
        <v>0</v>
      </c>
      <c r="AD141" s="163">
        <f t="shared" si="174"/>
        <v>0</v>
      </c>
      <c r="AE141" s="163">
        <f t="shared" si="174"/>
        <v>0</v>
      </c>
      <c r="AF141" s="163">
        <f t="shared" si="174"/>
        <v>0</v>
      </c>
      <c r="AG141" s="163">
        <f t="shared" si="174"/>
        <v>0</v>
      </c>
      <c r="AH141" s="163">
        <f t="shared" si="174"/>
        <v>0</v>
      </c>
      <c r="AI141" s="163">
        <f t="shared" si="174"/>
        <v>0</v>
      </c>
      <c r="AJ141" s="163">
        <f t="shared" si="174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75">IFERROR(H135*H136/88,0)</f>
        <v>0</v>
      </c>
      <c r="I142" s="156">
        <f t="shared" si="175"/>
        <v>0</v>
      </c>
      <c r="J142" s="156">
        <f t="shared" si="175"/>
        <v>0</v>
      </c>
      <c r="K142" s="156">
        <f t="shared" si="175"/>
        <v>0</v>
      </c>
      <c r="L142" s="156">
        <f t="shared" si="175"/>
        <v>0</v>
      </c>
      <c r="M142" s="156">
        <f t="shared" si="175"/>
        <v>0</v>
      </c>
      <c r="N142" s="156">
        <f t="shared" si="175"/>
        <v>0</v>
      </c>
      <c r="O142" s="156">
        <f t="shared" si="175"/>
        <v>0</v>
      </c>
      <c r="P142" s="156">
        <f t="shared" si="175"/>
        <v>0</v>
      </c>
      <c r="Q142" s="156">
        <f t="shared" si="175"/>
        <v>0</v>
      </c>
      <c r="R142" s="156">
        <f t="shared" si="175"/>
        <v>0</v>
      </c>
      <c r="S142" s="156">
        <f t="shared" si="175"/>
        <v>0</v>
      </c>
      <c r="T142" s="156">
        <f t="shared" si="175"/>
        <v>0</v>
      </c>
      <c r="U142" s="156">
        <f t="shared" si="175"/>
        <v>0</v>
      </c>
      <c r="V142" s="156">
        <f t="shared" si="175"/>
        <v>0</v>
      </c>
      <c r="W142" s="156">
        <f t="shared" si="175"/>
        <v>0</v>
      </c>
      <c r="X142" s="156">
        <f t="shared" si="175"/>
        <v>0</v>
      </c>
      <c r="Y142" s="156">
        <f t="shared" si="175"/>
        <v>0</v>
      </c>
      <c r="Z142" s="156">
        <f t="shared" si="175"/>
        <v>0</v>
      </c>
      <c r="AA142" s="156">
        <f t="shared" si="175"/>
        <v>0</v>
      </c>
      <c r="AB142" s="156">
        <f t="shared" si="175"/>
        <v>0</v>
      </c>
      <c r="AC142" s="156">
        <f t="shared" si="175"/>
        <v>0</v>
      </c>
      <c r="AD142" s="156">
        <f t="shared" si="175"/>
        <v>0</v>
      </c>
      <c r="AE142" s="156">
        <f t="shared" si="175"/>
        <v>0</v>
      </c>
      <c r="AF142" s="156">
        <f t="shared" si="175"/>
        <v>0</v>
      </c>
      <c r="AG142" s="156">
        <f t="shared" si="175"/>
        <v>0</v>
      </c>
      <c r="AH142" s="156">
        <f t="shared" si="175"/>
        <v>0</v>
      </c>
      <c r="AI142" s="156">
        <f t="shared" si="175"/>
        <v>0</v>
      </c>
      <c r="AJ142" s="156">
        <f t="shared" si="175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76">IFERROR(G143*H$164/G$164,"-")</f>
        <v>-</v>
      </c>
      <c r="I143" s="179" t="str">
        <f t="shared" si="176"/>
        <v>-</v>
      </c>
      <c r="J143" s="179" t="str">
        <f t="shared" si="176"/>
        <v>-</v>
      </c>
      <c r="K143" s="179" t="str">
        <f t="shared" si="176"/>
        <v>-</v>
      </c>
      <c r="L143" s="179" t="str">
        <f t="shared" si="176"/>
        <v>-</v>
      </c>
      <c r="M143" s="179" t="str">
        <f t="shared" si="176"/>
        <v>-</v>
      </c>
      <c r="N143" s="179" t="str">
        <f t="shared" si="176"/>
        <v>-</v>
      </c>
      <c r="O143" s="179" t="str">
        <f t="shared" si="176"/>
        <v>-</v>
      </c>
      <c r="P143" s="179" t="str">
        <f t="shared" si="176"/>
        <v>-</v>
      </c>
      <c r="Q143" s="179" t="str">
        <f t="shared" si="176"/>
        <v>-</v>
      </c>
      <c r="R143" s="179" t="str">
        <f t="shared" si="176"/>
        <v>-</v>
      </c>
      <c r="S143" s="179" t="str">
        <f t="shared" si="176"/>
        <v>-</v>
      </c>
      <c r="T143" s="179" t="str">
        <f t="shared" si="176"/>
        <v>-</v>
      </c>
      <c r="U143" s="179" t="str">
        <f t="shared" si="176"/>
        <v>-</v>
      </c>
      <c r="V143" s="179" t="str">
        <f t="shared" si="176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77">IFERROR(AC143*AD$164/AC$164,"-")</f>
        <v>-</v>
      </c>
      <c r="AE143" s="179" t="str">
        <f t="shared" si="177"/>
        <v>-</v>
      </c>
      <c r="AF143" s="179" t="str">
        <f t="shared" si="177"/>
        <v>-</v>
      </c>
      <c r="AG143" s="179" t="str">
        <f t="shared" si="177"/>
        <v>-</v>
      </c>
      <c r="AH143" s="179" t="str">
        <f t="shared" si="177"/>
        <v>-</v>
      </c>
      <c r="AI143" s="179" t="str">
        <f t="shared" si="177"/>
        <v>-</v>
      </c>
      <c r="AJ143" s="179" t="str">
        <f t="shared" si="177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V145" si="178">H144</f>
        <v>25</v>
      </c>
      <c r="J144" s="164">
        <f t="shared" si="178"/>
        <v>25</v>
      </c>
      <c r="K144" s="164">
        <f t="shared" si="178"/>
        <v>25</v>
      </c>
      <c r="L144" s="164">
        <f t="shared" si="178"/>
        <v>25</v>
      </c>
      <c r="M144" s="164">
        <f t="shared" si="178"/>
        <v>25</v>
      </c>
      <c r="N144" s="164">
        <f t="shared" si="178"/>
        <v>25</v>
      </c>
      <c r="O144" s="164">
        <f t="shared" si="178"/>
        <v>25</v>
      </c>
      <c r="P144" s="164">
        <f t="shared" si="178"/>
        <v>25</v>
      </c>
      <c r="Q144" s="164">
        <f t="shared" si="178"/>
        <v>25</v>
      </c>
      <c r="R144" s="164">
        <f t="shared" si="178"/>
        <v>25</v>
      </c>
      <c r="S144" s="164">
        <f t="shared" si="178"/>
        <v>25</v>
      </c>
      <c r="T144" s="164">
        <f t="shared" si="178"/>
        <v>25</v>
      </c>
      <c r="U144" s="164">
        <f t="shared" si="178"/>
        <v>25</v>
      </c>
      <c r="V144" s="164">
        <f t="shared" si="178"/>
        <v>25</v>
      </c>
      <c r="W144" s="164">
        <f>J144</f>
        <v>25</v>
      </c>
      <c r="X144" s="164">
        <f t="shared" ref="X144:AB145" si="179">W144</f>
        <v>25</v>
      </c>
      <c r="Y144" s="164">
        <f t="shared" si="179"/>
        <v>25</v>
      </c>
      <c r="Z144" s="164">
        <f t="shared" si="179"/>
        <v>25</v>
      </c>
      <c r="AA144" s="164">
        <f t="shared" si="179"/>
        <v>25</v>
      </c>
      <c r="AB144" s="164">
        <f t="shared" si="179"/>
        <v>25</v>
      </c>
      <c r="AC144" s="164">
        <f>P144</f>
        <v>25</v>
      </c>
      <c r="AD144" s="164">
        <f t="shared" ref="AD144:AJ144" si="180">AC144</f>
        <v>25</v>
      </c>
      <c r="AE144" s="164">
        <f t="shared" si="180"/>
        <v>25</v>
      </c>
      <c r="AF144" s="164">
        <f t="shared" si="180"/>
        <v>25</v>
      </c>
      <c r="AG144" s="164">
        <f t="shared" si="180"/>
        <v>25</v>
      </c>
      <c r="AH144" s="164">
        <f t="shared" si="180"/>
        <v>25</v>
      </c>
      <c r="AI144" s="164">
        <f t="shared" si="180"/>
        <v>25</v>
      </c>
      <c r="AJ144" s="164">
        <f t="shared" si="180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81">G145</f>
        <v>4.2</v>
      </c>
      <c r="I145" s="166">
        <f t="shared" si="181"/>
        <v>4.2</v>
      </c>
      <c r="J145" s="166">
        <f t="shared" si="181"/>
        <v>4.2</v>
      </c>
      <c r="K145" s="166">
        <f t="shared" si="181"/>
        <v>4.2</v>
      </c>
      <c r="L145" s="166">
        <f t="shared" si="181"/>
        <v>4.2</v>
      </c>
      <c r="M145" s="166">
        <f t="shared" si="181"/>
        <v>4.2</v>
      </c>
      <c r="N145" s="166">
        <f t="shared" si="181"/>
        <v>4.2</v>
      </c>
      <c r="O145" s="166">
        <f t="shared" si="181"/>
        <v>4.2</v>
      </c>
      <c r="P145" s="166">
        <f t="shared" si="181"/>
        <v>4.2</v>
      </c>
      <c r="Q145" s="166">
        <f t="shared" si="181"/>
        <v>4.2</v>
      </c>
      <c r="R145" s="166">
        <f t="shared" si="178"/>
        <v>4.2</v>
      </c>
      <c r="S145" s="166">
        <f t="shared" si="178"/>
        <v>4.2</v>
      </c>
      <c r="T145" s="166">
        <f t="shared" si="178"/>
        <v>4.2</v>
      </c>
      <c r="U145" s="166">
        <f t="shared" si="178"/>
        <v>4.2</v>
      </c>
      <c r="V145" s="166">
        <f t="shared" si="178"/>
        <v>4.2</v>
      </c>
      <c r="W145" s="166">
        <f>J145</f>
        <v>4.2</v>
      </c>
      <c r="X145" s="166">
        <f t="shared" si="179"/>
        <v>4.2</v>
      </c>
      <c r="Y145" s="166">
        <f t="shared" si="179"/>
        <v>4.2</v>
      </c>
      <c r="Z145" s="166">
        <f t="shared" si="179"/>
        <v>4.2</v>
      </c>
      <c r="AA145" s="166">
        <f t="shared" si="179"/>
        <v>4.2</v>
      </c>
      <c r="AB145" s="166">
        <f t="shared" si="179"/>
        <v>4.2</v>
      </c>
      <c r="AC145" s="166">
        <f>P145</f>
        <v>4.2</v>
      </c>
      <c r="AD145" s="166">
        <f t="shared" si="181"/>
        <v>4.2</v>
      </c>
      <c r="AE145" s="166">
        <f t="shared" si="181"/>
        <v>4.2</v>
      </c>
      <c r="AF145" s="166">
        <f t="shared" si="181"/>
        <v>4.2</v>
      </c>
      <c r="AG145" s="166">
        <f t="shared" si="181"/>
        <v>4.2</v>
      </c>
      <c r="AH145" s="166">
        <f t="shared" si="181"/>
        <v>4.2</v>
      </c>
      <c r="AI145" s="166">
        <f t="shared" si="181"/>
        <v>4.2</v>
      </c>
      <c r="AJ145" s="166">
        <f t="shared" si="181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82">IFERROR(H145*100/H144,0)</f>
        <v>16.8</v>
      </c>
      <c r="I146" s="291">
        <f t="shared" si="182"/>
        <v>16.8</v>
      </c>
      <c r="J146" s="291">
        <f t="shared" si="182"/>
        <v>16.8</v>
      </c>
      <c r="K146" s="291">
        <f t="shared" si="182"/>
        <v>16.8</v>
      </c>
      <c r="L146" s="291">
        <f t="shared" si="182"/>
        <v>16.8</v>
      </c>
      <c r="M146" s="291">
        <f t="shared" si="182"/>
        <v>16.8</v>
      </c>
      <c r="N146" s="291">
        <f t="shared" si="182"/>
        <v>16.8</v>
      </c>
      <c r="O146" s="291">
        <f t="shared" si="182"/>
        <v>16.8</v>
      </c>
      <c r="P146" s="291">
        <f t="shared" si="182"/>
        <v>16.8</v>
      </c>
      <c r="Q146" s="291">
        <f t="shared" si="182"/>
        <v>16.8</v>
      </c>
      <c r="R146" s="291">
        <f t="shared" si="182"/>
        <v>16.8</v>
      </c>
      <c r="S146" s="291">
        <f t="shared" si="182"/>
        <v>16.8</v>
      </c>
      <c r="T146" s="291">
        <f t="shared" si="182"/>
        <v>16.8</v>
      </c>
      <c r="U146" s="291">
        <f t="shared" si="182"/>
        <v>16.8</v>
      </c>
      <c r="V146" s="291">
        <f t="shared" si="182"/>
        <v>16.8</v>
      </c>
      <c r="W146" s="291">
        <f t="shared" si="182"/>
        <v>16.8</v>
      </c>
      <c r="X146" s="291">
        <f t="shared" si="182"/>
        <v>16.8</v>
      </c>
      <c r="Y146" s="291">
        <f t="shared" si="182"/>
        <v>16.8</v>
      </c>
      <c r="Z146" s="291">
        <f t="shared" si="182"/>
        <v>16.8</v>
      </c>
      <c r="AA146" s="291">
        <f t="shared" si="182"/>
        <v>16.8</v>
      </c>
      <c r="AB146" s="291">
        <f t="shared" si="182"/>
        <v>16.8</v>
      </c>
      <c r="AC146" s="291">
        <f t="shared" si="182"/>
        <v>16.8</v>
      </c>
      <c r="AD146" s="291">
        <f t="shared" si="182"/>
        <v>16.8</v>
      </c>
      <c r="AE146" s="291">
        <f t="shared" si="182"/>
        <v>16.8</v>
      </c>
      <c r="AF146" s="291">
        <f t="shared" si="182"/>
        <v>16.8</v>
      </c>
      <c r="AG146" s="291">
        <f t="shared" si="182"/>
        <v>16.8</v>
      </c>
      <c r="AH146" s="291">
        <f t="shared" si="182"/>
        <v>16.8</v>
      </c>
      <c r="AI146" s="291">
        <f t="shared" si="182"/>
        <v>16.8</v>
      </c>
      <c r="AJ146" s="291">
        <f t="shared" si="182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83">H147</f>
        <v>2</v>
      </c>
      <c r="J147" s="309">
        <f t="shared" si="183"/>
        <v>2</v>
      </c>
      <c r="K147" s="309">
        <f t="shared" si="183"/>
        <v>2</v>
      </c>
      <c r="L147" s="309">
        <f t="shared" si="183"/>
        <v>2</v>
      </c>
      <c r="M147" s="309">
        <f t="shared" si="183"/>
        <v>2</v>
      </c>
      <c r="N147" s="309">
        <f t="shared" si="183"/>
        <v>2</v>
      </c>
      <c r="O147" s="309">
        <f t="shared" si="183"/>
        <v>2</v>
      </c>
      <c r="P147" s="309">
        <f t="shared" si="183"/>
        <v>2</v>
      </c>
      <c r="Q147" s="309">
        <f t="shared" si="183"/>
        <v>2</v>
      </c>
      <c r="R147" s="309">
        <f t="shared" si="183"/>
        <v>2</v>
      </c>
      <c r="S147" s="309">
        <f t="shared" si="183"/>
        <v>2</v>
      </c>
      <c r="T147" s="309">
        <f t="shared" si="183"/>
        <v>2</v>
      </c>
      <c r="U147" s="309">
        <f t="shared" si="183"/>
        <v>2</v>
      </c>
      <c r="V147" s="309">
        <f t="shared" si="183"/>
        <v>2</v>
      </c>
      <c r="W147" s="309">
        <f t="shared" si="183"/>
        <v>2</v>
      </c>
      <c r="X147" s="309">
        <f t="shared" si="183"/>
        <v>2</v>
      </c>
      <c r="Y147" s="309">
        <f t="shared" si="183"/>
        <v>2</v>
      </c>
      <c r="Z147" s="309">
        <f t="shared" si="183"/>
        <v>2</v>
      </c>
      <c r="AA147" s="309">
        <f t="shared" si="183"/>
        <v>2</v>
      </c>
      <c r="AB147" s="309">
        <f t="shared" si="183"/>
        <v>2</v>
      </c>
      <c r="AC147" s="309">
        <f t="shared" si="183"/>
        <v>2</v>
      </c>
      <c r="AD147" s="309">
        <f t="shared" si="183"/>
        <v>2</v>
      </c>
      <c r="AE147" s="309">
        <f t="shared" si="183"/>
        <v>2</v>
      </c>
      <c r="AF147" s="309">
        <f t="shared" si="183"/>
        <v>2</v>
      </c>
      <c r="AG147" s="309">
        <f t="shared" si="183"/>
        <v>2</v>
      </c>
      <c r="AH147" s="309">
        <f t="shared" si="183"/>
        <v>2</v>
      </c>
      <c r="AI147" s="309">
        <f t="shared" si="183"/>
        <v>2</v>
      </c>
      <c r="AJ147" s="309">
        <f t="shared" si="183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84">IFERROR(I143*I144/100*(100-I147)/100,0)</f>
        <v>0</v>
      </c>
      <c r="J148" s="156">
        <f t="shared" si="184"/>
        <v>0</v>
      </c>
      <c r="K148" s="156">
        <f t="shared" si="184"/>
        <v>0</v>
      </c>
      <c r="L148" s="156">
        <f t="shared" si="184"/>
        <v>0</v>
      </c>
      <c r="M148" s="156">
        <f t="shared" si="184"/>
        <v>0</v>
      </c>
      <c r="N148" s="156">
        <f t="shared" si="184"/>
        <v>0</v>
      </c>
      <c r="O148" s="156">
        <f t="shared" si="184"/>
        <v>0</v>
      </c>
      <c r="P148" s="156">
        <f t="shared" si="184"/>
        <v>0</v>
      </c>
      <c r="Q148" s="156">
        <f t="shared" si="184"/>
        <v>0</v>
      </c>
      <c r="R148" s="156">
        <f t="shared" si="184"/>
        <v>0</v>
      </c>
      <c r="S148" s="156">
        <f t="shared" si="184"/>
        <v>0</v>
      </c>
      <c r="T148" s="156">
        <f t="shared" si="184"/>
        <v>0</v>
      </c>
      <c r="U148" s="156">
        <f t="shared" si="184"/>
        <v>0</v>
      </c>
      <c r="V148" s="156">
        <f t="shared" si="184"/>
        <v>0</v>
      </c>
      <c r="W148" s="156">
        <f t="shared" si="184"/>
        <v>0</v>
      </c>
      <c r="X148" s="156">
        <f t="shared" si="184"/>
        <v>0</v>
      </c>
      <c r="Y148" s="156">
        <f t="shared" si="184"/>
        <v>0</v>
      </c>
      <c r="Z148" s="156">
        <f t="shared" si="184"/>
        <v>0</v>
      </c>
      <c r="AA148" s="156">
        <f t="shared" si="184"/>
        <v>0</v>
      </c>
      <c r="AB148" s="156">
        <f t="shared" si="184"/>
        <v>0</v>
      </c>
      <c r="AC148" s="156">
        <f t="shared" si="184"/>
        <v>0</v>
      </c>
      <c r="AD148" s="156">
        <f t="shared" si="184"/>
        <v>0</v>
      </c>
      <c r="AE148" s="156">
        <f t="shared" si="184"/>
        <v>0</v>
      </c>
      <c r="AF148" s="156">
        <f t="shared" si="184"/>
        <v>0</v>
      </c>
      <c r="AG148" s="156">
        <f t="shared" si="184"/>
        <v>0</v>
      </c>
      <c r="AH148" s="156">
        <f t="shared" si="184"/>
        <v>0</v>
      </c>
      <c r="AI148" s="156">
        <f t="shared" si="184"/>
        <v>0</v>
      </c>
      <c r="AJ148" s="156">
        <f t="shared" si="184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85">IFERROR(I146/100*I148,0)</f>
        <v>0</v>
      </c>
      <c r="J149" s="163">
        <f t="shared" si="185"/>
        <v>0</v>
      </c>
      <c r="K149" s="163">
        <f t="shared" si="185"/>
        <v>0</v>
      </c>
      <c r="L149" s="163">
        <f t="shared" si="185"/>
        <v>0</v>
      </c>
      <c r="M149" s="163">
        <f t="shared" si="185"/>
        <v>0</v>
      </c>
      <c r="N149" s="163">
        <f t="shared" si="185"/>
        <v>0</v>
      </c>
      <c r="O149" s="163">
        <f t="shared" si="185"/>
        <v>0</v>
      </c>
      <c r="P149" s="163">
        <f t="shared" si="185"/>
        <v>0</v>
      </c>
      <c r="Q149" s="163">
        <f t="shared" si="185"/>
        <v>0</v>
      </c>
      <c r="R149" s="163">
        <f t="shared" si="185"/>
        <v>0</v>
      </c>
      <c r="S149" s="163">
        <f t="shared" si="185"/>
        <v>0</v>
      </c>
      <c r="T149" s="163">
        <f t="shared" si="185"/>
        <v>0</v>
      </c>
      <c r="U149" s="163">
        <f t="shared" si="185"/>
        <v>0</v>
      </c>
      <c r="V149" s="163">
        <f t="shared" si="185"/>
        <v>0</v>
      </c>
      <c r="W149" s="163">
        <f t="shared" si="185"/>
        <v>0</v>
      </c>
      <c r="X149" s="163">
        <f t="shared" si="185"/>
        <v>0</v>
      </c>
      <c r="Y149" s="163">
        <f t="shared" si="185"/>
        <v>0</v>
      </c>
      <c r="Z149" s="163">
        <f t="shared" si="185"/>
        <v>0</v>
      </c>
      <c r="AA149" s="163">
        <f t="shared" si="185"/>
        <v>0</v>
      </c>
      <c r="AB149" s="163">
        <f t="shared" si="185"/>
        <v>0</v>
      </c>
      <c r="AC149" s="163">
        <f t="shared" si="185"/>
        <v>0</v>
      </c>
      <c r="AD149" s="163">
        <f t="shared" si="185"/>
        <v>0</v>
      </c>
      <c r="AE149" s="163">
        <f t="shared" si="185"/>
        <v>0</v>
      </c>
      <c r="AF149" s="163">
        <f t="shared" si="185"/>
        <v>0</v>
      </c>
      <c r="AG149" s="163">
        <f t="shared" si="185"/>
        <v>0</v>
      </c>
      <c r="AH149" s="163">
        <f t="shared" si="185"/>
        <v>0</v>
      </c>
      <c r="AI149" s="163">
        <f t="shared" si="185"/>
        <v>0</v>
      </c>
      <c r="AJ149" s="163">
        <f t="shared" si="185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86">IFERROR(H143*H144/88,0)</f>
        <v>0</v>
      </c>
      <c r="I150" s="156">
        <f t="shared" si="186"/>
        <v>0</v>
      </c>
      <c r="J150" s="156">
        <f t="shared" si="186"/>
        <v>0</v>
      </c>
      <c r="K150" s="156">
        <f t="shared" si="186"/>
        <v>0</v>
      </c>
      <c r="L150" s="156">
        <f t="shared" si="186"/>
        <v>0</v>
      </c>
      <c r="M150" s="156">
        <f t="shared" si="186"/>
        <v>0</v>
      </c>
      <c r="N150" s="156">
        <f t="shared" si="186"/>
        <v>0</v>
      </c>
      <c r="O150" s="156">
        <f t="shared" si="186"/>
        <v>0</v>
      </c>
      <c r="P150" s="156">
        <f t="shared" si="186"/>
        <v>0</v>
      </c>
      <c r="Q150" s="156">
        <f t="shared" si="186"/>
        <v>0</v>
      </c>
      <c r="R150" s="156">
        <f t="shared" si="186"/>
        <v>0</v>
      </c>
      <c r="S150" s="156">
        <f t="shared" si="186"/>
        <v>0</v>
      </c>
      <c r="T150" s="156">
        <f t="shared" si="186"/>
        <v>0</v>
      </c>
      <c r="U150" s="156">
        <f t="shared" si="186"/>
        <v>0</v>
      </c>
      <c r="V150" s="156">
        <f t="shared" si="186"/>
        <v>0</v>
      </c>
      <c r="W150" s="156">
        <f t="shared" si="186"/>
        <v>0</v>
      </c>
      <c r="X150" s="156">
        <f t="shared" si="186"/>
        <v>0</v>
      </c>
      <c r="Y150" s="156">
        <f t="shared" si="186"/>
        <v>0</v>
      </c>
      <c r="Z150" s="156">
        <f t="shared" si="186"/>
        <v>0</v>
      </c>
      <c r="AA150" s="156">
        <f t="shared" si="186"/>
        <v>0</v>
      </c>
      <c r="AB150" s="156">
        <f t="shared" si="186"/>
        <v>0</v>
      </c>
      <c r="AC150" s="156">
        <f t="shared" si="186"/>
        <v>0</v>
      </c>
      <c r="AD150" s="156">
        <f t="shared" si="186"/>
        <v>0</v>
      </c>
      <c r="AE150" s="156">
        <f t="shared" si="186"/>
        <v>0</v>
      </c>
      <c r="AF150" s="156">
        <f t="shared" si="186"/>
        <v>0</v>
      </c>
      <c r="AG150" s="156">
        <f t="shared" si="186"/>
        <v>0</v>
      </c>
      <c r="AH150" s="156">
        <f t="shared" si="186"/>
        <v>0</v>
      </c>
      <c r="AI150" s="156">
        <f t="shared" si="186"/>
        <v>0</v>
      </c>
      <c r="AJ150" s="156">
        <f t="shared" si="186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87">IFERROR(G151*H$164/G$164,"-")</f>
        <v>-</v>
      </c>
      <c r="I151" s="179" t="str">
        <f t="shared" si="187"/>
        <v>-</v>
      </c>
      <c r="J151" s="179" t="str">
        <f t="shared" si="187"/>
        <v>-</v>
      </c>
      <c r="K151" s="179" t="str">
        <f t="shared" si="187"/>
        <v>-</v>
      </c>
      <c r="L151" s="179" t="str">
        <f t="shared" si="187"/>
        <v>-</v>
      </c>
      <c r="M151" s="179" t="str">
        <f t="shared" si="187"/>
        <v>-</v>
      </c>
      <c r="N151" s="179" t="str">
        <f t="shared" si="187"/>
        <v>-</v>
      </c>
      <c r="O151" s="179" t="str">
        <f t="shared" si="187"/>
        <v>-</v>
      </c>
      <c r="P151" s="179" t="str">
        <f t="shared" si="187"/>
        <v>-</v>
      </c>
      <c r="Q151" s="179" t="str">
        <f t="shared" si="187"/>
        <v>-</v>
      </c>
      <c r="R151" s="179" t="str">
        <f t="shared" si="187"/>
        <v>-</v>
      </c>
      <c r="S151" s="179" t="str">
        <f t="shared" si="187"/>
        <v>-</v>
      </c>
      <c r="T151" s="179" t="str">
        <f t="shared" si="187"/>
        <v>-</v>
      </c>
      <c r="U151" s="179" t="str">
        <f t="shared" si="187"/>
        <v>-</v>
      </c>
      <c r="V151" s="179" t="str">
        <f t="shared" si="187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88">IFERROR(AC151*AD$164/AC$164,"-")</f>
        <v>-</v>
      </c>
      <c r="AE151" s="179" t="str">
        <f t="shared" si="188"/>
        <v>-</v>
      </c>
      <c r="AF151" s="179" t="str">
        <f t="shared" si="188"/>
        <v>-</v>
      </c>
      <c r="AG151" s="179" t="str">
        <f t="shared" si="188"/>
        <v>-</v>
      </c>
      <c r="AH151" s="179" t="str">
        <f t="shared" si="188"/>
        <v>-</v>
      </c>
      <c r="AI151" s="179" t="str">
        <f t="shared" si="188"/>
        <v>-</v>
      </c>
      <c r="AJ151" s="179" t="str">
        <f t="shared" si="188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V153" si="189">H152</f>
        <v>24</v>
      </c>
      <c r="J152" s="164">
        <f t="shared" si="189"/>
        <v>24</v>
      </c>
      <c r="K152" s="164">
        <f t="shared" si="189"/>
        <v>24</v>
      </c>
      <c r="L152" s="164">
        <f t="shared" si="189"/>
        <v>24</v>
      </c>
      <c r="M152" s="164">
        <f t="shared" si="189"/>
        <v>24</v>
      </c>
      <c r="N152" s="164">
        <f t="shared" si="189"/>
        <v>24</v>
      </c>
      <c r="O152" s="164">
        <f t="shared" si="189"/>
        <v>24</v>
      </c>
      <c r="P152" s="164">
        <f t="shared" si="189"/>
        <v>24</v>
      </c>
      <c r="Q152" s="164">
        <f t="shared" si="189"/>
        <v>24</v>
      </c>
      <c r="R152" s="164">
        <f t="shared" si="189"/>
        <v>24</v>
      </c>
      <c r="S152" s="164">
        <f t="shared" si="189"/>
        <v>24</v>
      </c>
      <c r="T152" s="164">
        <f t="shared" si="189"/>
        <v>24</v>
      </c>
      <c r="U152" s="164">
        <f t="shared" si="189"/>
        <v>24</v>
      </c>
      <c r="V152" s="164">
        <f t="shared" si="189"/>
        <v>24</v>
      </c>
      <c r="W152" s="164">
        <f>J152</f>
        <v>24</v>
      </c>
      <c r="X152" s="164">
        <f t="shared" ref="X152:AB153" si="190">W152</f>
        <v>24</v>
      </c>
      <c r="Y152" s="164">
        <f t="shared" si="190"/>
        <v>24</v>
      </c>
      <c r="Z152" s="164">
        <f t="shared" si="190"/>
        <v>24</v>
      </c>
      <c r="AA152" s="164">
        <f t="shared" si="190"/>
        <v>24</v>
      </c>
      <c r="AB152" s="164">
        <f t="shared" si="190"/>
        <v>24</v>
      </c>
      <c r="AC152" s="164">
        <f>P152</f>
        <v>24</v>
      </c>
      <c r="AD152" s="164">
        <f t="shared" ref="AD152:AJ152" si="191">AC152</f>
        <v>24</v>
      </c>
      <c r="AE152" s="164">
        <f t="shared" si="191"/>
        <v>24</v>
      </c>
      <c r="AF152" s="164">
        <f t="shared" si="191"/>
        <v>24</v>
      </c>
      <c r="AG152" s="164">
        <f t="shared" si="191"/>
        <v>24</v>
      </c>
      <c r="AH152" s="164">
        <f t="shared" si="191"/>
        <v>24</v>
      </c>
      <c r="AI152" s="164">
        <f t="shared" si="191"/>
        <v>24</v>
      </c>
      <c r="AJ152" s="164">
        <f t="shared" si="191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92">G153</f>
        <v>2.25</v>
      </c>
      <c r="I153" s="166">
        <f t="shared" si="192"/>
        <v>2.25</v>
      </c>
      <c r="J153" s="166">
        <f t="shared" si="192"/>
        <v>2.25</v>
      </c>
      <c r="K153" s="166">
        <f t="shared" si="192"/>
        <v>2.25</v>
      </c>
      <c r="L153" s="166">
        <f t="shared" si="192"/>
        <v>2.25</v>
      </c>
      <c r="M153" s="166">
        <f t="shared" si="192"/>
        <v>2.25</v>
      </c>
      <c r="N153" s="166">
        <f t="shared" si="192"/>
        <v>2.25</v>
      </c>
      <c r="O153" s="166">
        <f t="shared" si="192"/>
        <v>2.25</v>
      </c>
      <c r="P153" s="166">
        <f t="shared" si="192"/>
        <v>2.25</v>
      </c>
      <c r="Q153" s="166">
        <f t="shared" si="192"/>
        <v>2.25</v>
      </c>
      <c r="R153" s="166">
        <f t="shared" si="189"/>
        <v>2.25</v>
      </c>
      <c r="S153" s="166">
        <f t="shared" si="189"/>
        <v>2.25</v>
      </c>
      <c r="T153" s="166">
        <f t="shared" si="189"/>
        <v>2.25</v>
      </c>
      <c r="U153" s="166">
        <f t="shared" si="189"/>
        <v>2.25</v>
      </c>
      <c r="V153" s="166">
        <f t="shared" si="189"/>
        <v>2.25</v>
      </c>
      <c r="W153" s="166">
        <f>J153</f>
        <v>2.25</v>
      </c>
      <c r="X153" s="166">
        <f t="shared" si="190"/>
        <v>2.25</v>
      </c>
      <c r="Y153" s="166">
        <f t="shared" si="190"/>
        <v>2.25</v>
      </c>
      <c r="Z153" s="166">
        <f t="shared" si="190"/>
        <v>2.25</v>
      </c>
      <c r="AA153" s="166">
        <f t="shared" si="190"/>
        <v>2.25</v>
      </c>
      <c r="AB153" s="166">
        <f t="shared" si="190"/>
        <v>2.25</v>
      </c>
      <c r="AC153" s="166">
        <f>P153</f>
        <v>2.25</v>
      </c>
      <c r="AD153" s="166">
        <f t="shared" si="192"/>
        <v>2.25</v>
      </c>
      <c r="AE153" s="166">
        <f t="shared" si="192"/>
        <v>2.25</v>
      </c>
      <c r="AF153" s="166">
        <f t="shared" si="192"/>
        <v>2.25</v>
      </c>
      <c r="AG153" s="166">
        <f t="shared" si="192"/>
        <v>2.25</v>
      </c>
      <c r="AH153" s="166">
        <f t="shared" si="192"/>
        <v>2.25</v>
      </c>
      <c r="AI153" s="166">
        <f t="shared" si="192"/>
        <v>2.25</v>
      </c>
      <c r="AJ153" s="166">
        <f t="shared" si="192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93">IFERROR(H153*100/H152,0)</f>
        <v>9.375</v>
      </c>
      <c r="I154" s="291">
        <f t="shared" si="193"/>
        <v>9.375</v>
      </c>
      <c r="J154" s="291">
        <f t="shared" si="193"/>
        <v>9.375</v>
      </c>
      <c r="K154" s="291">
        <f t="shared" si="193"/>
        <v>9.375</v>
      </c>
      <c r="L154" s="291">
        <f t="shared" si="193"/>
        <v>9.375</v>
      </c>
      <c r="M154" s="291">
        <f t="shared" si="193"/>
        <v>9.375</v>
      </c>
      <c r="N154" s="291">
        <f t="shared" si="193"/>
        <v>9.375</v>
      </c>
      <c r="O154" s="291">
        <f t="shared" si="193"/>
        <v>9.375</v>
      </c>
      <c r="P154" s="291">
        <f t="shared" si="193"/>
        <v>9.375</v>
      </c>
      <c r="Q154" s="291">
        <f t="shared" si="193"/>
        <v>9.375</v>
      </c>
      <c r="R154" s="291">
        <f t="shared" si="193"/>
        <v>9.375</v>
      </c>
      <c r="S154" s="291">
        <f t="shared" si="193"/>
        <v>9.375</v>
      </c>
      <c r="T154" s="291">
        <f t="shared" si="193"/>
        <v>9.375</v>
      </c>
      <c r="U154" s="291">
        <f t="shared" si="193"/>
        <v>9.375</v>
      </c>
      <c r="V154" s="291">
        <f t="shared" si="193"/>
        <v>9.375</v>
      </c>
      <c r="W154" s="291">
        <f t="shared" si="193"/>
        <v>9.375</v>
      </c>
      <c r="X154" s="291">
        <f t="shared" si="193"/>
        <v>9.375</v>
      </c>
      <c r="Y154" s="291">
        <f t="shared" si="193"/>
        <v>9.375</v>
      </c>
      <c r="Z154" s="291">
        <f t="shared" si="193"/>
        <v>9.375</v>
      </c>
      <c r="AA154" s="291">
        <f t="shared" si="193"/>
        <v>9.375</v>
      </c>
      <c r="AB154" s="291">
        <f t="shared" si="193"/>
        <v>9.375</v>
      </c>
      <c r="AC154" s="291">
        <f t="shared" si="193"/>
        <v>9.375</v>
      </c>
      <c r="AD154" s="291">
        <f t="shared" si="193"/>
        <v>9.375</v>
      </c>
      <c r="AE154" s="291">
        <f t="shared" si="193"/>
        <v>9.375</v>
      </c>
      <c r="AF154" s="291">
        <f t="shared" si="193"/>
        <v>9.375</v>
      </c>
      <c r="AG154" s="291">
        <f t="shared" si="193"/>
        <v>9.375</v>
      </c>
      <c r="AH154" s="291">
        <f t="shared" si="193"/>
        <v>9.375</v>
      </c>
      <c r="AI154" s="291">
        <f t="shared" si="193"/>
        <v>9.375</v>
      </c>
      <c r="AJ154" s="291">
        <f t="shared" si="193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94">H155</f>
        <v>2</v>
      </c>
      <c r="J155" s="309">
        <f t="shared" si="194"/>
        <v>2</v>
      </c>
      <c r="K155" s="309">
        <f t="shared" si="194"/>
        <v>2</v>
      </c>
      <c r="L155" s="309">
        <f t="shared" si="194"/>
        <v>2</v>
      </c>
      <c r="M155" s="309">
        <f t="shared" si="194"/>
        <v>2</v>
      </c>
      <c r="N155" s="309">
        <f t="shared" si="194"/>
        <v>2</v>
      </c>
      <c r="O155" s="309">
        <f t="shared" si="194"/>
        <v>2</v>
      </c>
      <c r="P155" s="309">
        <f t="shared" si="194"/>
        <v>2</v>
      </c>
      <c r="Q155" s="309">
        <f t="shared" si="194"/>
        <v>2</v>
      </c>
      <c r="R155" s="309">
        <f t="shared" si="194"/>
        <v>2</v>
      </c>
      <c r="S155" s="309">
        <f t="shared" si="194"/>
        <v>2</v>
      </c>
      <c r="T155" s="309">
        <f t="shared" si="194"/>
        <v>2</v>
      </c>
      <c r="U155" s="309">
        <f t="shared" si="194"/>
        <v>2</v>
      </c>
      <c r="V155" s="309">
        <f t="shared" si="194"/>
        <v>2</v>
      </c>
      <c r="W155" s="309">
        <f t="shared" si="194"/>
        <v>2</v>
      </c>
      <c r="X155" s="309">
        <f t="shared" si="194"/>
        <v>2</v>
      </c>
      <c r="Y155" s="309">
        <f t="shared" si="194"/>
        <v>2</v>
      </c>
      <c r="Z155" s="309">
        <f t="shared" si="194"/>
        <v>2</v>
      </c>
      <c r="AA155" s="309">
        <f t="shared" si="194"/>
        <v>2</v>
      </c>
      <c r="AB155" s="309">
        <f t="shared" si="194"/>
        <v>2</v>
      </c>
      <c r="AC155" s="309">
        <f t="shared" si="194"/>
        <v>2</v>
      </c>
      <c r="AD155" s="309">
        <f t="shared" si="194"/>
        <v>2</v>
      </c>
      <c r="AE155" s="309">
        <f t="shared" si="194"/>
        <v>2</v>
      </c>
      <c r="AF155" s="309">
        <f t="shared" si="194"/>
        <v>2</v>
      </c>
      <c r="AG155" s="309">
        <f t="shared" si="194"/>
        <v>2</v>
      </c>
      <c r="AH155" s="309">
        <f t="shared" si="194"/>
        <v>2</v>
      </c>
      <c r="AI155" s="309">
        <f t="shared" si="194"/>
        <v>2</v>
      </c>
      <c r="AJ155" s="309">
        <f t="shared" si="194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95">IFERROR(I151*I152/100*(100-I155)/100,0)</f>
        <v>0</v>
      </c>
      <c r="J156" s="156">
        <f t="shared" si="195"/>
        <v>0</v>
      </c>
      <c r="K156" s="156">
        <f t="shared" si="195"/>
        <v>0</v>
      </c>
      <c r="L156" s="156">
        <f t="shared" si="195"/>
        <v>0</v>
      </c>
      <c r="M156" s="156">
        <f t="shared" si="195"/>
        <v>0</v>
      </c>
      <c r="N156" s="156">
        <f t="shared" si="195"/>
        <v>0</v>
      </c>
      <c r="O156" s="156">
        <f t="shared" si="195"/>
        <v>0</v>
      </c>
      <c r="P156" s="156">
        <f t="shared" si="195"/>
        <v>0</v>
      </c>
      <c r="Q156" s="156">
        <f t="shared" si="195"/>
        <v>0</v>
      </c>
      <c r="R156" s="156">
        <f t="shared" si="195"/>
        <v>0</v>
      </c>
      <c r="S156" s="156">
        <f t="shared" si="195"/>
        <v>0</v>
      </c>
      <c r="T156" s="156">
        <f t="shared" si="195"/>
        <v>0</v>
      </c>
      <c r="U156" s="156">
        <f t="shared" si="195"/>
        <v>0</v>
      </c>
      <c r="V156" s="156">
        <f t="shared" si="195"/>
        <v>0</v>
      </c>
      <c r="W156" s="156">
        <f t="shared" si="195"/>
        <v>0</v>
      </c>
      <c r="X156" s="156">
        <f t="shared" si="195"/>
        <v>0</v>
      </c>
      <c r="Y156" s="156">
        <f t="shared" si="195"/>
        <v>0</v>
      </c>
      <c r="Z156" s="156">
        <f t="shared" si="195"/>
        <v>0</v>
      </c>
      <c r="AA156" s="156">
        <f t="shared" si="195"/>
        <v>0</v>
      </c>
      <c r="AB156" s="156">
        <f t="shared" si="195"/>
        <v>0</v>
      </c>
      <c r="AC156" s="156">
        <f t="shared" si="195"/>
        <v>0</v>
      </c>
      <c r="AD156" s="156">
        <f t="shared" si="195"/>
        <v>0</v>
      </c>
      <c r="AE156" s="156">
        <f t="shared" si="195"/>
        <v>0</v>
      </c>
      <c r="AF156" s="156">
        <f t="shared" si="195"/>
        <v>0</v>
      </c>
      <c r="AG156" s="156">
        <f t="shared" si="195"/>
        <v>0</v>
      </c>
      <c r="AH156" s="156">
        <f t="shared" si="195"/>
        <v>0</v>
      </c>
      <c r="AI156" s="156">
        <f t="shared" si="195"/>
        <v>0</v>
      </c>
      <c r="AJ156" s="156">
        <f t="shared" si="195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96">IFERROR(I154/100*I156,0)</f>
        <v>0</v>
      </c>
      <c r="J157" s="163">
        <f t="shared" si="196"/>
        <v>0</v>
      </c>
      <c r="K157" s="163">
        <f t="shared" si="196"/>
        <v>0</v>
      </c>
      <c r="L157" s="163">
        <f t="shared" si="196"/>
        <v>0</v>
      </c>
      <c r="M157" s="163">
        <f t="shared" si="196"/>
        <v>0</v>
      </c>
      <c r="N157" s="163">
        <f t="shared" si="196"/>
        <v>0</v>
      </c>
      <c r="O157" s="163">
        <f t="shared" si="196"/>
        <v>0</v>
      </c>
      <c r="P157" s="163">
        <f t="shared" si="196"/>
        <v>0</v>
      </c>
      <c r="Q157" s="163">
        <f t="shared" si="196"/>
        <v>0</v>
      </c>
      <c r="R157" s="163">
        <f t="shared" si="196"/>
        <v>0</v>
      </c>
      <c r="S157" s="163">
        <f t="shared" si="196"/>
        <v>0</v>
      </c>
      <c r="T157" s="163">
        <f t="shared" si="196"/>
        <v>0</v>
      </c>
      <c r="U157" s="163">
        <f t="shared" si="196"/>
        <v>0</v>
      </c>
      <c r="V157" s="163">
        <f t="shared" si="196"/>
        <v>0</v>
      </c>
      <c r="W157" s="163">
        <f t="shared" si="196"/>
        <v>0</v>
      </c>
      <c r="X157" s="163">
        <f t="shared" si="196"/>
        <v>0</v>
      </c>
      <c r="Y157" s="163">
        <f t="shared" si="196"/>
        <v>0</v>
      </c>
      <c r="Z157" s="163">
        <f t="shared" si="196"/>
        <v>0</v>
      </c>
      <c r="AA157" s="163">
        <f t="shared" si="196"/>
        <v>0</v>
      </c>
      <c r="AB157" s="163">
        <f t="shared" si="196"/>
        <v>0</v>
      </c>
      <c r="AC157" s="163">
        <f t="shared" si="196"/>
        <v>0</v>
      </c>
      <c r="AD157" s="163">
        <f t="shared" si="196"/>
        <v>0</v>
      </c>
      <c r="AE157" s="163">
        <f t="shared" si="196"/>
        <v>0</v>
      </c>
      <c r="AF157" s="163">
        <f t="shared" si="196"/>
        <v>0</v>
      </c>
      <c r="AG157" s="163">
        <f t="shared" si="196"/>
        <v>0</v>
      </c>
      <c r="AH157" s="163">
        <f t="shared" si="196"/>
        <v>0</v>
      </c>
      <c r="AI157" s="163">
        <f t="shared" si="196"/>
        <v>0</v>
      </c>
      <c r="AJ157" s="163">
        <f t="shared" si="196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97">IFERROR(H151*H152/88,0)</f>
        <v>0</v>
      </c>
      <c r="I158" s="156">
        <f t="shared" si="197"/>
        <v>0</v>
      </c>
      <c r="J158" s="156">
        <f t="shared" si="197"/>
        <v>0</v>
      </c>
      <c r="K158" s="156">
        <f t="shared" si="197"/>
        <v>0</v>
      </c>
      <c r="L158" s="156">
        <f t="shared" si="197"/>
        <v>0</v>
      </c>
      <c r="M158" s="156">
        <f t="shared" si="197"/>
        <v>0</v>
      </c>
      <c r="N158" s="156">
        <f t="shared" si="197"/>
        <v>0</v>
      </c>
      <c r="O158" s="156">
        <f t="shared" si="197"/>
        <v>0</v>
      </c>
      <c r="P158" s="156">
        <f t="shared" si="197"/>
        <v>0</v>
      </c>
      <c r="Q158" s="156">
        <f t="shared" si="197"/>
        <v>0</v>
      </c>
      <c r="R158" s="156">
        <f t="shared" si="197"/>
        <v>0</v>
      </c>
      <c r="S158" s="156">
        <f t="shared" si="197"/>
        <v>0</v>
      </c>
      <c r="T158" s="156">
        <f t="shared" si="197"/>
        <v>0</v>
      </c>
      <c r="U158" s="156">
        <f t="shared" si="197"/>
        <v>0</v>
      </c>
      <c r="V158" s="156">
        <f t="shared" si="197"/>
        <v>0</v>
      </c>
      <c r="W158" s="156">
        <f t="shared" si="197"/>
        <v>0</v>
      </c>
      <c r="X158" s="156">
        <f t="shared" si="197"/>
        <v>0</v>
      </c>
      <c r="Y158" s="156">
        <f t="shared" si="197"/>
        <v>0</v>
      </c>
      <c r="Z158" s="156">
        <f t="shared" si="197"/>
        <v>0</v>
      </c>
      <c r="AA158" s="156">
        <f t="shared" si="197"/>
        <v>0</v>
      </c>
      <c r="AB158" s="156">
        <f t="shared" si="197"/>
        <v>0</v>
      </c>
      <c r="AC158" s="156">
        <f t="shared" si="197"/>
        <v>0</v>
      </c>
      <c r="AD158" s="156">
        <f t="shared" si="197"/>
        <v>0</v>
      </c>
      <c r="AE158" s="156">
        <f t="shared" si="197"/>
        <v>0</v>
      </c>
      <c r="AF158" s="156">
        <f t="shared" si="197"/>
        <v>0</v>
      </c>
      <c r="AG158" s="156">
        <f t="shared" si="197"/>
        <v>0</v>
      </c>
      <c r="AH158" s="156">
        <f t="shared" si="197"/>
        <v>0</v>
      </c>
      <c r="AI158" s="156">
        <f t="shared" si="197"/>
        <v>0</v>
      </c>
      <c r="AJ158" s="156">
        <f t="shared" si="197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98">IFERROR(SUMIF($C$6:$C$158,$C160,G$6:G$158),"0")</f>
        <v>0</v>
      </c>
      <c r="H160" s="324">
        <f t="shared" si="198"/>
        <v>0</v>
      </c>
      <c r="I160" s="324">
        <f t="shared" si="198"/>
        <v>0</v>
      </c>
      <c r="J160" s="324">
        <f t="shared" si="198"/>
        <v>0</v>
      </c>
      <c r="K160" s="324">
        <f t="shared" si="198"/>
        <v>0</v>
      </c>
      <c r="L160" s="324">
        <f t="shared" si="198"/>
        <v>0</v>
      </c>
      <c r="M160" s="324">
        <f t="shared" si="198"/>
        <v>0</v>
      </c>
      <c r="N160" s="324">
        <f t="shared" si="198"/>
        <v>0</v>
      </c>
      <c r="O160" s="324">
        <f t="shared" si="198"/>
        <v>0</v>
      </c>
      <c r="P160" s="324">
        <f t="shared" si="198"/>
        <v>0</v>
      </c>
      <c r="Q160" s="324">
        <f t="shared" si="198"/>
        <v>0</v>
      </c>
      <c r="R160" s="324">
        <f t="shared" si="198"/>
        <v>0</v>
      </c>
      <c r="S160" s="324">
        <f t="shared" si="198"/>
        <v>0</v>
      </c>
      <c r="T160" s="324">
        <f t="shared" si="198"/>
        <v>0</v>
      </c>
      <c r="U160" s="324">
        <f t="shared" si="198"/>
        <v>0</v>
      </c>
      <c r="V160" s="324">
        <f t="shared" si="198"/>
        <v>0</v>
      </c>
      <c r="W160" s="324">
        <f t="shared" si="198"/>
        <v>0</v>
      </c>
      <c r="X160" s="324">
        <f t="shared" si="198"/>
        <v>0</v>
      </c>
      <c r="Y160" s="324">
        <f t="shared" si="198"/>
        <v>0</v>
      </c>
      <c r="Z160" s="324">
        <f t="shared" si="198"/>
        <v>0</v>
      </c>
      <c r="AA160" s="324">
        <f t="shared" si="198"/>
        <v>0</v>
      </c>
      <c r="AB160" s="324">
        <f t="shared" si="198"/>
        <v>0</v>
      </c>
      <c r="AC160" s="324">
        <f t="shared" si="198"/>
        <v>0</v>
      </c>
      <c r="AD160" s="324">
        <f t="shared" si="198"/>
        <v>0</v>
      </c>
      <c r="AE160" s="324">
        <f t="shared" si="198"/>
        <v>0</v>
      </c>
      <c r="AF160" s="324">
        <f t="shared" si="198"/>
        <v>0</v>
      </c>
      <c r="AG160" s="324">
        <f t="shared" si="198"/>
        <v>0</v>
      </c>
      <c r="AH160" s="324">
        <f t="shared" si="198"/>
        <v>0</v>
      </c>
      <c r="AI160" s="324">
        <f t="shared" si="198"/>
        <v>0</v>
      </c>
      <c r="AJ160" s="324">
        <f t="shared" si="198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99">IFERROR(SUMIF($C$6:$C$158,$C161,H$6:H$158),"0")</f>
        <v>0</v>
      </c>
      <c r="I161" s="324">
        <f t="shared" si="199"/>
        <v>0</v>
      </c>
      <c r="J161" s="324">
        <f t="shared" si="199"/>
        <v>0</v>
      </c>
      <c r="K161" s="324">
        <f t="shared" si="199"/>
        <v>0</v>
      </c>
      <c r="L161" s="324">
        <f t="shared" si="199"/>
        <v>0</v>
      </c>
      <c r="M161" s="324">
        <f t="shared" si="199"/>
        <v>0</v>
      </c>
      <c r="N161" s="324">
        <f t="shared" si="199"/>
        <v>0</v>
      </c>
      <c r="O161" s="324">
        <f t="shared" si="199"/>
        <v>0</v>
      </c>
      <c r="P161" s="324">
        <f t="shared" si="199"/>
        <v>0</v>
      </c>
      <c r="Q161" s="324">
        <f t="shared" si="199"/>
        <v>0</v>
      </c>
      <c r="R161" s="324">
        <f t="shared" ref="R161:AA162" si="200">IFERROR(SUMIF($C$6:$C$158,$C161,R$6:R$158),"0")</f>
        <v>0</v>
      </c>
      <c r="S161" s="324">
        <f t="shared" si="200"/>
        <v>0</v>
      </c>
      <c r="T161" s="324">
        <f t="shared" si="200"/>
        <v>0</v>
      </c>
      <c r="U161" s="324">
        <f t="shared" si="200"/>
        <v>0</v>
      </c>
      <c r="V161" s="324">
        <f t="shared" si="200"/>
        <v>0</v>
      </c>
      <c r="W161" s="324">
        <f t="shared" si="200"/>
        <v>0</v>
      </c>
      <c r="X161" s="324">
        <f t="shared" si="200"/>
        <v>0</v>
      </c>
      <c r="Y161" s="324">
        <f t="shared" si="200"/>
        <v>0</v>
      </c>
      <c r="Z161" s="324">
        <f t="shared" si="200"/>
        <v>0</v>
      </c>
      <c r="AA161" s="324">
        <f t="shared" si="200"/>
        <v>0</v>
      </c>
      <c r="AB161" s="324">
        <f t="shared" ref="AB161:AJ162" si="201">IFERROR(SUMIF($C$6:$C$158,$C161,AB$6:AB$158),"0")</f>
        <v>0</v>
      </c>
      <c r="AC161" s="324">
        <f t="shared" si="201"/>
        <v>0</v>
      </c>
      <c r="AD161" s="324">
        <f t="shared" si="201"/>
        <v>0</v>
      </c>
      <c r="AE161" s="324">
        <f t="shared" si="201"/>
        <v>0</v>
      </c>
      <c r="AF161" s="324">
        <f t="shared" si="201"/>
        <v>0</v>
      </c>
      <c r="AG161" s="324">
        <f t="shared" si="201"/>
        <v>0</v>
      </c>
      <c r="AH161" s="324">
        <f t="shared" si="201"/>
        <v>0</v>
      </c>
      <c r="AI161" s="324">
        <f t="shared" si="201"/>
        <v>0</v>
      </c>
      <c r="AJ161" s="324">
        <f t="shared" si="201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99"/>
        <v>0</v>
      </c>
      <c r="I162" s="325">
        <f t="shared" si="199"/>
        <v>0</v>
      </c>
      <c r="J162" s="325">
        <f t="shared" si="199"/>
        <v>0</v>
      </c>
      <c r="K162" s="325">
        <f t="shared" si="199"/>
        <v>0</v>
      </c>
      <c r="L162" s="325">
        <f t="shared" si="199"/>
        <v>0</v>
      </c>
      <c r="M162" s="325">
        <f t="shared" si="199"/>
        <v>0</v>
      </c>
      <c r="N162" s="325">
        <f t="shared" si="199"/>
        <v>0</v>
      </c>
      <c r="O162" s="325">
        <f t="shared" si="199"/>
        <v>0</v>
      </c>
      <c r="P162" s="325">
        <f t="shared" si="199"/>
        <v>0</v>
      </c>
      <c r="Q162" s="325">
        <f t="shared" si="199"/>
        <v>0</v>
      </c>
      <c r="R162" s="325">
        <f t="shared" si="200"/>
        <v>0</v>
      </c>
      <c r="S162" s="325">
        <f t="shared" si="200"/>
        <v>0</v>
      </c>
      <c r="T162" s="325">
        <f t="shared" si="200"/>
        <v>0</v>
      </c>
      <c r="U162" s="325">
        <f t="shared" si="200"/>
        <v>0</v>
      </c>
      <c r="V162" s="325">
        <f t="shared" si="200"/>
        <v>0</v>
      </c>
      <c r="W162" s="325">
        <f t="shared" si="200"/>
        <v>0</v>
      </c>
      <c r="X162" s="325">
        <f t="shared" si="200"/>
        <v>0</v>
      </c>
      <c r="Y162" s="325">
        <f t="shared" si="200"/>
        <v>0</v>
      </c>
      <c r="Z162" s="325">
        <f t="shared" si="200"/>
        <v>0</v>
      </c>
      <c r="AA162" s="325">
        <f t="shared" si="200"/>
        <v>0</v>
      </c>
      <c r="AB162" s="325">
        <f t="shared" si="201"/>
        <v>0</v>
      </c>
      <c r="AC162" s="325">
        <f t="shared" si="201"/>
        <v>0</v>
      </c>
      <c r="AD162" s="325">
        <f t="shared" si="201"/>
        <v>0</v>
      </c>
      <c r="AE162" s="325">
        <f t="shared" si="201"/>
        <v>0</v>
      </c>
      <c r="AF162" s="325">
        <f t="shared" si="201"/>
        <v>0</v>
      </c>
      <c r="AG162" s="325">
        <f t="shared" si="201"/>
        <v>0</v>
      </c>
      <c r="AH162" s="325">
        <f t="shared" si="201"/>
        <v>0</v>
      </c>
      <c r="AI162" s="325">
        <f t="shared" si="201"/>
        <v>0</v>
      </c>
      <c r="AJ162" s="325">
        <f t="shared" si="201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202">IFERROR(SUMIF($C$47:$C$158,$C163,H$47:H$158),"0")</f>
        <v>0</v>
      </c>
      <c r="I163" s="325">
        <f t="shared" si="202"/>
        <v>0</v>
      </c>
      <c r="J163" s="325">
        <f t="shared" si="202"/>
        <v>0</v>
      </c>
      <c r="K163" s="325">
        <f t="shared" si="202"/>
        <v>0</v>
      </c>
      <c r="L163" s="325">
        <f t="shared" si="202"/>
        <v>0</v>
      </c>
      <c r="M163" s="325">
        <f t="shared" si="202"/>
        <v>0</v>
      </c>
      <c r="N163" s="325">
        <f t="shared" si="202"/>
        <v>0</v>
      </c>
      <c r="O163" s="325">
        <f t="shared" si="202"/>
        <v>0</v>
      </c>
      <c r="P163" s="325">
        <f t="shared" si="202"/>
        <v>0</v>
      </c>
      <c r="Q163" s="325">
        <f t="shared" si="202"/>
        <v>0</v>
      </c>
      <c r="R163" s="325">
        <f t="shared" si="202"/>
        <v>0</v>
      </c>
      <c r="S163" s="325">
        <f t="shared" si="202"/>
        <v>0</v>
      </c>
      <c r="T163" s="325">
        <f t="shared" si="202"/>
        <v>0</v>
      </c>
      <c r="U163" s="325">
        <f t="shared" si="202"/>
        <v>0</v>
      </c>
      <c r="V163" s="325">
        <f t="shared" si="202"/>
        <v>0</v>
      </c>
      <c r="W163" s="325">
        <f t="shared" si="202"/>
        <v>0</v>
      </c>
      <c r="X163" s="325">
        <f t="shared" si="202"/>
        <v>0</v>
      </c>
      <c r="Y163" s="325">
        <f t="shared" si="202"/>
        <v>0</v>
      </c>
      <c r="Z163" s="325">
        <f t="shared" si="202"/>
        <v>0</v>
      </c>
      <c r="AA163" s="325">
        <f t="shared" si="202"/>
        <v>0</v>
      </c>
      <c r="AB163" s="325">
        <f t="shared" si="202"/>
        <v>0</v>
      </c>
      <c r="AC163" s="325">
        <f t="shared" si="202"/>
        <v>0</v>
      </c>
      <c r="AD163" s="325">
        <f t="shared" si="202"/>
        <v>0</v>
      </c>
      <c r="AE163" s="325">
        <f t="shared" si="202"/>
        <v>0</v>
      </c>
      <c r="AF163" s="325">
        <f t="shared" si="202"/>
        <v>0</v>
      </c>
      <c r="AG163" s="325">
        <f t="shared" si="202"/>
        <v>0</v>
      </c>
      <c r="AH163" s="325">
        <f t="shared" si="202"/>
        <v>0</v>
      </c>
      <c r="AI163" s="325">
        <f t="shared" si="202"/>
        <v>0</v>
      </c>
      <c r="AJ163" s="325">
        <f t="shared" si="202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4</v>
      </c>
      <c r="D164" s="97"/>
      <c r="E164" s="389" t="s">
        <v>179</v>
      </c>
      <c r="F164" s="390"/>
      <c r="G164" s="210">
        <f>INDEX(Milchmenge!F$41:F$52,MATCH('Gruppe 4'!$C164,Milchmenge!$A$41:$A$52,0),1)</f>
        <v>0</v>
      </c>
      <c r="H164" s="210" t="str">
        <f>INDEX(Milchmenge!G$41:G$52,MATCH('Gruppe 4'!$C164,Milchmenge!$A$41:$A$52,0),1)</f>
        <v/>
      </c>
      <c r="I164" s="210" t="str">
        <f>INDEX(Milchmenge!H$41:H$52,MATCH('Gruppe 4'!$C164,Milchmenge!$A$41:$A$52,0),1)</f>
        <v/>
      </c>
      <c r="J164" s="210" t="str">
        <f>INDEX(Milchmenge!I$41:I$52,MATCH('Gruppe 4'!$C164,Milchmenge!$A$41:$A$52,0),1)</f>
        <v/>
      </c>
      <c r="K164" s="210" t="str">
        <f>INDEX(Milchmenge!J$41:J$52,MATCH('Gruppe 4'!$C164,Milchmenge!$A$41:$A$52,0),1)</f>
        <v/>
      </c>
      <c r="L164" s="210" t="str">
        <f>INDEX(Milchmenge!K$41:K$52,MATCH('Gruppe 4'!$C164,Milchmenge!$A$41:$A$52,0),1)</f>
        <v/>
      </c>
      <c r="M164" s="210" t="str">
        <f>INDEX(Milchmenge!L$41:L$52,MATCH('Gruppe 4'!$C164,Milchmenge!$A$41:$A$52,0),1)</f>
        <v/>
      </c>
      <c r="N164" s="210" t="str">
        <f>INDEX(Milchmenge!M$41:M$52,MATCH('Gruppe 4'!$C164,Milchmenge!$A$41:$A$52,0),1)</f>
        <v/>
      </c>
      <c r="O164" s="210" t="str">
        <f>INDEX(Milchmenge!N$41:N$52,MATCH('Gruppe 4'!$C164,Milchmenge!$A$41:$A$52,0),1)</f>
        <v/>
      </c>
      <c r="P164" s="210" t="str">
        <f>INDEX(Milchmenge!O$41:O$52,MATCH('Gruppe 4'!$C164,Milchmenge!$A$41:$A$52,0),1)</f>
        <v/>
      </c>
      <c r="Q164" s="210" t="str">
        <f>INDEX(Milchmenge!P$41:P$52,MATCH('Gruppe 4'!$C164,Milchmenge!$A$41:$A$52,0),1)</f>
        <v/>
      </c>
      <c r="R164" s="210" t="str">
        <f>INDEX(Milchmenge!Q$41:Q$52,MATCH('Gruppe 4'!$C164,Milchmenge!$A$41:$A$52,0),1)</f>
        <v/>
      </c>
      <c r="S164" s="210" t="str">
        <f>INDEX(Milchmenge!R$41:R$52,MATCH('Gruppe 4'!$C164,Milchmenge!$A$41:$A$52,0),1)</f>
        <v/>
      </c>
      <c r="T164" s="210" t="str">
        <f>INDEX(Milchmenge!S$41:S$52,MATCH('Gruppe 4'!$C164,Milchmenge!$A$41:$A$52,0),1)</f>
        <v/>
      </c>
      <c r="U164" s="210" t="str">
        <f>INDEX(Milchmenge!T$41:T$52,MATCH('Gruppe 4'!$C164,Milchmenge!$A$41:$A$52,0),1)</f>
        <v/>
      </c>
      <c r="V164" s="210" t="str">
        <f>INDEX(Milchmenge!U$41:U$52,MATCH('Gruppe 4'!$C164,Milchmenge!$A$41:$A$52,0),1)</f>
        <v/>
      </c>
      <c r="W164" s="210" t="str">
        <f>INDEX(Milchmenge!V$41:V$52,MATCH('Gruppe 4'!$C164,Milchmenge!$A$41:$A$52,0),1)</f>
        <v/>
      </c>
      <c r="X164" s="210" t="str">
        <f>INDEX(Milchmenge!W$41:W$52,MATCH('Gruppe 4'!$C164,Milchmenge!$A$41:$A$52,0),1)</f>
        <v/>
      </c>
      <c r="Y164" s="210" t="str">
        <f>INDEX(Milchmenge!X$41:X$52,MATCH('Gruppe 4'!$C164,Milchmenge!$A$41:$A$52,0),1)</f>
        <v/>
      </c>
      <c r="Z164" s="210" t="str">
        <f>INDEX(Milchmenge!Y$41:Y$52,MATCH('Gruppe 4'!$C164,Milchmenge!$A$41:$A$52,0),1)</f>
        <v/>
      </c>
      <c r="AA164" s="210" t="str">
        <f>INDEX(Milchmenge!Z$41:Z$52,MATCH('Gruppe 4'!$C164,Milchmenge!$A$41:$A$52,0),1)</f>
        <v/>
      </c>
      <c r="AB164" s="210" t="str">
        <f>INDEX(Milchmenge!AA$41:AA$52,MATCH('Gruppe 4'!$C164,Milchmenge!$A$41:$A$52,0),1)</f>
        <v/>
      </c>
      <c r="AC164" s="210" t="str">
        <f>INDEX(Milchmenge!AB$41:AB$52,MATCH('Gruppe 4'!$C164,Milchmenge!$A$41:$A$52,0),1)</f>
        <v/>
      </c>
      <c r="AD164" s="210" t="str">
        <f>INDEX(Milchmenge!AC$41:AC$52,MATCH('Gruppe 4'!$C164,Milchmenge!$A$41:$A$52,0),1)</f>
        <v/>
      </c>
      <c r="AE164" s="210" t="str">
        <f>INDEX(Milchmenge!AD$41:AD$52,MATCH('Gruppe 4'!$C164,Milchmenge!$A$41:$A$52,0),1)</f>
        <v/>
      </c>
      <c r="AF164" s="210" t="str">
        <f>INDEX(Milchmenge!AE$41:AE$52,MATCH('Gruppe 4'!$C164,Milchmenge!$A$41:$A$52,0),1)</f>
        <v/>
      </c>
      <c r="AG164" s="210" t="str">
        <f>INDEX(Milchmenge!AF$41:AF$52,MATCH('Gruppe 4'!$C164,Milchmenge!$A$41:$A$52,0),1)</f>
        <v/>
      </c>
      <c r="AH164" s="210" t="str">
        <f>INDEX(Milchmenge!AG$41:AG$52,MATCH('Gruppe 4'!$C164,Milchmenge!$A$41:$A$52,0),1)</f>
        <v/>
      </c>
      <c r="AI164" s="210" t="str">
        <f>INDEX(Milchmenge!AH$41:AH$52,MATCH('Gruppe 4'!$C164,Milchmenge!$A$41:$A$52,0),1)</f>
        <v/>
      </c>
      <c r="AJ164" s="210" t="str">
        <f>INDEX(Milchmenge!AI$41:AI$52,MATCH('Gruppe 4'!$C164,Milchmenge!$A$41:$A$52,0),1)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59</v>
      </c>
      <c r="F165" s="405"/>
      <c r="G165" s="141" t="str">
        <f t="shared" ref="G165:AJ165" si="203">IFERROR(G160/G164,"-")</f>
        <v>-</v>
      </c>
      <c r="H165" s="141" t="str">
        <f t="shared" si="203"/>
        <v>-</v>
      </c>
      <c r="I165" s="141" t="str">
        <f t="shared" si="203"/>
        <v>-</v>
      </c>
      <c r="J165" s="141" t="str">
        <f t="shared" si="203"/>
        <v>-</v>
      </c>
      <c r="K165" s="141" t="str">
        <f t="shared" si="203"/>
        <v>-</v>
      </c>
      <c r="L165" s="141" t="str">
        <f t="shared" si="203"/>
        <v>-</v>
      </c>
      <c r="M165" s="141" t="str">
        <f t="shared" si="203"/>
        <v>-</v>
      </c>
      <c r="N165" s="141" t="str">
        <f t="shared" si="203"/>
        <v>-</v>
      </c>
      <c r="O165" s="141" t="str">
        <f t="shared" si="203"/>
        <v>-</v>
      </c>
      <c r="P165" s="141" t="str">
        <f t="shared" si="203"/>
        <v>-</v>
      </c>
      <c r="Q165" s="141" t="str">
        <f t="shared" si="203"/>
        <v>-</v>
      </c>
      <c r="R165" s="141" t="str">
        <f t="shared" si="203"/>
        <v>-</v>
      </c>
      <c r="S165" s="141" t="str">
        <f t="shared" si="203"/>
        <v>-</v>
      </c>
      <c r="T165" s="141" t="str">
        <f t="shared" si="203"/>
        <v>-</v>
      </c>
      <c r="U165" s="141" t="str">
        <f t="shared" si="203"/>
        <v>-</v>
      </c>
      <c r="V165" s="141" t="str">
        <f t="shared" si="203"/>
        <v>-</v>
      </c>
      <c r="W165" s="141" t="str">
        <f t="shared" si="203"/>
        <v>-</v>
      </c>
      <c r="X165" s="141" t="str">
        <f t="shared" si="203"/>
        <v>-</v>
      </c>
      <c r="Y165" s="141" t="str">
        <f t="shared" si="203"/>
        <v>-</v>
      </c>
      <c r="Z165" s="141" t="str">
        <f t="shared" si="203"/>
        <v>-</v>
      </c>
      <c r="AA165" s="141" t="str">
        <f t="shared" si="203"/>
        <v>-</v>
      </c>
      <c r="AB165" s="141" t="str">
        <f t="shared" si="203"/>
        <v>-</v>
      </c>
      <c r="AC165" s="141" t="str">
        <f t="shared" si="203"/>
        <v>-</v>
      </c>
      <c r="AD165" s="141" t="str">
        <f t="shared" si="203"/>
        <v>-</v>
      </c>
      <c r="AE165" s="141" t="str">
        <f t="shared" si="203"/>
        <v>-</v>
      </c>
      <c r="AF165" s="141" t="str">
        <f t="shared" si="203"/>
        <v>-</v>
      </c>
      <c r="AG165" s="141" t="str">
        <f t="shared" si="203"/>
        <v>-</v>
      </c>
      <c r="AH165" s="141" t="str">
        <f t="shared" si="203"/>
        <v>-</v>
      </c>
      <c r="AI165" s="141" t="str">
        <f t="shared" si="203"/>
        <v>-</v>
      </c>
      <c r="AJ165" s="141" t="str">
        <f t="shared" si="203"/>
        <v>-</v>
      </c>
      <c r="AK165" s="69"/>
      <c r="AL165" s="32"/>
    </row>
    <row r="166" spans="1:61" s="21" customFormat="1" ht="33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204">IFERROR(H167/H165,"-")</f>
        <v>-</v>
      </c>
      <c r="I166" s="135" t="str">
        <f t="shared" si="204"/>
        <v>-</v>
      </c>
      <c r="J166" s="135" t="str">
        <f t="shared" si="204"/>
        <v>-</v>
      </c>
      <c r="K166" s="135" t="str">
        <f t="shared" si="204"/>
        <v>-</v>
      </c>
      <c r="L166" s="135" t="str">
        <f t="shared" si="204"/>
        <v>-</v>
      </c>
      <c r="M166" s="135" t="str">
        <f t="shared" si="204"/>
        <v>-</v>
      </c>
      <c r="N166" s="135" t="str">
        <f t="shared" si="204"/>
        <v>-</v>
      </c>
      <c r="O166" s="135" t="str">
        <f t="shared" si="204"/>
        <v>-</v>
      </c>
      <c r="P166" s="135" t="str">
        <f t="shared" si="204"/>
        <v>-</v>
      </c>
      <c r="Q166" s="135" t="str">
        <f t="shared" si="204"/>
        <v>-</v>
      </c>
      <c r="R166" s="135" t="str">
        <f t="shared" si="204"/>
        <v>-</v>
      </c>
      <c r="S166" s="135" t="str">
        <f t="shared" si="204"/>
        <v>-</v>
      </c>
      <c r="T166" s="135" t="str">
        <f t="shared" si="204"/>
        <v>-</v>
      </c>
      <c r="U166" s="135" t="str">
        <f t="shared" si="204"/>
        <v>-</v>
      </c>
      <c r="V166" s="135" t="str">
        <f t="shared" si="204"/>
        <v>-</v>
      </c>
      <c r="W166" s="135" t="str">
        <f t="shared" si="204"/>
        <v>-</v>
      </c>
      <c r="X166" s="135" t="str">
        <f t="shared" si="204"/>
        <v>-</v>
      </c>
      <c r="Y166" s="135" t="str">
        <f t="shared" si="204"/>
        <v>-</v>
      </c>
      <c r="Z166" s="135" t="str">
        <f t="shared" si="204"/>
        <v>-</v>
      </c>
      <c r="AA166" s="135" t="str">
        <f t="shared" si="204"/>
        <v>-</v>
      </c>
      <c r="AB166" s="135" t="str">
        <f t="shared" si="204"/>
        <v>-</v>
      </c>
      <c r="AC166" s="135" t="str">
        <f t="shared" si="204"/>
        <v>-</v>
      </c>
      <c r="AD166" s="135" t="str">
        <f t="shared" si="204"/>
        <v>-</v>
      </c>
      <c r="AE166" s="135" t="str">
        <f t="shared" si="204"/>
        <v>-</v>
      </c>
      <c r="AF166" s="135" t="str">
        <f t="shared" si="204"/>
        <v>-</v>
      </c>
      <c r="AG166" s="135" t="str">
        <f t="shared" si="204"/>
        <v>-</v>
      </c>
      <c r="AH166" s="135" t="str">
        <f t="shared" si="204"/>
        <v>-</v>
      </c>
      <c r="AI166" s="135" t="str">
        <f t="shared" si="204"/>
        <v>-</v>
      </c>
      <c r="AJ166" s="135" t="str">
        <f t="shared" si="204"/>
        <v>-</v>
      </c>
      <c r="AK166" s="69"/>
      <c r="AL166" s="32"/>
    </row>
    <row r="167" spans="1:61" s="21" customFormat="1" ht="33" customHeight="1" x14ac:dyDescent="0.2">
      <c r="A167" s="32"/>
      <c r="B167" s="32"/>
      <c r="C167" s="209">
        <f>F2*10</f>
        <v>40</v>
      </c>
      <c r="D167" s="131" t="s">
        <v>57</v>
      </c>
      <c r="E167" s="404" t="s">
        <v>78</v>
      </c>
      <c r="F167" s="405"/>
      <c r="G167" s="142">
        <f>INDEX(Milchmenge!F41:F52,MATCH('Gruppe 4'!$C$167,Milchmenge!$A$41:$A$52,0),1)</f>
        <v>0</v>
      </c>
      <c r="H167" s="142" t="str">
        <f>INDEX(Milchmenge!G41:G52,MATCH('Gruppe 4'!$C$167,Milchmenge!$A$41:$A$52,0),1)</f>
        <v/>
      </c>
      <c r="I167" s="142" t="str">
        <f>INDEX(Milchmenge!H41:H52,MATCH('Gruppe 4'!$C$167,Milchmenge!$A$41:$A$52,0),1)</f>
        <v/>
      </c>
      <c r="J167" s="142" t="str">
        <f>INDEX(Milchmenge!I41:I52,MATCH('Gruppe 4'!$C$167,Milchmenge!$A$41:$A$52,0),1)</f>
        <v/>
      </c>
      <c r="K167" s="142" t="str">
        <f>INDEX(Milchmenge!J41:J52,MATCH('Gruppe 4'!$C$167,Milchmenge!$A$41:$A$52,0),1)</f>
        <v/>
      </c>
      <c r="L167" s="142" t="str">
        <f>INDEX(Milchmenge!K41:K52,MATCH('Gruppe 4'!$C$167,Milchmenge!$A$41:$A$52,0),1)</f>
        <v/>
      </c>
      <c r="M167" s="142" t="str">
        <f>INDEX(Milchmenge!L41:L52,MATCH('Gruppe 4'!$C$167,Milchmenge!$A$41:$A$52,0),1)</f>
        <v/>
      </c>
      <c r="N167" s="142" t="str">
        <f>INDEX(Milchmenge!M41:M52,MATCH('Gruppe 4'!$C$167,Milchmenge!$A$41:$A$52,0),1)</f>
        <v/>
      </c>
      <c r="O167" s="142" t="str">
        <f>INDEX(Milchmenge!N41:N52,MATCH('Gruppe 4'!$C$167,Milchmenge!$A$41:$A$52,0),1)</f>
        <v/>
      </c>
      <c r="P167" s="142" t="str">
        <f>INDEX(Milchmenge!O41:O52,MATCH('Gruppe 4'!$C$167,Milchmenge!$A$41:$A$52,0),1)</f>
        <v/>
      </c>
      <c r="Q167" s="142" t="str">
        <f>INDEX(Milchmenge!P41:P52,MATCH('Gruppe 4'!$C$167,Milchmenge!$A$41:$A$52,0),1)</f>
        <v/>
      </c>
      <c r="R167" s="142" t="str">
        <f>INDEX(Milchmenge!Q41:Q52,MATCH('Gruppe 4'!$C$167,Milchmenge!$A$41:$A$52,0),1)</f>
        <v/>
      </c>
      <c r="S167" s="142" t="str">
        <f>INDEX(Milchmenge!R41:R52,MATCH('Gruppe 4'!$C$167,Milchmenge!$A$41:$A$52,0),1)</f>
        <v/>
      </c>
      <c r="T167" s="142" t="str">
        <f>INDEX(Milchmenge!S41:S52,MATCH('Gruppe 4'!$C$167,Milchmenge!$A$41:$A$52,0),1)</f>
        <v/>
      </c>
      <c r="U167" s="142" t="str">
        <f>INDEX(Milchmenge!T41:T52,MATCH('Gruppe 4'!$C$167,Milchmenge!$A$41:$A$52,0),1)</f>
        <v/>
      </c>
      <c r="V167" s="142" t="str">
        <f>INDEX(Milchmenge!U41:U52,MATCH('Gruppe 4'!$C$167,Milchmenge!$A$41:$A$52,0),1)</f>
        <v/>
      </c>
      <c r="W167" s="142" t="str">
        <f>INDEX(Milchmenge!V41:V52,MATCH('Gruppe 4'!$C$167,Milchmenge!$A$41:$A$52,0),1)</f>
        <v/>
      </c>
      <c r="X167" s="142" t="str">
        <f>INDEX(Milchmenge!W41:W52,MATCH('Gruppe 4'!$C$167,Milchmenge!$A$41:$A$52,0),1)</f>
        <v/>
      </c>
      <c r="Y167" s="142" t="str">
        <f>INDEX(Milchmenge!X41:X52,MATCH('Gruppe 4'!$C$167,Milchmenge!$A$41:$A$52,0),1)</f>
        <v/>
      </c>
      <c r="Z167" s="142" t="str">
        <f>INDEX(Milchmenge!Y41:Y52,MATCH('Gruppe 4'!$C$167,Milchmenge!$A$41:$A$52,0),1)</f>
        <v/>
      </c>
      <c r="AA167" s="142" t="str">
        <f>INDEX(Milchmenge!Z41:Z52,MATCH('Gruppe 4'!$C$167,Milchmenge!$A$41:$A$52,0),1)</f>
        <v/>
      </c>
      <c r="AB167" s="142" t="str">
        <f>INDEX(Milchmenge!AA41:AA52,MATCH('Gruppe 4'!$C$167,Milchmenge!$A$41:$A$52,0),1)</f>
        <v/>
      </c>
      <c r="AC167" s="142" t="str">
        <f>INDEX(Milchmenge!AB41:AB52,MATCH('Gruppe 4'!$C$167,Milchmenge!$A$41:$A$52,0),1)</f>
        <v/>
      </c>
      <c r="AD167" s="142" t="str">
        <f>INDEX(Milchmenge!AC41:AC52,MATCH('Gruppe 4'!$C$167,Milchmenge!$A$41:$A$52,0),1)</f>
        <v/>
      </c>
      <c r="AE167" s="142" t="str">
        <f>INDEX(Milchmenge!AD41:AD52,MATCH('Gruppe 4'!$C$167,Milchmenge!$A$41:$A$52,0),1)</f>
        <v/>
      </c>
      <c r="AF167" s="142" t="str">
        <f>INDEX(Milchmenge!AE41:AE52,MATCH('Gruppe 4'!$C$167,Milchmenge!$A$41:$A$52,0),1)</f>
        <v/>
      </c>
      <c r="AG167" s="142" t="str">
        <f>INDEX(Milchmenge!AF41:AF52,MATCH('Gruppe 4'!$C$167,Milchmenge!$A$41:$A$52,0),1)</f>
        <v/>
      </c>
      <c r="AH167" s="142" t="str">
        <f>INDEX(Milchmenge!AG41:AG52,MATCH('Gruppe 4'!$C$167,Milchmenge!$A$41:$A$52,0),1)</f>
        <v/>
      </c>
      <c r="AI167" s="142" t="str">
        <f>INDEX(Milchmenge!AH41:AH52,MATCH('Gruppe 4'!$C$167,Milchmenge!$A$41:$A$52,0),1)</f>
        <v/>
      </c>
      <c r="AJ167" s="142" t="str">
        <f>INDEX(Milchmenge!AI41:AI52,MATCH('Gruppe 4'!$C$167,Milchmenge!$A$41:$A$52,0),1)</f>
        <v/>
      </c>
      <c r="AK167" s="71"/>
      <c r="AL167" s="32"/>
    </row>
    <row r="168" spans="1:61" s="21" customFormat="1" ht="33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>
        <f>IFERROR(G167*G168/100,"-")</f>
        <v>0</v>
      </c>
      <c r="H169" s="113" t="str">
        <f t="shared" ref="H169:AJ169" si="205">IFERROR(H167*H168/100,"-")</f>
        <v>-</v>
      </c>
      <c r="I169" s="113" t="str">
        <f t="shared" si="205"/>
        <v>-</v>
      </c>
      <c r="J169" s="113" t="str">
        <f t="shared" si="205"/>
        <v>-</v>
      </c>
      <c r="K169" s="113" t="str">
        <f t="shared" si="205"/>
        <v>-</v>
      </c>
      <c r="L169" s="113" t="str">
        <f t="shared" si="205"/>
        <v>-</v>
      </c>
      <c r="M169" s="113" t="str">
        <f t="shared" si="205"/>
        <v>-</v>
      </c>
      <c r="N169" s="113" t="str">
        <f t="shared" si="205"/>
        <v>-</v>
      </c>
      <c r="O169" s="113" t="str">
        <f t="shared" si="205"/>
        <v>-</v>
      </c>
      <c r="P169" s="113" t="str">
        <f t="shared" si="205"/>
        <v>-</v>
      </c>
      <c r="Q169" s="113" t="str">
        <f t="shared" si="205"/>
        <v>-</v>
      </c>
      <c r="R169" s="113" t="str">
        <f t="shared" si="205"/>
        <v>-</v>
      </c>
      <c r="S169" s="113" t="str">
        <f t="shared" si="205"/>
        <v>-</v>
      </c>
      <c r="T169" s="113" t="str">
        <f t="shared" si="205"/>
        <v>-</v>
      </c>
      <c r="U169" s="113" t="str">
        <f t="shared" si="205"/>
        <v>-</v>
      </c>
      <c r="V169" s="113" t="str">
        <f t="shared" si="205"/>
        <v>-</v>
      </c>
      <c r="W169" s="113" t="str">
        <f t="shared" si="205"/>
        <v>-</v>
      </c>
      <c r="X169" s="113" t="str">
        <f t="shared" si="205"/>
        <v>-</v>
      </c>
      <c r="Y169" s="113" t="str">
        <f t="shared" si="205"/>
        <v>-</v>
      </c>
      <c r="Z169" s="113" t="str">
        <f t="shared" si="205"/>
        <v>-</v>
      </c>
      <c r="AA169" s="113" t="str">
        <f t="shared" si="205"/>
        <v>-</v>
      </c>
      <c r="AB169" s="113" t="str">
        <f t="shared" si="205"/>
        <v>-</v>
      </c>
      <c r="AC169" s="113" t="str">
        <f t="shared" si="205"/>
        <v>-</v>
      </c>
      <c r="AD169" s="113" t="str">
        <f t="shared" si="205"/>
        <v>-</v>
      </c>
      <c r="AE169" s="113" t="str">
        <f t="shared" si="205"/>
        <v>-</v>
      </c>
      <c r="AF169" s="113" t="str">
        <f t="shared" si="205"/>
        <v>-</v>
      </c>
      <c r="AG169" s="113" t="str">
        <f t="shared" si="205"/>
        <v>-</v>
      </c>
      <c r="AH169" s="113" t="str">
        <f t="shared" si="205"/>
        <v>-</v>
      </c>
      <c r="AI169" s="113" t="str">
        <f t="shared" si="205"/>
        <v>-</v>
      </c>
      <c r="AJ169" s="113" t="str">
        <f t="shared" si="205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61</v>
      </c>
      <c r="F170" s="368"/>
      <c r="G170" s="170" t="str">
        <f t="shared" ref="G170:AJ170" si="206">IFERROR(G162/G164,"-")</f>
        <v>-</v>
      </c>
      <c r="H170" s="170" t="str">
        <f t="shared" si="206"/>
        <v>-</v>
      </c>
      <c r="I170" s="170" t="str">
        <f t="shared" si="206"/>
        <v>-</v>
      </c>
      <c r="J170" s="170" t="str">
        <f t="shared" si="206"/>
        <v>-</v>
      </c>
      <c r="K170" s="170" t="str">
        <f t="shared" si="206"/>
        <v>-</v>
      </c>
      <c r="L170" s="170" t="str">
        <f t="shared" si="206"/>
        <v>-</v>
      </c>
      <c r="M170" s="170" t="str">
        <f t="shared" si="206"/>
        <v>-</v>
      </c>
      <c r="N170" s="170" t="str">
        <f t="shared" si="206"/>
        <v>-</v>
      </c>
      <c r="O170" s="170" t="str">
        <f t="shared" si="206"/>
        <v>-</v>
      </c>
      <c r="P170" s="170" t="str">
        <f t="shared" si="206"/>
        <v>-</v>
      </c>
      <c r="Q170" s="170" t="str">
        <f t="shared" si="206"/>
        <v>-</v>
      </c>
      <c r="R170" s="170" t="str">
        <f t="shared" si="206"/>
        <v>-</v>
      </c>
      <c r="S170" s="170" t="str">
        <f t="shared" si="206"/>
        <v>-</v>
      </c>
      <c r="T170" s="170" t="str">
        <f t="shared" si="206"/>
        <v>-</v>
      </c>
      <c r="U170" s="170" t="str">
        <f t="shared" si="206"/>
        <v>-</v>
      </c>
      <c r="V170" s="170" t="str">
        <f t="shared" si="206"/>
        <v>-</v>
      </c>
      <c r="W170" s="170" t="str">
        <f t="shared" si="206"/>
        <v>-</v>
      </c>
      <c r="X170" s="170" t="str">
        <f t="shared" si="206"/>
        <v>-</v>
      </c>
      <c r="Y170" s="170" t="str">
        <f t="shared" si="206"/>
        <v>-</v>
      </c>
      <c r="Z170" s="170" t="str">
        <f t="shared" si="206"/>
        <v>-</v>
      </c>
      <c r="AA170" s="170" t="str">
        <f t="shared" si="206"/>
        <v>-</v>
      </c>
      <c r="AB170" s="170" t="str">
        <f t="shared" si="206"/>
        <v>-</v>
      </c>
      <c r="AC170" s="170" t="str">
        <f t="shared" si="206"/>
        <v>-</v>
      </c>
      <c r="AD170" s="170" t="str">
        <f t="shared" si="206"/>
        <v>-</v>
      </c>
      <c r="AE170" s="170" t="str">
        <f t="shared" si="206"/>
        <v>-</v>
      </c>
      <c r="AF170" s="170" t="str">
        <f t="shared" si="206"/>
        <v>-</v>
      </c>
      <c r="AG170" s="170" t="str">
        <f t="shared" si="206"/>
        <v>-</v>
      </c>
      <c r="AH170" s="170" t="str">
        <f t="shared" si="206"/>
        <v>-</v>
      </c>
      <c r="AI170" s="170" t="str">
        <f t="shared" si="206"/>
        <v>-</v>
      </c>
      <c r="AJ170" s="170" t="str">
        <f t="shared" si="206"/>
        <v>-</v>
      </c>
      <c r="AK170" s="36"/>
      <c r="AL170" s="32"/>
    </row>
    <row r="171" spans="1:61" s="21" customFormat="1" ht="33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207">IFERROR(H169-H170,"-")</f>
        <v>-</v>
      </c>
      <c r="I171" s="144" t="str">
        <f t="shared" si="207"/>
        <v>-</v>
      </c>
      <c r="J171" s="144" t="str">
        <f t="shared" si="207"/>
        <v>-</v>
      </c>
      <c r="K171" s="144" t="str">
        <f t="shared" si="207"/>
        <v>-</v>
      </c>
      <c r="L171" s="144" t="str">
        <f t="shared" si="207"/>
        <v>-</v>
      </c>
      <c r="M171" s="144" t="str">
        <f t="shared" si="207"/>
        <v>-</v>
      </c>
      <c r="N171" s="144" t="str">
        <f t="shared" si="207"/>
        <v>-</v>
      </c>
      <c r="O171" s="144" t="str">
        <f t="shared" si="207"/>
        <v>-</v>
      </c>
      <c r="P171" s="144" t="str">
        <f t="shared" si="207"/>
        <v>-</v>
      </c>
      <c r="Q171" s="144" t="str">
        <f t="shared" si="207"/>
        <v>-</v>
      </c>
      <c r="R171" s="144" t="str">
        <f t="shared" si="207"/>
        <v>-</v>
      </c>
      <c r="S171" s="144" t="str">
        <f t="shared" si="207"/>
        <v>-</v>
      </c>
      <c r="T171" s="144" t="str">
        <f t="shared" si="207"/>
        <v>-</v>
      </c>
      <c r="U171" s="144" t="str">
        <f t="shared" si="207"/>
        <v>-</v>
      </c>
      <c r="V171" s="144" t="str">
        <f t="shared" si="207"/>
        <v>-</v>
      </c>
      <c r="W171" s="144" t="str">
        <f t="shared" si="207"/>
        <v>-</v>
      </c>
      <c r="X171" s="144" t="str">
        <f t="shared" si="207"/>
        <v>-</v>
      </c>
      <c r="Y171" s="144" t="str">
        <f t="shared" si="207"/>
        <v>-</v>
      </c>
      <c r="Z171" s="144" t="str">
        <f t="shared" si="207"/>
        <v>-</v>
      </c>
      <c r="AA171" s="144" t="str">
        <f t="shared" si="207"/>
        <v>-</v>
      </c>
      <c r="AB171" s="144" t="str">
        <f t="shared" si="207"/>
        <v>-</v>
      </c>
      <c r="AC171" s="144" t="str">
        <f t="shared" si="207"/>
        <v>-</v>
      </c>
      <c r="AD171" s="144" t="str">
        <f t="shared" si="207"/>
        <v>-</v>
      </c>
      <c r="AE171" s="144" t="str">
        <f t="shared" si="207"/>
        <v>-</v>
      </c>
      <c r="AF171" s="144" t="str">
        <f t="shared" si="207"/>
        <v>-</v>
      </c>
      <c r="AG171" s="144" t="str">
        <f t="shared" si="207"/>
        <v>-</v>
      </c>
      <c r="AH171" s="144" t="str">
        <f t="shared" si="207"/>
        <v>-</v>
      </c>
      <c r="AI171" s="144" t="str">
        <f t="shared" si="207"/>
        <v>-</v>
      </c>
      <c r="AJ171" s="144" t="str">
        <f t="shared" si="207"/>
        <v>-</v>
      </c>
      <c r="AK171" s="36"/>
      <c r="AL171" s="32"/>
    </row>
    <row r="172" spans="1:61" s="21" customFormat="1" ht="30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208">IFERROR(H170/H$167*100,"-")</f>
        <v>-</v>
      </c>
      <c r="I172" s="145" t="str">
        <f t="shared" si="208"/>
        <v>-</v>
      </c>
      <c r="J172" s="145" t="str">
        <f t="shared" si="208"/>
        <v>-</v>
      </c>
      <c r="K172" s="145" t="str">
        <f t="shared" si="208"/>
        <v>-</v>
      </c>
      <c r="L172" s="145" t="str">
        <f t="shared" si="208"/>
        <v>-</v>
      </c>
      <c r="M172" s="145" t="str">
        <f t="shared" si="208"/>
        <v>-</v>
      </c>
      <c r="N172" s="145" t="str">
        <f t="shared" si="208"/>
        <v>-</v>
      </c>
      <c r="O172" s="145" t="str">
        <f t="shared" si="208"/>
        <v>-</v>
      </c>
      <c r="P172" s="145" t="str">
        <f t="shared" si="208"/>
        <v>-</v>
      </c>
      <c r="Q172" s="145" t="str">
        <f t="shared" si="208"/>
        <v>-</v>
      </c>
      <c r="R172" s="145" t="str">
        <f t="shared" si="208"/>
        <v>-</v>
      </c>
      <c r="S172" s="145" t="str">
        <f t="shared" si="208"/>
        <v>-</v>
      </c>
      <c r="T172" s="145" t="str">
        <f t="shared" si="208"/>
        <v>-</v>
      </c>
      <c r="U172" s="145" t="str">
        <f t="shared" si="208"/>
        <v>-</v>
      </c>
      <c r="V172" s="145" t="str">
        <f t="shared" si="208"/>
        <v>-</v>
      </c>
      <c r="W172" s="145" t="str">
        <f t="shared" si="208"/>
        <v>-</v>
      </c>
      <c r="X172" s="145" t="str">
        <f t="shared" si="208"/>
        <v>-</v>
      </c>
      <c r="Y172" s="145" t="str">
        <f t="shared" si="208"/>
        <v>-</v>
      </c>
      <c r="Z172" s="145" t="str">
        <f t="shared" si="208"/>
        <v>-</v>
      </c>
      <c r="AA172" s="145" t="str">
        <f t="shared" si="208"/>
        <v>-</v>
      </c>
      <c r="AB172" s="145" t="str">
        <f t="shared" si="208"/>
        <v>-</v>
      </c>
      <c r="AC172" s="145" t="str">
        <f t="shared" si="208"/>
        <v>-</v>
      </c>
      <c r="AD172" s="145" t="str">
        <f t="shared" si="208"/>
        <v>-</v>
      </c>
      <c r="AE172" s="145" t="str">
        <f t="shared" si="208"/>
        <v>-</v>
      </c>
      <c r="AF172" s="145" t="str">
        <f t="shared" si="208"/>
        <v>-</v>
      </c>
      <c r="AG172" s="145" t="str">
        <f t="shared" si="208"/>
        <v>-</v>
      </c>
      <c r="AH172" s="145" t="str">
        <f t="shared" si="208"/>
        <v>-</v>
      </c>
      <c r="AI172" s="145" t="str">
        <f t="shared" si="208"/>
        <v>-</v>
      </c>
      <c r="AJ172" s="145" t="str">
        <f t="shared" si="208"/>
        <v>-</v>
      </c>
      <c r="AK172" s="36"/>
      <c r="AL172" s="32"/>
    </row>
    <row r="173" spans="1:61" s="21" customFormat="1" ht="30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209">IFERROR(G161/(G164*G167)*1000,"-")</f>
        <v>-</v>
      </c>
      <c r="H173" s="143" t="str">
        <f t="shared" si="209"/>
        <v>-</v>
      </c>
      <c r="I173" s="143" t="str">
        <f t="shared" si="209"/>
        <v>-</v>
      </c>
      <c r="J173" s="143" t="str">
        <f t="shared" si="209"/>
        <v>-</v>
      </c>
      <c r="K173" s="143" t="str">
        <f t="shared" si="209"/>
        <v>-</v>
      </c>
      <c r="L173" s="143" t="str">
        <f t="shared" si="209"/>
        <v>-</v>
      </c>
      <c r="M173" s="143" t="str">
        <f t="shared" si="209"/>
        <v>-</v>
      </c>
      <c r="N173" s="143" t="str">
        <f t="shared" si="209"/>
        <v>-</v>
      </c>
      <c r="O173" s="143" t="str">
        <f t="shared" si="209"/>
        <v>-</v>
      </c>
      <c r="P173" s="143" t="str">
        <f t="shared" si="209"/>
        <v>-</v>
      </c>
      <c r="Q173" s="143" t="str">
        <f t="shared" si="209"/>
        <v>-</v>
      </c>
      <c r="R173" s="143" t="str">
        <f t="shared" si="209"/>
        <v>-</v>
      </c>
      <c r="S173" s="143" t="str">
        <f t="shared" si="209"/>
        <v>-</v>
      </c>
      <c r="T173" s="143" t="str">
        <f t="shared" si="209"/>
        <v>-</v>
      </c>
      <c r="U173" s="143" t="str">
        <f t="shared" si="209"/>
        <v>-</v>
      </c>
      <c r="V173" s="143" t="str">
        <f t="shared" si="209"/>
        <v>-</v>
      </c>
      <c r="W173" s="143" t="str">
        <f t="shared" si="209"/>
        <v>-</v>
      </c>
      <c r="X173" s="143" t="str">
        <f t="shared" si="209"/>
        <v>-</v>
      </c>
      <c r="Y173" s="143" t="str">
        <f t="shared" si="209"/>
        <v>-</v>
      </c>
      <c r="Z173" s="143" t="str">
        <f t="shared" si="209"/>
        <v>-</v>
      </c>
      <c r="AA173" s="143" t="str">
        <f t="shared" si="209"/>
        <v>-</v>
      </c>
      <c r="AB173" s="143" t="str">
        <f t="shared" si="209"/>
        <v>-</v>
      </c>
      <c r="AC173" s="143" t="str">
        <f t="shared" si="209"/>
        <v>-</v>
      </c>
      <c r="AD173" s="143" t="str">
        <f t="shared" si="209"/>
        <v>-</v>
      </c>
      <c r="AE173" s="143" t="str">
        <f t="shared" si="209"/>
        <v>-</v>
      </c>
      <c r="AF173" s="143" t="str">
        <f t="shared" si="209"/>
        <v>-</v>
      </c>
      <c r="AG173" s="143" t="str">
        <f t="shared" si="209"/>
        <v>-</v>
      </c>
      <c r="AH173" s="143" t="str">
        <f t="shared" si="209"/>
        <v>-</v>
      </c>
      <c r="AI173" s="143" t="str">
        <f t="shared" si="209"/>
        <v>-</v>
      </c>
      <c r="AJ173" s="143" t="str">
        <f t="shared" si="209"/>
        <v>-</v>
      </c>
      <c r="AK173" s="36"/>
      <c r="AL173" s="32"/>
    </row>
    <row r="174" spans="1:61" s="21" customFormat="1" ht="33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210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6" activePane="bottomRight" state="frozen"/>
      <selection activeCell="H6" sqref="H6"/>
      <selection pane="topRight" activeCell="H6" sqref="H6"/>
      <selection pane="bottomLeft" activeCell="H6" sqref="H6"/>
      <selection pane="bottomRight" activeCell="E6" sqref="E6:E12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5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23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23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23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V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ref="AD35:AJ35" si="31">AC35</f>
        <v>88</v>
      </c>
      <c r="AE35" s="164">
        <f t="shared" si="31"/>
        <v>88</v>
      </c>
      <c r="AF35" s="164">
        <f t="shared" si="31"/>
        <v>88</v>
      </c>
      <c r="AG35" s="164">
        <f t="shared" si="31"/>
        <v>88</v>
      </c>
      <c r="AH35" s="164">
        <f t="shared" si="31"/>
        <v>88</v>
      </c>
      <c r="AI35" s="164">
        <f t="shared" si="31"/>
        <v>88</v>
      </c>
      <c r="AJ35" s="164">
        <f t="shared" si="3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2">G36</f>
        <v>12</v>
      </c>
      <c r="I36" s="166">
        <f t="shared" si="32"/>
        <v>12</v>
      </c>
      <c r="J36" s="166">
        <f t="shared" si="32"/>
        <v>12</v>
      </c>
      <c r="K36" s="166">
        <f t="shared" si="32"/>
        <v>12</v>
      </c>
      <c r="L36" s="166">
        <f t="shared" si="32"/>
        <v>12</v>
      </c>
      <c r="M36" s="166">
        <f t="shared" si="32"/>
        <v>12</v>
      </c>
      <c r="N36" s="166">
        <f t="shared" si="32"/>
        <v>12</v>
      </c>
      <c r="O36" s="166">
        <f t="shared" si="32"/>
        <v>12</v>
      </c>
      <c r="P36" s="166">
        <f t="shared" si="32"/>
        <v>12</v>
      </c>
      <c r="Q36" s="166">
        <f t="shared" si="32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2"/>
        <v>12</v>
      </c>
      <c r="AE36" s="166">
        <f t="shared" si="32"/>
        <v>12</v>
      </c>
      <c r="AF36" s="166">
        <f t="shared" si="32"/>
        <v>12</v>
      </c>
      <c r="AG36" s="166">
        <f t="shared" si="32"/>
        <v>12</v>
      </c>
      <c r="AH36" s="166">
        <f t="shared" si="32"/>
        <v>12</v>
      </c>
      <c r="AI36" s="166">
        <f t="shared" si="32"/>
        <v>12</v>
      </c>
      <c r="AJ36" s="166">
        <f t="shared" si="3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3">G36*100/G35</f>
        <v>13.636363636363637</v>
      </c>
      <c r="H37" s="291">
        <f t="shared" si="33"/>
        <v>13.636363636363637</v>
      </c>
      <c r="I37" s="291">
        <f t="shared" si="33"/>
        <v>13.636363636363637</v>
      </c>
      <c r="J37" s="291">
        <f t="shared" si="33"/>
        <v>13.636363636363637</v>
      </c>
      <c r="K37" s="291">
        <f t="shared" si="33"/>
        <v>13.636363636363637</v>
      </c>
      <c r="L37" s="291">
        <f t="shared" si="33"/>
        <v>13.636363636363637</v>
      </c>
      <c r="M37" s="291">
        <f t="shared" si="33"/>
        <v>13.636363636363637</v>
      </c>
      <c r="N37" s="291">
        <f t="shared" si="33"/>
        <v>13.636363636363637</v>
      </c>
      <c r="O37" s="291">
        <f t="shared" si="33"/>
        <v>13.636363636363637</v>
      </c>
      <c r="P37" s="291">
        <f t="shared" si="33"/>
        <v>13.636363636363637</v>
      </c>
      <c r="Q37" s="291">
        <f t="shared" si="33"/>
        <v>13.636363636363637</v>
      </c>
      <c r="R37" s="291">
        <f t="shared" si="33"/>
        <v>13.636363636363637</v>
      </c>
      <c r="S37" s="291">
        <f t="shared" si="33"/>
        <v>13.636363636363637</v>
      </c>
      <c r="T37" s="291">
        <f t="shared" si="33"/>
        <v>13.636363636363637</v>
      </c>
      <c r="U37" s="291">
        <f t="shared" si="33"/>
        <v>13.636363636363637</v>
      </c>
      <c r="V37" s="291">
        <f t="shared" si="33"/>
        <v>13.636363636363637</v>
      </c>
      <c r="W37" s="291">
        <f t="shared" si="33"/>
        <v>13.636363636363637</v>
      </c>
      <c r="X37" s="291">
        <f t="shared" si="33"/>
        <v>13.636363636363637</v>
      </c>
      <c r="Y37" s="291">
        <f t="shared" si="33"/>
        <v>13.636363636363637</v>
      </c>
      <c r="Z37" s="291">
        <f t="shared" si="33"/>
        <v>13.636363636363637</v>
      </c>
      <c r="AA37" s="291">
        <f t="shared" si="33"/>
        <v>13.636363636363637</v>
      </c>
      <c r="AB37" s="291">
        <f t="shared" si="33"/>
        <v>13.636363636363637</v>
      </c>
      <c r="AC37" s="291">
        <f t="shared" si="33"/>
        <v>13.636363636363637</v>
      </c>
      <c r="AD37" s="291">
        <f t="shared" si="33"/>
        <v>13.636363636363637</v>
      </c>
      <c r="AE37" s="291">
        <f t="shared" si="33"/>
        <v>13.636363636363637</v>
      </c>
      <c r="AF37" s="291">
        <f t="shared" si="33"/>
        <v>13.636363636363637</v>
      </c>
      <c r="AG37" s="291">
        <f t="shared" si="33"/>
        <v>13.636363636363637</v>
      </c>
      <c r="AH37" s="291">
        <f t="shared" si="33"/>
        <v>13.636363636363637</v>
      </c>
      <c r="AI37" s="291">
        <f t="shared" si="33"/>
        <v>13.636363636363637</v>
      </c>
      <c r="AJ37" s="291">
        <f t="shared" si="3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239">
        <f>'Gruppe 1'!G38</f>
        <v>2</v>
      </c>
      <c r="H38" s="309">
        <f>G38</f>
        <v>2</v>
      </c>
      <c r="I38" s="309">
        <f t="shared" ref="I38:AJ38" si="34">H38</f>
        <v>2</v>
      </c>
      <c r="J38" s="309">
        <f t="shared" si="34"/>
        <v>2</v>
      </c>
      <c r="K38" s="309">
        <f t="shared" si="34"/>
        <v>2</v>
      </c>
      <c r="L38" s="309">
        <f t="shared" si="34"/>
        <v>2</v>
      </c>
      <c r="M38" s="309">
        <f t="shared" si="34"/>
        <v>2</v>
      </c>
      <c r="N38" s="309">
        <f t="shared" si="34"/>
        <v>2</v>
      </c>
      <c r="O38" s="309">
        <f t="shared" si="34"/>
        <v>2</v>
      </c>
      <c r="P38" s="309">
        <f t="shared" si="34"/>
        <v>2</v>
      </c>
      <c r="Q38" s="309">
        <f t="shared" si="34"/>
        <v>2</v>
      </c>
      <c r="R38" s="309">
        <f t="shared" si="34"/>
        <v>2</v>
      </c>
      <c r="S38" s="309">
        <f t="shared" si="34"/>
        <v>2</v>
      </c>
      <c r="T38" s="309">
        <f t="shared" si="34"/>
        <v>2</v>
      </c>
      <c r="U38" s="309">
        <f t="shared" si="34"/>
        <v>2</v>
      </c>
      <c r="V38" s="309">
        <f t="shared" si="34"/>
        <v>2</v>
      </c>
      <c r="W38" s="309">
        <f t="shared" si="34"/>
        <v>2</v>
      </c>
      <c r="X38" s="309">
        <f t="shared" si="34"/>
        <v>2</v>
      </c>
      <c r="Y38" s="309">
        <f t="shared" si="34"/>
        <v>2</v>
      </c>
      <c r="Z38" s="309">
        <f t="shared" si="34"/>
        <v>2</v>
      </c>
      <c r="AA38" s="309">
        <f t="shared" si="34"/>
        <v>2</v>
      </c>
      <c r="AB38" s="309">
        <f t="shared" si="34"/>
        <v>2</v>
      </c>
      <c r="AC38" s="309">
        <f t="shared" si="34"/>
        <v>2</v>
      </c>
      <c r="AD38" s="309">
        <f t="shared" si="34"/>
        <v>2</v>
      </c>
      <c r="AE38" s="309">
        <f t="shared" si="34"/>
        <v>2</v>
      </c>
      <c r="AF38" s="309">
        <f t="shared" si="34"/>
        <v>2</v>
      </c>
      <c r="AG38" s="309">
        <f t="shared" si="34"/>
        <v>2</v>
      </c>
      <c r="AH38" s="309">
        <f t="shared" si="34"/>
        <v>2</v>
      </c>
      <c r="AI38" s="309">
        <f t="shared" si="34"/>
        <v>2</v>
      </c>
      <c r="AJ38" s="309">
        <f t="shared" si="3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5">IFERROR(H34*H35/100*(100-H38)/100,0)</f>
        <v>0</v>
      </c>
      <c r="I39" s="156">
        <f t="shared" si="35"/>
        <v>0</v>
      </c>
      <c r="J39" s="156">
        <f t="shared" si="35"/>
        <v>0</v>
      </c>
      <c r="K39" s="156">
        <f t="shared" si="35"/>
        <v>0</v>
      </c>
      <c r="L39" s="156">
        <f t="shared" si="35"/>
        <v>0</v>
      </c>
      <c r="M39" s="156">
        <f t="shared" si="35"/>
        <v>0</v>
      </c>
      <c r="N39" s="156">
        <f t="shared" si="35"/>
        <v>0</v>
      </c>
      <c r="O39" s="156">
        <f t="shared" si="35"/>
        <v>0</v>
      </c>
      <c r="P39" s="156">
        <f t="shared" si="35"/>
        <v>0</v>
      </c>
      <c r="Q39" s="156">
        <f t="shared" si="35"/>
        <v>0</v>
      </c>
      <c r="R39" s="156">
        <f t="shared" si="35"/>
        <v>0</v>
      </c>
      <c r="S39" s="156">
        <f t="shared" si="35"/>
        <v>0</v>
      </c>
      <c r="T39" s="156">
        <f t="shared" si="35"/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  <c r="X39" s="156">
        <f t="shared" si="35"/>
        <v>0</v>
      </c>
      <c r="Y39" s="156">
        <f t="shared" si="35"/>
        <v>0</v>
      </c>
      <c r="Z39" s="156">
        <f t="shared" si="35"/>
        <v>0</v>
      </c>
      <c r="AA39" s="156">
        <f t="shared" si="35"/>
        <v>0</v>
      </c>
      <c r="AB39" s="156">
        <f t="shared" si="35"/>
        <v>0</v>
      </c>
      <c r="AC39" s="156">
        <f t="shared" si="35"/>
        <v>0</v>
      </c>
      <c r="AD39" s="156">
        <f t="shared" si="35"/>
        <v>0</v>
      </c>
      <c r="AE39" s="156">
        <f t="shared" si="35"/>
        <v>0</v>
      </c>
      <c r="AF39" s="156">
        <f t="shared" si="35"/>
        <v>0</v>
      </c>
      <c r="AG39" s="156">
        <f t="shared" si="35"/>
        <v>0</v>
      </c>
      <c r="AH39" s="156">
        <f t="shared" si="35"/>
        <v>0</v>
      </c>
      <c r="AI39" s="156">
        <f t="shared" si="35"/>
        <v>0</v>
      </c>
      <c r="AJ39" s="156">
        <f t="shared" si="35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6">IFERROR(H37/100*H39,0)</f>
        <v>0</v>
      </c>
      <c r="I40" s="342">
        <f t="shared" si="36"/>
        <v>0</v>
      </c>
      <c r="J40" s="342">
        <f t="shared" si="36"/>
        <v>0</v>
      </c>
      <c r="K40" s="342">
        <f t="shared" si="36"/>
        <v>0</v>
      </c>
      <c r="L40" s="342">
        <f t="shared" si="36"/>
        <v>0</v>
      </c>
      <c r="M40" s="342">
        <f t="shared" si="36"/>
        <v>0</v>
      </c>
      <c r="N40" s="342">
        <f t="shared" si="36"/>
        <v>0</v>
      </c>
      <c r="O40" s="342">
        <f t="shared" si="36"/>
        <v>0</v>
      </c>
      <c r="P40" s="342">
        <f t="shared" si="36"/>
        <v>0</v>
      </c>
      <c r="Q40" s="342">
        <f t="shared" si="36"/>
        <v>0</v>
      </c>
      <c r="R40" s="342">
        <f t="shared" si="36"/>
        <v>0</v>
      </c>
      <c r="S40" s="342">
        <f t="shared" si="36"/>
        <v>0</v>
      </c>
      <c r="T40" s="342">
        <f t="shared" si="36"/>
        <v>0</v>
      </c>
      <c r="U40" s="342">
        <f t="shared" si="36"/>
        <v>0</v>
      </c>
      <c r="V40" s="342">
        <f t="shared" si="36"/>
        <v>0</v>
      </c>
      <c r="W40" s="342">
        <f t="shared" si="36"/>
        <v>0</v>
      </c>
      <c r="X40" s="342">
        <f t="shared" si="36"/>
        <v>0</v>
      </c>
      <c r="Y40" s="342">
        <f t="shared" si="36"/>
        <v>0</v>
      </c>
      <c r="Z40" s="342">
        <f t="shared" si="36"/>
        <v>0</v>
      </c>
      <c r="AA40" s="342">
        <f t="shared" si="36"/>
        <v>0</v>
      </c>
      <c r="AB40" s="342">
        <f t="shared" si="36"/>
        <v>0</v>
      </c>
      <c r="AC40" s="342">
        <f t="shared" si="36"/>
        <v>0</v>
      </c>
      <c r="AD40" s="342">
        <f t="shared" si="36"/>
        <v>0</v>
      </c>
      <c r="AE40" s="342">
        <f t="shared" si="36"/>
        <v>0</v>
      </c>
      <c r="AF40" s="342">
        <f t="shared" si="36"/>
        <v>0</v>
      </c>
      <c r="AG40" s="342">
        <f t="shared" si="36"/>
        <v>0</v>
      </c>
      <c r="AH40" s="342">
        <f t="shared" si="36"/>
        <v>0</v>
      </c>
      <c r="AI40" s="342">
        <f t="shared" si="36"/>
        <v>0</v>
      </c>
      <c r="AJ40" s="342">
        <f t="shared" si="36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7">IFERROR(H41*I$164/H$164,"-")</f>
        <v>-</v>
      </c>
      <c r="J41" s="336" t="str">
        <f t="shared" si="37"/>
        <v>-</v>
      </c>
      <c r="K41" s="336" t="str">
        <f t="shared" si="37"/>
        <v>-</v>
      </c>
      <c r="L41" s="336" t="str">
        <f t="shared" si="37"/>
        <v>-</v>
      </c>
      <c r="M41" s="336" t="str">
        <f t="shared" si="37"/>
        <v>-</v>
      </c>
      <c r="N41" s="336" t="str">
        <f t="shared" si="37"/>
        <v>-</v>
      </c>
      <c r="O41" s="336" t="str">
        <f t="shared" si="37"/>
        <v>-</v>
      </c>
      <c r="P41" s="336" t="str">
        <f t="shared" si="37"/>
        <v>-</v>
      </c>
      <c r="Q41" s="336" t="str">
        <f t="shared" si="37"/>
        <v>-</v>
      </c>
      <c r="R41" s="336" t="str">
        <f t="shared" si="37"/>
        <v>-</v>
      </c>
      <c r="S41" s="336" t="str">
        <f t="shared" si="37"/>
        <v>-</v>
      </c>
      <c r="T41" s="336" t="str">
        <f t="shared" si="37"/>
        <v>-</v>
      </c>
      <c r="U41" s="336" t="str">
        <f t="shared" si="37"/>
        <v>-</v>
      </c>
      <c r="V41" s="336" t="str">
        <f t="shared" si="37"/>
        <v>-</v>
      </c>
      <c r="W41" s="336" t="str">
        <f t="shared" si="37"/>
        <v>-</v>
      </c>
      <c r="X41" s="336" t="str">
        <f t="shared" si="37"/>
        <v>-</v>
      </c>
      <c r="Y41" s="336" t="str">
        <f t="shared" si="37"/>
        <v>-</v>
      </c>
      <c r="Z41" s="336" t="str">
        <f t="shared" si="37"/>
        <v>-</v>
      </c>
      <c r="AA41" s="336" t="str">
        <f t="shared" si="37"/>
        <v>-</v>
      </c>
      <c r="AB41" s="336" t="str">
        <f t="shared" si="37"/>
        <v>-</v>
      </c>
      <c r="AC41" s="336" t="str">
        <f t="shared" si="37"/>
        <v>-</v>
      </c>
      <c r="AD41" s="336" t="str">
        <f t="shared" si="37"/>
        <v>-</v>
      </c>
      <c r="AE41" s="336" t="str">
        <f t="shared" si="37"/>
        <v>-</v>
      </c>
      <c r="AF41" s="336" t="str">
        <f t="shared" si="37"/>
        <v>-</v>
      </c>
      <c r="AG41" s="336" t="str">
        <f t="shared" si="37"/>
        <v>-</v>
      </c>
      <c r="AH41" s="336" t="str">
        <f t="shared" si="37"/>
        <v>-</v>
      </c>
      <c r="AI41" s="336" t="str">
        <f t="shared" si="37"/>
        <v>-</v>
      </c>
      <c r="AJ41" s="336" t="str">
        <f t="shared" si="37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V43" si="38">H42</f>
        <v>0</v>
      </c>
      <c r="J42" s="338">
        <f t="shared" si="38"/>
        <v>0</v>
      </c>
      <c r="K42" s="338">
        <f t="shared" si="38"/>
        <v>0</v>
      </c>
      <c r="L42" s="338">
        <f t="shared" si="38"/>
        <v>0</v>
      </c>
      <c r="M42" s="338">
        <f t="shared" si="38"/>
        <v>0</v>
      </c>
      <c r="N42" s="338">
        <f t="shared" si="38"/>
        <v>0</v>
      </c>
      <c r="O42" s="338">
        <f t="shared" si="38"/>
        <v>0</v>
      </c>
      <c r="P42" s="338">
        <f t="shared" si="38"/>
        <v>0</v>
      </c>
      <c r="Q42" s="338">
        <f t="shared" si="38"/>
        <v>0</v>
      </c>
      <c r="R42" s="338">
        <f t="shared" si="38"/>
        <v>0</v>
      </c>
      <c r="S42" s="338">
        <f t="shared" si="38"/>
        <v>0</v>
      </c>
      <c r="T42" s="338">
        <f t="shared" si="38"/>
        <v>0</v>
      </c>
      <c r="U42" s="338">
        <f t="shared" si="38"/>
        <v>0</v>
      </c>
      <c r="V42" s="338">
        <f t="shared" si="38"/>
        <v>0</v>
      </c>
      <c r="W42" s="338">
        <f>J42</f>
        <v>0</v>
      </c>
      <c r="X42" s="338">
        <f t="shared" ref="X42:AB43" si="39">W42</f>
        <v>0</v>
      </c>
      <c r="Y42" s="338">
        <f t="shared" si="39"/>
        <v>0</v>
      </c>
      <c r="Z42" s="338">
        <f t="shared" si="39"/>
        <v>0</v>
      </c>
      <c r="AA42" s="338">
        <f t="shared" si="39"/>
        <v>0</v>
      </c>
      <c r="AB42" s="338">
        <f t="shared" si="39"/>
        <v>0</v>
      </c>
      <c r="AC42" s="338">
        <f>P42</f>
        <v>0</v>
      </c>
      <c r="AD42" s="338">
        <f t="shared" ref="AD42:AJ42" si="40">AC42</f>
        <v>0</v>
      </c>
      <c r="AE42" s="338">
        <f t="shared" si="40"/>
        <v>0</v>
      </c>
      <c r="AF42" s="338">
        <f t="shared" si="40"/>
        <v>0</v>
      </c>
      <c r="AG42" s="338">
        <f t="shared" si="40"/>
        <v>0</v>
      </c>
      <c r="AH42" s="338">
        <f t="shared" si="40"/>
        <v>0</v>
      </c>
      <c r="AI42" s="338">
        <f t="shared" si="40"/>
        <v>0</v>
      </c>
      <c r="AJ42" s="338">
        <f t="shared" si="40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41">G43</f>
        <v>0.01</v>
      </c>
      <c r="I43" s="340">
        <f t="shared" si="41"/>
        <v>0.01</v>
      </c>
      <c r="J43" s="340">
        <f t="shared" si="41"/>
        <v>0.01</v>
      </c>
      <c r="K43" s="340">
        <f t="shared" si="41"/>
        <v>0.01</v>
      </c>
      <c r="L43" s="340">
        <f t="shared" si="41"/>
        <v>0.01</v>
      </c>
      <c r="M43" s="340">
        <f t="shared" si="41"/>
        <v>0.01</v>
      </c>
      <c r="N43" s="340">
        <f t="shared" si="41"/>
        <v>0.01</v>
      </c>
      <c r="O43" s="340">
        <f t="shared" si="41"/>
        <v>0.01</v>
      </c>
      <c r="P43" s="340">
        <f t="shared" si="41"/>
        <v>0.01</v>
      </c>
      <c r="Q43" s="340">
        <f>D43</f>
        <v>0</v>
      </c>
      <c r="R43" s="340">
        <f t="shared" si="38"/>
        <v>0</v>
      </c>
      <c r="S43" s="340">
        <f t="shared" si="38"/>
        <v>0</v>
      </c>
      <c r="T43" s="340">
        <f t="shared" si="38"/>
        <v>0</v>
      </c>
      <c r="U43" s="340">
        <f t="shared" si="38"/>
        <v>0</v>
      </c>
      <c r="V43" s="340">
        <f t="shared" si="38"/>
        <v>0</v>
      </c>
      <c r="W43" s="340">
        <f>J43</f>
        <v>0.01</v>
      </c>
      <c r="X43" s="340">
        <f t="shared" si="39"/>
        <v>0.01</v>
      </c>
      <c r="Y43" s="340">
        <f t="shared" si="39"/>
        <v>0.01</v>
      </c>
      <c r="Z43" s="340">
        <f t="shared" si="39"/>
        <v>0.01</v>
      </c>
      <c r="AA43" s="340">
        <f t="shared" si="39"/>
        <v>0.01</v>
      </c>
      <c r="AB43" s="340">
        <f t="shared" si="39"/>
        <v>0.01</v>
      </c>
      <c r="AC43" s="340">
        <f>P43</f>
        <v>0.01</v>
      </c>
      <c r="AD43" s="340">
        <f t="shared" si="41"/>
        <v>0.01</v>
      </c>
      <c r="AE43" s="340">
        <f t="shared" si="41"/>
        <v>0.01</v>
      </c>
      <c r="AF43" s="340">
        <f t="shared" si="41"/>
        <v>0.01</v>
      </c>
      <c r="AG43" s="340">
        <f t="shared" si="41"/>
        <v>0.01</v>
      </c>
      <c r="AH43" s="340">
        <f t="shared" si="41"/>
        <v>0.01</v>
      </c>
      <c r="AI43" s="340">
        <f t="shared" si="41"/>
        <v>0.01</v>
      </c>
      <c r="AJ43" s="340">
        <f t="shared" si="41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2">IFERROR(H43*100/H42,0)</f>
        <v>0</v>
      </c>
      <c r="I44" s="291">
        <f t="shared" si="42"/>
        <v>0</v>
      </c>
      <c r="J44" s="291">
        <f t="shared" si="42"/>
        <v>0</v>
      </c>
      <c r="K44" s="291">
        <f t="shared" si="42"/>
        <v>0</v>
      </c>
      <c r="L44" s="291">
        <f t="shared" si="42"/>
        <v>0</v>
      </c>
      <c r="M44" s="291">
        <f t="shared" si="42"/>
        <v>0</v>
      </c>
      <c r="N44" s="291">
        <f t="shared" si="42"/>
        <v>0</v>
      </c>
      <c r="O44" s="291">
        <f t="shared" si="42"/>
        <v>0</v>
      </c>
      <c r="P44" s="291">
        <f t="shared" si="42"/>
        <v>0</v>
      </c>
      <c r="Q44" s="291">
        <f t="shared" si="42"/>
        <v>0</v>
      </c>
      <c r="R44" s="291">
        <f t="shared" si="42"/>
        <v>0</v>
      </c>
      <c r="S44" s="291">
        <f t="shared" si="42"/>
        <v>0</v>
      </c>
      <c r="T44" s="291">
        <f t="shared" si="42"/>
        <v>0</v>
      </c>
      <c r="U44" s="291">
        <f t="shared" si="42"/>
        <v>0</v>
      </c>
      <c r="V44" s="291">
        <f t="shared" si="42"/>
        <v>0</v>
      </c>
      <c r="W44" s="291">
        <f t="shared" si="42"/>
        <v>0</v>
      </c>
      <c r="X44" s="291">
        <f t="shared" si="42"/>
        <v>0</v>
      </c>
      <c r="Y44" s="291">
        <f t="shared" si="42"/>
        <v>0</v>
      </c>
      <c r="Z44" s="291">
        <f t="shared" si="42"/>
        <v>0</v>
      </c>
      <c r="AA44" s="291">
        <f t="shared" si="42"/>
        <v>0</v>
      </c>
      <c r="AB44" s="291">
        <f t="shared" si="42"/>
        <v>0</v>
      </c>
      <c r="AC44" s="291">
        <f t="shared" si="42"/>
        <v>0</v>
      </c>
      <c r="AD44" s="291">
        <f t="shared" si="42"/>
        <v>0</v>
      </c>
      <c r="AE44" s="291">
        <f t="shared" si="42"/>
        <v>0</v>
      </c>
      <c r="AF44" s="291">
        <f t="shared" si="42"/>
        <v>0</v>
      </c>
      <c r="AG44" s="291">
        <f t="shared" si="42"/>
        <v>0</v>
      </c>
      <c r="AH44" s="291">
        <f t="shared" si="42"/>
        <v>0</v>
      </c>
      <c r="AI44" s="291">
        <f t="shared" si="42"/>
        <v>0</v>
      </c>
      <c r="AJ44" s="291">
        <f t="shared" si="42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3">IFERROR(H41*H42/100,0)</f>
        <v>0</v>
      </c>
      <c r="I45" s="156">
        <f t="shared" si="43"/>
        <v>0</v>
      </c>
      <c r="J45" s="156">
        <f t="shared" si="43"/>
        <v>0</v>
      </c>
      <c r="K45" s="156">
        <f t="shared" si="43"/>
        <v>0</v>
      </c>
      <c r="L45" s="156">
        <f t="shared" si="43"/>
        <v>0</v>
      </c>
      <c r="M45" s="156">
        <f t="shared" si="43"/>
        <v>0</v>
      </c>
      <c r="N45" s="156">
        <f t="shared" si="43"/>
        <v>0</v>
      </c>
      <c r="O45" s="156">
        <f t="shared" si="43"/>
        <v>0</v>
      </c>
      <c r="P45" s="156">
        <f t="shared" si="43"/>
        <v>0</v>
      </c>
      <c r="Q45" s="156">
        <f t="shared" si="43"/>
        <v>0</v>
      </c>
      <c r="R45" s="156">
        <f t="shared" si="43"/>
        <v>0</v>
      </c>
      <c r="S45" s="156">
        <f t="shared" si="43"/>
        <v>0</v>
      </c>
      <c r="T45" s="156">
        <f t="shared" si="43"/>
        <v>0</v>
      </c>
      <c r="U45" s="156">
        <f t="shared" si="43"/>
        <v>0</v>
      </c>
      <c r="V45" s="156">
        <f t="shared" si="43"/>
        <v>0</v>
      </c>
      <c r="W45" s="156">
        <f t="shared" si="43"/>
        <v>0</v>
      </c>
      <c r="X45" s="156">
        <f t="shared" si="43"/>
        <v>0</v>
      </c>
      <c r="Y45" s="156">
        <f t="shared" si="43"/>
        <v>0</v>
      </c>
      <c r="Z45" s="156">
        <f t="shared" si="43"/>
        <v>0</v>
      </c>
      <c r="AA45" s="156">
        <f t="shared" si="43"/>
        <v>0</v>
      </c>
      <c r="AB45" s="156">
        <f t="shared" si="43"/>
        <v>0</v>
      </c>
      <c r="AC45" s="156">
        <f t="shared" si="43"/>
        <v>0</v>
      </c>
      <c r="AD45" s="156">
        <f t="shared" si="43"/>
        <v>0</v>
      </c>
      <c r="AE45" s="156">
        <f t="shared" si="43"/>
        <v>0</v>
      </c>
      <c r="AF45" s="156">
        <f t="shared" si="43"/>
        <v>0</v>
      </c>
      <c r="AG45" s="156">
        <f t="shared" si="43"/>
        <v>0</v>
      </c>
      <c r="AH45" s="156">
        <f t="shared" si="43"/>
        <v>0</v>
      </c>
      <c r="AI45" s="156">
        <f t="shared" si="43"/>
        <v>0</v>
      </c>
      <c r="AJ45" s="156">
        <f t="shared" si="43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4">IFERROR(H41*H43/100,0)</f>
        <v>0</v>
      </c>
      <c r="I46" s="312">
        <f t="shared" si="44"/>
        <v>0</v>
      </c>
      <c r="J46" s="312">
        <f t="shared" si="44"/>
        <v>0</v>
      </c>
      <c r="K46" s="312">
        <f t="shared" si="44"/>
        <v>0</v>
      </c>
      <c r="L46" s="312">
        <f t="shared" si="44"/>
        <v>0</v>
      </c>
      <c r="M46" s="312">
        <f t="shared" si="44"/>
        <v>0</v>
      </c>
      <c r="N46" s="312">
        <f t="shared" si="44"/>
        <v>0</v>
      </c>
      <c r="O46" s="312">
        <f t="shared" si="44"/>
        <v>0</v>
      </c>
      <c r="P46" s="312">
        <f t="shared" si="44"/>
        <v>0</v>
      </c>
      <c r="Q46" s="312">
        <f t="shared" si="44"/>
        <v>0</v>
      </c>
      <c r="R46" s="312">
        <f t="shared" si="44"/>
        <v>0</v>
      </c>
      <c r="S46" s="312">
        <f t="shared" si="44"/>
        <v>0</v>
      </c>
      <c r="T46" s="312">
        <f t="shared" si="44"/>
        <v>0</v>
      </c>
      <c r="U46" s="312">
        <f t="shared" si="44"/>
        <v>0</v>
      </c>
      <c r="V46" s="312">
        <f t="shared" si="44"/>
        <v>0</v>
      </c>
      <c r="W46" s="312">
        <f t="shared" si="44"/>
        <v>0</v>
      </c>
      <c r="X46" s="312">
        <f t="shared" si="44"/>
        <v>0</v>
      </c>
      <c r="Y46" s="312">
        <f t="shared" si="44"/>
        <v>0</v>
      </c>
      <c r="Z46" s="312">
        <f t="shared" si="44"/>
        <v>0</v>
      </c>
      <c r="AA46" s="312">
        <f t="shared" si="44"/>
        <v>0</v>
      </c>
      <c r="AB46" s="312">
        <f t="shared" si="44"/>
        <v>0</v>
      </c>
      <c r="AC46" s="312">
        <f t="shared" si="44"/>
        <v>0</v>
      </c>
      <c r="AD46" s="312">
        <f t="shared" si="44"/>
        <v>0</v>
      </c>
      <c r="AE46" s="312">
        <f t="shared" si="44"/>
        <v>0</v>
      </c>
      <c r="AF46" s="312">
        <f t="shared" si="44"/>
        <v>0</v>
      </c>
      <c r="AG46" s="312">
        <f t="shared" si="44"/>
        <v>0</v>
      </c>
      <c r="AH46" s="312">
        <f t="shared" si="44"/>
        <v>0</v>
      </c>
      <c r="AI46" s="312">
        <f t="shared" si="44"/>
        <v>0</v>
      </c>
      <c r="AJ46" s="312">
        <f t="shared" si="44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5">IFERROR(H47*I$164/H$164,"-")</f>
        <v>-</v>
      </c>
      <c r="J47" s="345" t="str">
        <f t="shared" si="45"/>
        <v>-</v>
      </c>
      <c r="K47" s="345" t="str">
        <f t="shared" si="45"/>
        <v>-</v>
      </c>
      <c r="L47" s="345" t="str">
        <f t="shared" si="45"/>
        <v>-</v>
      </c>
      <c r="M47" s="345" t="str">
        <f t="shared" si="45"/>
        <v>-</v>
      </c>
      <c r="N47" s="345" t="str">
        <f t="shared" si="45"/>
        <v>-</v>
      </c>
      <c r="O47" s="345" t="str">
        <f t="shared" si="45"/>
        <v>-</v>
      </c>
      <c r="P47" s="345" t="str">
        <f t="shared" si="45"/>
        <v>-</v>
      </c>
      <c r="Q47" s="345" t="str">
        <f t="shared" si="45"/>
        <v>-</v>
      </c>
      <c r="R47" s="345" t="str">
        <f t="shared" si="45"/>
        <v>-</v>
      </c>
      <c r="S47" s="345" t="str">
        <f t="shared" si="45"/>
        <v>-</v>
      </c>
      <c r="T47" s="345" t="str">
        <f t="shared" si="45"/>
        <v>-</v>
      </c>
      <c r="U47" s="345" t="str">
        <f t="shared" si="45"/>
        <v>-</v>
      </c>
      <c r="V47" s="345" t="str">
        <f t="shared" si="45"/>
        <v>-</v>
      </c>
      <c r="W47" s="345" t="str">
        <f t="shared" si="45"/>
        <v>-</v>
      </c>
      <c r="X47" s="345" t="str">
        <f t="shared" si="45"/>
        <v>-</v>
      </c>
      <c r="Y47" s="345" t="str">
        <f t="shared" si="45"/>
        <v>-</v>
      </c>
      <c r="Z47" s="345" t="str">
        <f t="shared" si="45"/>
        <v>-</v>
      </c>
      <c r="AA47" s="345" t="str">
        <f t="shared" si="45"/>
        <v>-</v>
      </c>
      <c r="AB47" s="345" t="str">
        <f t="shared" si="45"/>
        <v>-</v>
      </c>
      <c r="AC47" s="345" t="str">
        <f t="shared" si="45"/>
        <v>-</v>
      </c>
      <c r="AD47" s="345" t="str">
        <f t="shared" si="45"/>
        <v>-</v>
      </c>
      <c r="AE47" s="345" t="str">
        <f t="shared" si="45"/>
        <v>-</v>
      </c>
      <c r="AF47" s="345" t="str">
        <f t="shared" si="45"/>
        <v>-</v>
      </c>
      <c r="AG47" s="345" t="str">
        <f t="shared" si="45"/>
        <v>-</v>
      </c>
      <c r="AH47" s="345" t="str">
        <f t="shared" si="45"/>
        <v>-</v>
      </c>
      <c r="AI47" s="345" t="str">
        <f t="shared" si="45"/>
        <v>-</v>
      </c>
      <c r="AJ47" s="345" t="str">
        <f t="shared" si="45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V49" si="46">H48</f>
        <v>88</v>
      </c>
      <c r="J48" s="164">
        <f t="shared" si="46"/>
        <v>88</v>
      </c>
      <c r="K48" s="164">
        <f t="shared" si="46"/>
        <v>88</v>
      </c>
      <c r="L48" s="164">
        <f t="shared" si="46"/>
        <v>88</v>
      </c>
      <c r="M48" s="164">
        <f t="shared" si="46"/>
        <v>88</v>
      </c>
      <c r="N48" s="164">
        <f t="shared" si="46"/>
        <v>88</v>
      </c>
      <c r="O48" s="164">
        <f t="shared" si="46"/>
        <v>88</v>
      </c>
      <c r="P48" s="164">
        <f t="shared" si="46"/>
        <v>88</v>
      </c>
      <c r="Q48" s="164">
        <f t="shared" si="46"/>
        <v>88</v>
      </c>
      <c r="R48" s="164">
        <f t="shared" si="46"/>
        <v>88</v>
      </c>
      <c r="S48" s="164">
        <f t="shared" si="46"/>
        <v>88</v>
      </c>
      <c r="T48" s="164">
        <f t="shared" si="46"/>
        <v>88</v>
      </c>
      <c r="U48" s="164">
        <f t="shared" si="46"/>
        <v>88</v>
      </c>
      <c r="V48" s="164">
        <f t="shared" si="46"/>
        <v>88</v>
      </c>
      <c r="W48" s="164">
        <f>J48</f>
        <v>88</v>
      </c>
      <c r="X48" s="164">
        <f t="shared" ref="X48:AB49" si="47">W48</f>
        <v>88</v>
      </c>
      <c r="Y48" s="164">
        <f t="shared" si="47"/>
        <v>88</v>
      </c>
      <c r="Z48" s="164">
        <f t="shared" si="47"/>
        <v>88</v>
      </c>
      <c r="AA48" s="164">
        <f t="shared" si="47"/>
        <v>88</v>
      </c>
      <c r="AB48" s="164">
        <f t="shared" si="47"/>
        <v>88</v>
      </c>
      <c r="AC48" s="164">
        <f>P48</f>
        <v>88</v>
      </c>
      <c r="AD48" s="164">
        <f t="shared" ref="AD48:AJ48" si="48">AC48</f>
        <v>88</v>
      </c>
      <c r="AE48" s="164">
        <f t="shared" si="48"/>
        <v>88</v>
      </c>
      <c r="AF48" s="164">
        <f t="shared" si="48"/>
        <v>88</v>
      </c>
      <c r="AG48" s="164">
        <f t="shared" si="48"/>
        <v>88</v>
      </c>
      <c r="AH48" s="164">
        <f t="shared" si="48"/>
        <v>88</v>
      </c>
      <c r="AI48" s="164">
        <f t="shared" si="48"/>
        <v>88</v>
      </c>
      <c r="AJ48" s="164">
        <f t="shared" si="48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9">G49</f>
        <v>28.4</v>
      </c>
      <c r="I49" s="166">
        <f t="shared" si="49"/>
        <v>28.4</v>
      </c>
      <c r="J49" s="166">
        <f t="shared" si="49"/>
        <v>28.4</v>
      </c>
      <c r="K49" s="166">
        <f t="shared" si="49"/>
        <v>28.4</v>
      </c>
      <c r="L49" s="166">
        <f t="shared" si="49"/>
        <v>28.4</v>
      </c>
      <c r="M49" s="166">
        <f t="shared" si="49"/>
        <v>28.4</v>
      </c>
      <c r="N49" s="166">
        <f t="shared" si="49"/>
        <v>28.4</v>
      </c>
      <c r="O49" s="166">
        <f t="shared" si="49"/>
        <v>28.4</v>
      </c>
      <c r="P49" s="166">
        <f t="shared" si="49"/>
        <v>28.4</v>
      </c>
      <c r="Q49" s="166">
        <f t="shared" si="49"/>
        <v>28.4</v>
      </c>
      <c r="R49" s="166">
        <f t="shared" si="46"/>
        <v>28.4</v>
      </c>
      <c r="S49" s="166">
        <f t="shared" si="46"/>
        <v>28.4</v>
      </c>
      <c r="T49" s="166">
        <f t="shared" si="46"/>
        <v>28.4</v>
      </c>
      <c r="U49" s="166">
        <f t="shared" si="46"/>
        <v>28.4</v>
      </c>
      <c r="V49" s="166">
        <f t="shared" si="46"/>
        <v>28.4</v>
      </c>
      <c r="W49" s="166">
        <f>J49</f>
        <v>28.4</v>
      </c>
      <c r="X49" s="166">
        <f t="shared" si="47"/>
        <v>28.4</v>
      </c>
      <c r="Y49" s="166">
        <f t="shared" si="47"/>
        <v>28.4</v>
      </c>
      <c r="Z49" s="166">
        <f t="shared" si="47"/>
        <v>28.4</v>
      </c>
      <c r="AA49" s="166">
        <f t="shared" si="47"/>
        <v>28.4</v>
      </c>
      <c r="AB49" s="166">
        <f t="shared" si="47"/>
        <v>28.4</v>
      </c>
      <c r="AC49" s="166">
        <f>P49</f>
        <v>28.4</v>
      </c>
      <c r="AD49" s="166">
        <f t="shared" si="49"/>
        <v>28.4</v>
      </c>
      <c r="AE49" s="166">
        <f t="shared" si="49"/>
        <v>28.4</v>
      </c>
      <c r="AF49" s="166">
        <f t="shared" si="49"/>
        <v>28.4</v>
      </c>
      <c r="AG49" s="166">
        <f t="shared" si="49"/>
        <v>28.4</v>
      </c>
      <c r="AH49" s="166">
        <f t="shared" si="49"/>
        <v>28.4</v>
      </c>
      <c r="AI49" s="166">
        <f t="shared" si="49"/>
        <v>28.4</v>
      </c>
      <c r="AJ49" s="166">
        <f t="shared" si="49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50">IFERROR(H49*100/H48,0)</f>
        <v>32.272727272727273</v>
      </c>
      <c r="I50" s="291">
        <f t="shared" si="50"/>
        <v>32.272727272727273</v>
      </c>
      <c r="J50" s="291">
        <f t="shared" si="50"/>
        <v>32.272727272727273</v>
      </c>
      <c r="K50" s="291">
        <f t="shared" si="50"/>
        <v>32.272727272727273</v>
      </c>
      <c r="L50" s="291">
        <f t="shared" si="50"/>
        <v>32.272727272727273</v>
      </c>
      <c r="M50" s="291">
        <f t="shared" si="50"/>
        <v>32.272727272727273</v>
      </c>
      <c r="N50" s="291">
        <f t="shared" si="50"/>
        <v>32.272727272727273</v>
      </c>
      <c r="O50" s="291">
        <f t="shared" si="50"/>
        <v>32.272727272727273</v>
      </c>
      <c r="P50" s="291">
        <f t="shared" si="50"/>
        <v>32.272727272727273</v>
      </c>
      <c r="Q50" s="291">
        <f t="shared" si="50"/>
        <v>32.272727272727273</v>
      </c>
      <c r="R50" s="291">
        <f t="shared" si="50"/>
        <v>32.272727272727273</v>
      </c>
      <c r="S50" s="291">
        <f t="shared" si="50"/>
        <v>32.272727272727273</v>
      </c>
      <c r="T50" s="291">
        <f t="shared" si="50"/>
        <v>32.272727272727273</v>
      </c>
      <c r="U50" s="291">
        <f t="shared" si="50"/>
        <v>32.272727272727273</v>
      </c>
      <c r="V50" s="291">
        <f t="shared" si="50"/>
        <v>32.272727272727273</v>
      </c>
      <c r="W50" s="291">
        <f t="shared" si="50"/>
        <v>32.272727272727273</v>
      </c>
      <c r="X50" s="291">
        <f t="shared" si="50"/>
        <v>32.272727272727273</v>
      </c>
      <c r="Y50" s="291">
        <f t="shared" si="50"/>
        <v>32.272727272727273</v>
      </c>
      <c r="Z50" s="291">
        <f t="shared" si="50"/>
        <v>32.272727272727273</v>
      </c>
      <c r="AA50" s="291">
        <f t="shared" si="50"/>
        <v>32.272727272727273</v>
      </c>
      <c r="AB50" s="291">
        <f t="shared" si="50"/>
        <v>32.272727272727273</v>
      </c>
      <c r="AC50" s="291">
        <f t="shared" si="50"/>
        <v>32.272727272727273</v>
      </c>
      <c r="AD50" s="291">
        <f t="shared" si="50"/>
        <v>32.272727272727273</v>
      </c>
      <c r="AE50" s="291">
        <f t="shared" si="50"/>
        <v>32.272727272727273</v>
      </c>
      <c r="AF50" s="291">
        <f t="shared" si="50"/>
        <v>32.272727272727273</v>
      </c>
      <c r="AG50" s="291">
        <f t="shared" si="50"/>
        <v>32.272727272727273</v>
      </c>
      <c r="AH50" s="291">
        <f t="shared" si="50"/>
        <v>32.272727272727273</v>
      </c>
      <c r="AI50" s="291">
        <f t="shared" si="50"/>
        <v>32.272727272727273</v>
      </c>
      <c r="AJ50" s="291">
        <f t="shared" si="50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51">H51</f>
        <v>0</v>
      </c>
      <c r="J51" s="309">
        <f t="shared" si="51"/>
        <v>0</v>
      </c>
      <c r="K51" s="309">
        <f t="shared" si="51"/>
        <v>0</v>
      </c>
      <c r="L51" s="309">
        <f t="shared" si="51"/>
        <v>0</v>
      </c>
      <c r="M51" s="309">
        <f t="shared" si="51"/>
        <v>0</v>
      </c>
      <c r="N51" s="309">
        <f t="shared" si="51"/>
        <v>0</v>
      </c>
      <c r="O51" s="309">
        <f t="shared" si="51"/>
        <v>0</v>
      </c>
      <c r="P51" s="309">
        <f t="shared" si="51"/>
        <v>0</v>
      </c>
      <c r="Q51" s="309">
        <f t="shared" si="51"/>
        <v>0</v>
      </c>
      <c r="R51" s="309">
        <f t="shared" si="51"/>
        <v>0</v>
      </c>
      <c r="S51" s="309">
        <f t="shared" si="51"/>
        <v>0</v>
      </c>
      <c r="T51" s="309">
        <f t="shared" si="51"/>
        <v>0</v>
      </c>
      <c r="U51" s="309">
        <f t="shared" si="51"/>
        <v>0</v>
      </c>
      <c r="V51" s="309">
        <f t="shared" si="51"/>
        <v>0</v>
      </c>
      <c r="W51" s="309">
        <f t="shared" si="51"/>
        <v>0</v>
      </c>
      <c r="X51" s="309">
        <f t="shared" si="51"/>
        <v>0</v>
      </c>
      <c r="Y51" s="309">
        <f t="shared" si="51"/>
        <v>0</v>
      </c>
      <c r="Z51" s="309">
        <f t="shared" si="51"/>
        <v>0</v>
      </c>
      <c r="AA51" s="309">
        <f t="shared" si="51"/>
        <v>0</v>
      </c>
      <c r="AB51" s="309">
        <f t="shared" si="51"/>
        <v>0</v>
      </c>
      <c r="AC51" s="309">
        <f t="shared" si="51"/>
        <v>0</v>
      </c>
      <c r="AD51" s="309">
        <f t="shared" si="51"/>
        <v>0</v>
      </c>
      <c r="AE51" s="309">
        <f t="shared" si="51"/>
        <v>0</v>
      </c>
      <c r="AF51" s="309">
        <f t="shared" si="51"/>
        <v>0</v>
      </c>
      <c r="AG51" s="309">
        <f t="shared" si="51"/>
        <v>0</v>
      </c>
      <c r="AH51" s="309">
        <f t="shared" si="51"/>
        <v>0</v>
      </c>
      <c r="AI51" s="309">
        <f t="shared" si="51"/>
        <v>0</v>
      </c>
      <c r="AJ51" s="309">
        <f t="shared" si="51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52">IFERROR(I47*I48/100*(100-I51)/100,0)</f>
        <v>0</v>
      </c>
      <c r="J52" s="156">
        <f t="shared" si="52"/>
        <v>0</v>
      </c>
      <c r="K52" s="156">
        <f t="shared" si="52"/>
        <v>0</v>
      </c>
      <c r="L52" s="156">
        <f t="shared" si="52"/>
        <v>0</v>
      </c>
      <c r="M52" s="156">
        <f t="shared" si="52"/>
        <v>0</v>
      </c>
      <c r="N52" s="156">
        <f t="shared" si="52"/>
        <v>0</v>
      </c>
      <c r="O52" s="156">
        <f t="shared" si="52"/>
        <v>0</v>
      </c>
      <c r="P52" s="156">
        <f t="shared" si="52"/>
        <v>0</v>
      </c>
      <c r="Q52" s="156">
        <f t="shared" si="52"/>
        <v>0</v>
      </c>
      <c r="R52" s="156">
        <f t="shared" si="52"/>
        <v>0</v>
      </c>
      <c r="S52" s="156">
        <f t="shared" si="52"/>
        <v>0</v>
      </c>
      <c r="T52" s="156">
        <f t="shared" si="52"/>
        <v>0</v>
      </c>
      <c r="U52" s="156">
        <f t="shared" si="52"/>
        <v>0</v>
      </c>
      <c r="V52" s="156">
        <f t="shared" si="52"/>
        <v>0</v>
      </c>
      <c r="W52" s="156">
        <f t="shared" si="52"/>
        <v>0</v>
      </c>
      <c r="X52" s="156">
        <f t="shared" si="52"/>
        <v>0</v>
      </c>
      <c r="Y52" s="156">
        <f t="shared" si="52"/>
        <v>0</v>
      </c>
      <c r="Z52" s="156">
        <f t="shared" si="52"/>
        <v>0</v>
      </c>
      <c r="AA52" s="156">
        <f t="shared" si="52"/>
        <v>0</v>
      </c>
      <c r="AB52" s="156">
        <f t="shared" si="52"/>
        <v>0</v>
      </c>
      <c r="AC52" s="156">
        <f t="shared" si="52"/>
        <v>0</v>
      </c>
      <c r="AD52" s="156">
        <f t="shared" si="52"/>
        <v>0</v>
      </c>
      <c r="AE52" s="156">
        <f t="shared" si="52"/>
        <v>0</v>
      </c>
      <c r="AF52" s="156">
        <f t="shared" si="52"/>
        <v>0</v>
      </c>
      <c r="AG52" s="156">
        <f t="shared" si="52"/>
        <v>0</v>
      </c>
      <c r="AH52" s="156">
        <f t="shared" si="52"/>
        <v>0</v>
      </c>
      <c r="AI52" s="156">
        <f t="shared" si="52"/>
        <v>0</v>
      </c>
      <c r="AJ52" s="156">
        <f t="shared" si="52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3">IFERROR(I50/100*I52,0)</f>
        <v>0</v>
      </c>
      <c r="J53" s="163">
        <f t="shared" si="53"/>
        <v>0</v>
      </c>
      <c r="K53" s="163">
        <f t="shared" si="53"/>
        <v>0</v>
      </c>
      <c r="L53" s="163">
        <f t="shared" si="53"/>
        <v>0</v>
      </c>
      <c r="M53" s="163">
        <f t="shared" si="53"/>
        <v>0</v>
      </c>
      <c r="N53" s="163">
        <f t="shared" si="53"/>
        <v>0</v>
      </c>
      <c r="O53" s="163">
        <f t="shared" si="53"/>
        <v>0</v>
      </c>
      <c r="P53" s="163">
        <f t="shared" si="53"/>
        <v>0</v>
      </c>
      <c r="Q53" s="163">
        <f t="shared" si="53"/>
        <v>0</v>
      </c>
      <c r="R53" s="163">
        <f t="shared" si="53"/>
        <v>0</v>
      </c>
      <c r="S53" s="163">
        <f t="shared" si="53"/>
        <v>0</v>
      </c>
      <c r="T53" s="163">
        <f t="shared" si="53"/>
        <v>0</v>
      </c>
      <c r="U53" s="163">
        <f t="shared" si="53"/>
        <v>0</v>
      </c>
      <c r="V53" s="163">
        <f t="shared" si="53"/>
        <v>0</v>
      </c>
      <c r="W53" s="163">
        <f t="shared" si="53"/>
        <v>0</v>
      </c>
      <c r="X53" s="163">
        <f t="shared" si="53"/>
        <v>0</v>
      </c>
      <c r="Y53" s="163">
        <f t="shared" si="53"/>
        <v>0</v>
      </c>
      <c r="Z53" s="163">
        <f t="shared" si="53"/>
        <v>0</v>
      </c>
      <c r="AA53" s="163">
        <f t="shared" si="53"/>
        <v>0</v>
      </c>
      <c r="AB53" s="163">
        <f t="shared" si="53"/>
        <v>0</v>
      </c>
      <c r="AC53" s="163">
        <f t="shared" si="53"/>
        <v>0</v>
      </c>
      <c r="AD53" s="163">
        <f t="shared" si="53"/>
        <v>0</v>
      </c>
      <c r="AE53" s="163">
        <f t="shared" si="53"/>
        <v>0</v>
      </c>
      <c r="AF53" s="163">
        <f t="shared" si="53"/>
        <v>0</v>
      </c>
      <c r="AG53" s="163">
        <f t="shared" si="53"/>
        <v>0</v>
      </c>
      <c r="AH53" s="163">
        <f t="shared" si="53"/>
        <v>0</v>
      </c>
      <c r="AI53" s="163">
        <f t="shared" si="53"/>
        <v>0</v>
      </c>
      <c r="AJ53" s="163">
        <f t="shared" si="53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4">IFERROR(H47*H48/88,0)</f>
        <v>0</v>
      </c>
      <c r="I54" s="156">
        <f t="shared" si="54"/>
        <v>0</v>
      </c>
      <c r="J54" s="156">
        <f t="shared" si="54"/>
        <v>0</v>
      </c>
      <c r="K54" s="156">
        <f t="shared" si="54"/>
        <v>0</v>
      </c>
      <c r="L54" s="156">
        <f t="shared" si="54"/>
        <v>0</v>
      </c>
      <c r="M54" s="156">
        <f t="shared" si="54"/>
        <v>0</v>
      </c>
      <c r="N54" s="156">
        <f t="shared" si="54"/>
        <v>0</v>
      </c>
      <c r="O54" s="156">
        <f t="shared" si="54"/>
        <v>0</v>
      </c>
      <c r="P54" s="156">
        <f t="shared" si="54"/>
        <v>0</v>
      </c>
      <c r="Q54" s="156">
        <f t="shared" si="54"/>
        <v>0</v>
      </c>
      <c r="R54" s="156">
        <f t="shared" si="54"/>
        <v>0</v>
      </c>
      <c r="S54" s="156">
        <f t="shared" si="54"/>
        <v>0</v>
      </c>
      <c r="T54" s="156">
        <f t="shared" si="54"/>
        <v>0</v>
      </c>
      <c r="U54" s="156">
        <f t="shared" si="54"/>
        <v>0</v>
      </c>
      <c r="V54" s="156">
        <f t="shared" si="54"/>
        <v>0</v>
      </c>
      <c r="W54" s="156">
        <f t="shared" si="54"/>
        <v>0</v>
      </c>
      <c r="X54" s="156">
        <f t="shared" si="54"/>
        <v>0</v>
      </c>
      <c r="Y54" s="156">
        <f t="shared" si="54"/>
        <v>0</v>
      </c>
      <c r="Z54" s="156">
        <f t="shared" si="54"/>
        <v>0</v>
      </c>
      <c r="AA54" s="156">
        <f t="shared" si="54"/>
        <v>0</v>
      </c>
      <c r="AB54" s="156">
        <f t="shared" si="54"/>
        <v>0</v>
      </c>
      <c r="AC54" s="156">
        <f t="shared" si="54"/>
        <v>0</v>
      </c>
      <c r="AD54" s="156">
        <f t="shared" si="54"/>
        <v>0</v>
      </c>
      <c r="AE54" s="156">
        <f t="shared" si="54"/>
        <v>0</v>
      </c>
      <c r="AF54" s="156">
        <f t="shared" si="54"/>
        <v>0</v>
      </c>
      <c r="AG54" s="156">
        <f t="shared" si="54"/>
        <v>0</v>
      </c>
      <c r="AH54" s="156">
        <f t="shared" si="54"/>
        <v>0</v>
      </c>
      <c r="AI54" s="156">
        <f t="shared" si="54"/>
        <v>0</v>
      </c>
      <c r="AJ54" s="156">
        <f t="shared" si="54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5">IFERROR(G55*H$164/G$164,"-")</f>
        <v>-</v>
      </c>
      <c r="I55" s="179" t="str">
        <f t="shared" si="55"/>
        <v>-</v>
      </c>
      <c r="J55" s="179" t="str">
        <f t="shared" si="55"/>
        <v>-</v>
      </c>
      <c r="K55" s="179" t="str">
        <f t="shared" si="55"/>
        <v>-</v>
      </c>
      <c r="L55" s="179" t="str">
        <f t="shared" si="55"/>
        <v>-</v>
      </c>
      <c r="M55" s="179" t="str">
        <f t="shared" si="55"/>
        <v>-</v>
      </c>
      <c r="N55" s="179" t="str">
        <f t="shared" si="55"/>
        <v>-</v>
      </c>
      <c r="O55" s="179" t="str">
        <f t="shared" si="55"/>
        <v>-</v>
      </c>
      <c r="P55" s="179" t="str">
        <f t="shared" si="55"/>
        <v>-</v>
      </c>
      <c r="Q55" s="179" t="str">
        <f t="shared" si="55"/>
        <v>-</v>
      </c>
      <c r="R55" s="179" t="str">
        <f t="shared" si="55"/>
        <v>-</v>
      </c>
      <c r="S55" s="179" t="str">
        <f t="shared" si="55"/>
        <v>-</v>
      </c>
      <c r="T55" s="179" t="str">
        <f t="shared" si="55"/>
        <v>-</v>
      </c>
      <c r="U55" s="179" t="str">
        <f t="shared" si="55"/>
        <v>-</v>
      </c>
      <c r="V55" s="179" t="str">
        <f t="shared" si="55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6">IFERROR(AC55*AD$164/AC$164,"-")</f>
        <v>-</v>
      </c>
      <c r="AE55" s="179" t="str">
        <f t="shared" si="56"/>
        <v>-</v>
      </c>
      <c r="AF55" s="179" t="str">
        <f t="shared" si="56"/>
        <v>-</v>
      </c>
      <c r="AG55" s="179" t="str">
        <f t="shared" si="56"/>
        <v>-</v>
      </c>
      <c r="AH55" s="179" t="str">
        <f t="shared" si="56"/>
        <v>-</v>
      </c>
      <c r="AI55" s="179" t="str">
        <f t="shared" si="56"/>
        <v>-</v>
      </c>
      <c r="AJ55" s="179" t="str">
        <f t="shared" si="56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V57" si="57">H56</f>
        <v>88</v>
      </c>
      <c r="J56" s="164">
        <f t="shared" si="57"/>
        <v>88</v>
      </c>
      <c r="K56" s="164">
        <f t="shared" si="57"/>
        <v>88</v>
      </c>
      <c r="L56" s="164">
        <f t="shared" si="57"/>
        <v>88</v>
      </c>
      <c r="M56" s="164">
        <f t="shared" si="57"/>
        <v>88</v>
      </c>
      <c r="N56" s="164">
        <f t="shared" si="57"/>
        <v>88</v>
      </c>
      <c r="O56" s="164">
        <f t="shared" si="57"/>
        <v>88</v>
      </c>
      <c r="P56" s="164">
        <f t="shared" si="57"/>
        <v>88</v>
      </c>
      <c r="Q56" s="164">
        <f t="shared" si="57"/>
        <v>88</v>
      </c>
      <c r="R56" s="164">
        <f t="shared" si="57"/>
        <v>88</v>
      </c>
      <c r="S56" s="164">
        <f t="shared" si="57"/>
        <v>88</v>
      </c>
      <c r="T56" s="164">
        <f t="shared" si="57"/>
        <v>88</v>
      </c>
      <c r="U56" s="164">
        <f t="shared" si="57"/>
        <v>88</v>
      </c>
      <c r="V56" s="164">
        <f t="shared" si="57"/>
        <v>88</v>
      </c>
      <c r="W56" s="164">
        <f>J56</f>
        <v>88</v>
      </c>
      <c r="X56" s="164">
        <f t="shared" ref="X56:AB57" si="58">W56</f>
        <v>88</v>
      </c>
      <c r="Y56" s="164">
        <f t="shared" si="58"/>
        <v>88</v>
      </c>
      <c r="Z56" s="164">
        <f t="shared" si="58"/>
        <v>88</v>
      </c>
      <c r="AA56" s="164">
        <f t="shared" si="58"/>
        <v>88</v>
      </c>
      <c r="AB56" s="164">
        <f t="shared" si="58"/>
        <v>88</v>
      </c>
      <c r="AC56" s="164">
        <f>P56</f>
        <v>88</v>
      </c>
      <c r="AD56" s="164">
        <f t="shared" ref="AD56:AJ56" si="59">AC56</f>
        <v>88</v>
      </c>
      <c r="AE56" s="164">
        <f t="shared" si="59"/>
        <v>88</v>
      </c>
      <c r="AF56" s="164">
        <f t="shared" si="59"/>
        <v>88</v>
      </c>
      <c r="AG56" s="164">
        <f t="shared" si="59"/>
        <v>88</v>
      </c>
      <c r="AH56" s="164">
        <f t="shared" si="59"/>
        <v>88</v>
      </c>
      <c r="AI56" s="164">
        <f t="shared" si="59"/>
        <v>88</v>
      </c>
      <c r="AJ56" s="164">
        <f t="shared" si="59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60">G57</f>
        <v>19.8</v>
      </c>
      <c r="I57" s="166">
        <f t="shared" si="60"/>
        <v>19.8</v>
      </c>
      <c r="J57" s="166">
        <f t="shared" si="60"/>
        <v>19.8</v>
      </c>
      <c r="K57" s="166">
        <f t="shared" si="60"/>
        <v>19.8</v>
      </c>
      <c r="L57" s="166">
        <f t="shared" si="60"/>
        <v>19.8</v>
      </c>
      <c r="M57" s="166">
        <f t="shared" si="60"/>
        <v>19.8</v>
      </c>
      <c r="N57" s="166">
        <f t="shared" si="60"/>
        <v>19.8</v>
      </c>
      <c r="O57" s="166">
        <f t="shared" si="60"/>
        <v>19.8</v>
      </c>
      <c r="P57" s="166">
        <f t="shared" si="60"/>
        <v>19.8</v>
      </c>
      <c r="Q57" s="166">
        <f t="shared" si="60"/>
        <v>19.8</v>
      </c>
      <c r="R57" s="166">
        <f t="shared" si="57"/>
        <v>19.8</v>
      </c>
      <c r="S57" s="166">
        <f t="shared" si="57"/>
        <v>19.8</v>
      </c>
      <c r="T57" s="166">
        <f t="shared" si="57"/>
        <v>19.8</v>
      </c>
      <c r="U57" s="166">
        <f t="shared" si="57"/>
        <v>19.8</v>
      </c>
      <c r="V57" s="166">
        <f t="shared" si="57"/>
        <v>19.8</v>
      </c>
      <c r="W57" s="166">
        <f>J57</f>
        <v>19.8</v>
      </c>
      <c r="X57" s="166">
        <f t="shared" si="58"/>
        <v>19.8</v>
      </c>
      <c r="Y57" s="166">
        <f t="shared" si="58"/>
        <v>19.8</v>
      </c>
      <c r="Z57" s="166">
        <f t="shared" si="58"/>
        <v>19.8</v>
      </c>
      <c r="AA57" s="166">
        <f t="shared" si="58"/>
        <v>19.8</v>
      </c>
      <c r="AB57" s="166">
        <f t="shared" si="58"/>
        <v>19.8</v>
      </c>
      <c r="AC57" s="166">
        <f>P57</f>
        <v>19.8</v>
      </c>
      <c r="AD57" s="166">
        <f t="shared" si="60"/>
        <v>19.8</v>
      </c>
      <c r="AE57" s="166">
        <f t="shared" si="60"/>
        <v>19.8</v>
      </c>
      <c r="AF57" s="166">
        <f t="shared" si="60"/>
        <v>19.8</v>
      </c>
      <c r="AG57" s="166">
        <f t="shared" si="60"/>
        <v>19.8</v>
      </c>
      <c r="AH57" s="166">
        <f t="shared" si="60"/>
        <v>19.8</v>
      </c>
      <c r="AI57" s="166">
        <f t="shared" si="60"/>
        <v>19.8</v>
      </c>
      <c r="AJ57" s="166">
        <f t="shared" si="60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61">IFERROR(H57*100/H56,0)</f>
        <v>22.5</v>
      </c>
      <c r="I58" s="291">
        <f t="shared" si="61"/>
        <v>22.5</v>
      </c>
      <c r="J58" s="291">
        <f t="shared" si="61"/>
        <v>22.5</v>
      </c>
      <c r="K58" s="291">
        <f t="shared" si="61"/>
        <v>22.5</v>
      </c>
      <c r="L58" s="291">
        <f t="shared" si="61"/>
        <v>22.5</v>
      </c>
      <c r="M58" s="291">
        <f t="shared" si="61"/>
        <v>22.5</v>
      </c>
      <c r="N58" s="291">
        <f t="shared" si="61"/>
        <v>22.5</v>
      </c>
      <c r="O58" s="291">
        <f t="shared" si="61"/>
        <v>22.5</v>
      </c>
      <c r="P58" s="291">
        <f t="shared" si="61"/>
        <v>22.5</v>
      </c>
      <c r="Q58" s="291">
        <f t="shared" si="61"/>
        <v>22.5</v>
      </c>
      <c r="R58" s="291">
        <f t="shared" si="61"/>
        <v>22.5</v>
      </c>
      <c r="S58" s="291">
        <f t="shared" si="61"/>
        <v>22.5</v>
      </c>
      <c r="T58" s="291">
        <f t="shared" si="61"/>
        <v>22.5</v>
      </c>
      <c r="U58" s="291">
        <f t="shared" si="61"/>
        <v>22.5</v>
      </c>
      <c r="V58" s="291">
        <f t="shared" si="61"/>
        <v>22.5</v>
      </c>
      <c r="W58" s="291">
        <f t="shared" si="61"/>
        <v>22.5</v>
      </c>
      <c r="X58" s="291">
        <f t="shared" si="61"/>
        <v>22.5</v>
      </c>
      <c r="Y58" s="291">
        <f t="shared" si="61"/>
        <v>22.5</v>
      </c>
      <c r="Z58" s="291">
        <f t="shared" si="61"/>
        <v>22.5</v>
      </c>
      <c r="AA58" s="291">
        <f t="shared" si="61"/>
        <v>22.5</v>
      </c>
      <c r="AB58" s="291">
        <f t="shared" si="61"/>
        <v>22.5</v>
      </c>
      <c r="AC58" s="291">
        <f t="shared" si="61"/>
        <v>22.5</v>
      </c>
      <c r="AD58" s="291">
        <f t="shared" si="61"/>
        <v>22.5</v>
      </c>
      <c r="AE58" s="291">
        <f t="shared" si="61"/>
        <v>22.5</v>
      </c>
      <c r="AF58" s="291">
        <f t="shared" si="61"/>
        <v>22.5</v>
      </c>
      <c r="AG58" s="291">
        <f t="shared" si="61"/>
        <v>22.5</v>
      </c>
      <c r="AH58" s="291">
        <f t="shared" si="61"/>
        <v>22.5</v>
      </c>
      <c r="AI58" s="291">
        <f t="shared" si="61"/>
        <v>22.5</v>
      </c>
      <c r="AJ58" s="291">
        <f t="shared" si="61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62">H59</f>
        <v>2</v>
      </c>
      <c r="J59" s="309">
        <f t="shared" si="62"/>
        <v>2</v>
      </c>
      <c r="K59" s="309">
        <f t="shared" si="62"/>
        <v>2</v>
      </c>
      <c r="L59" s="309">
        <f t="shared" si="62"/>
        <v>2</v>
      </c>
      <c r="M59" s="309">
        <f t="shared" si="62"/>
        <v>2</v>
      </c>
      <c r="N59" s="309">
        <f t="shared" si="62"/>
        <v>2</v>
      </c>
      <c r="O59" s="309">
        <f t="shared" si="62"/>
        <v>2</v>
      </c>
      <c r="P59" s="309">
        <f t="shared" si="62"/>
        <v>2</v>
      </c>
      <c r="Q59" s="309">
        <f t="shared" si="62"/>
        <v>2</v>
      </c>
      <c r="R59" s="309">
        <f t="shared" si="62"/>
        <v>2</v>
      </c>
      <c r="S59" s="309">
        <f t="shared" si="62"/>
        <v>2</v>
      </c>
      <c r="T59" s="309">
        <f t="shared" si="62"/>
        <v>2</v>
      </c>
      <c r="U59" s="309">
        <f t="shared" si="62"/>
        <v>2</v>
      </c>
      <c r="V59" s="309">
        <f t="shared" si="62"/>
        <v>2</v>
      </c>
      <c r="W59" s="309">
        <f t="shared" si="62"/>
        <v>2</v>
      </c>
      <c r="X59" s="309">
        <f t="shared" si="62"/>
        <v>2</v>
      </c>
      <c r="Y59" s="309">
        <f t="shared" si="62"/>
        <v>2</v>
      </c>
      <c r="Z59" s="309">
        <f t="shared" si="62"/>
        <v>2</v>
      </c>
      <c r="AA59" s="309">
        <f t="shared" si="62"/>
        <v>2</v>
      </c>
      <c r="AB59" s="309">
        <f t="shared" si="62"/>
        <v>2</v>
      </c>
      <c r="AC59" s="309">
        <f t="shared" si="62"/>
        <v>2</v>
      </c>
      <c r="AD59" s="309">
        <f t="shared" si="62"/>
        <v>2</v>
      </c>
      <c r="AE59" s="309">
        <f t="shared" si="62"/>
        <v>2</v>
      </c>
      <c r="AF59" s="309">
        <f t="shared" si="62"/>
        <v>2</v>
      </c>
      <c r="AG59" s="309">
        <f t="shared" si="62"/>
        <v>2</v>
      </c>
      <c r="AH59" s="309">
        <f t="shared" si="62"/>
        <v>2</v>
      </c>
      <c r="AI59" s="309">
        <f t="shared" si="62"/>
        <v>2</v>
      </c>
      <c r="AJ59" s="309">
        <f t="shared" si="62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63">IFERROR(I55*I56/100*(100-I59)/100,0)</f>
        <v>0</v>
      </c>
      <c r="J60" s="156">
        <f t="shared" si="63"/>
        <v>0</v>
      </c>
      <c r="K60" s="156">
        <f t="shared" si="63"/>
        <v>0</v>
      </c>
      <c r="L60" s="156">
        <f t="shared" si="63"/>
        <v>0</v>
      </c>
      <c r="M60" s="156">
        <f t="shared" si="63"/>
        <v>0</v>
      </c>
      <c r="N60" s="156">
        <f t="shared" si="63"/>
        <v>0</v>
      </c>
      <c r="O60" s="156">
        <f t="shared" si="63"/>
        <v>0</v>
      </c>
      <c r="P60" s="156">
        <f t="shared" si="63"/>
        <v>0</v>
      </c>
      <c r="Q60" s="156">
        <f t="shared" si="63"/>
        <v>0</v>
      </c>
      <c r="R60" s="156">
        <f t="shared" si="63"/>
        <v>0</v>
      </c>
      <c r="S60" s="156">
        <f t="shared" si="63"/>
        <v>0</v>
      </c>
      <c r="T60" s="156">
        <f t="shared" si="63"/>
        <v>0</v>
      </c>
      <c r="U60" s="156">
        <f t="shared" si="63"/>
        <v>0</v>
      </c>
      <c r="V60" s="156">
        <f t="shared" si="63"/>
        <v>0</v>
      </c>
      <c r="W60" s="156">
        <f t="shared" si="63"/>
        <v>0</v>
      </c>
      <c r="X60" s="156">
        <f t="shared" si="63"/>
        <v>0</v>
      </c>
      <c r="Y60" s="156">
        <f t="shared" si="63"/>
        <v>0</v>
      </c>
      <c r="Z60" s="156">
        <f t="shared" si="63"/>
        <v>0</v>
      </c>
      <c r="AA60" s="156">
        <f t="shared" si="63"/>
        <v>0</v>
      </c>
      <c r="AB60" s="156">
        <f t="shared" si="63"/>
        <v>0</v>
      </c>
      <c r="AC60" s="156">
        <f t="shared" si="63"/>
        <v>0</v>
      </c>
      <c r="AD60" s="156">
        <f t="shared" si="63"/>
        <v>0</v>
      </c>
      <c r="AE60" s="156">
        <f t="shared" si="63"/>
        <v>0</v>
      </c>
      <c r="AF60" s="156">
        <f t="shared" si="63"/>
        <v>0</v>
      </c>
      <c r="AG60" s="156">
        <f t="shared" si="63"/>
        <v>0</v>
      </c>
      <c r="AH60" s="156">
        <f t="shared" si="63"/>
        <v>0</v>
      </c>
      <c r="AI60" s="156">
        <f t="shared" si="63"/>
        <v>0</v>
      </c>
      <c r="AJ60" s="156">
        <f t="shared" si="63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4">IFERROR(I58/100*I60,0)</f>
        <v>0</v>
      </c>
      <c r="J61" s="163">
        <f t="shared" si="64"/>
        <v>0</v>
      </c>
      <c r="K61" s="163">
        <f t="shared" si="64"/>
        <v>0</v>
      </c>
      <c r="L61" s="163">
        <f t="shared" si="64"/>
        <v>0</v>
      </c>
      <c r="M61" s="163">
        <f t="shared" si="64"/>
        <v>0</v>
      </c>
      <c r="N61" s="163">
        <f t="shared" si="64"/>
        <v>0</v>
      </c>
      <c r="O61" s="163">
        <f t="shared" si="64"/>
        <v>0</v>
      </c>
      <c r="P61" s="163">
        <f t="shared" si="64"/>
        <v>0</v>
      </c>
      <c r="Q61" s="163">
        <f t="shared" si="64"/>
        <v>0</v>
      </c>
      <c r="R61" s="163">
        <f t="shared" si="64"/>
        <v>0</v>
      </c>
      <c r="S61" s="163">
        <f t="shared" si="64"/>
        <v>0</v>
      </c>
      <c r="T61" s="163">
        <f t="shared" si="64"/>
        <v>0</v>
      </c>
      <c r="U61" s="163">
        <f t="shared" si="64"/>
        <v>0</v>
      </c>
      <c r="V61" s="163">
        <f t="shared" si="64"/>
        <v>0</v>
      </c>
      <c r="W61" s="163">
        <f t="shared" si="64"/>
        <v>0</v>
      </c>
      <c r="X61" s="163">
        <f t="shared" si="64"/>
        <v>0</v>
      </c>
      <c r="Y61" s="163">
        <f t="shared" si="64"/>
        <v>0</v>
      </c>
      <c r="Z61" s="163">
        <f t="shared" si="64"/>
        <v>0</v>
      </c>
      <c r="AA61" s="163">
        <f t="shared" si="64"/>
        <v>0</v>
      </c>
      <c r="AB61" s="163">
        <f t="shared" si="64"/>
        <v>0</v>
      </c>
      <c r="AC61" s="163">
        <f t="shared" si="64"/>
        <v>0</v>
      </c>
      <c r="AD61" s="163">
        <f t="shared" si="64"/>
        <v>0</v>
      </c>
      <c r="AE61" s="163">
        <f t="shared" si="64"/>
        <v>0</v>
      </c>
      <c r="AF61" s="163">
        <f t="shared" si="64"/>
        <v>0</v>
      </c>
      <c r="AG61" s="163">
        <f t="shared" si="64"/>
        <v>0</v>
      </c>
      <c r="AH61" s="163">
        <f t="shared" si="64"/>
        <v>0</v>
      </c>
      <c r="AI61" s="163">
        <f t="shared" si="64"/>
        <v>0</v>
      </c>
      <c r="AJ61" s="163">
        <f t="shared" si="64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5">IFERROR(H55*H56/88,0)</f>
        <v>0</v>
      </c>
      <c r="I62" s="156">
        <f t="shared" si="65"/>
        <v>0</v>
      </c>
      <c r="J62" s="156">
        <f t="shared" si="65"/>
        <v>0</v>
      </c>
      <c r="K62" s="156">
        <f t="shared" si="65"/>
        <v>0</v>
      </c>
      <c r="L62" s="156">
        <f t="shared" si="65"/>
        <v>0</v>
      </c>
      <c r="M62" s="156">
        <f t="shared" si="65"/>
        <v>0</v>
      </c>
      <c r="N62" s="156">
        <f t="shared" si="65"/>
        <v>0</v>
      </c>
      <c r="O62" s="156">
        <f t="shared" si="65"/>
        <v>0</v>
      </c>
      <c r="P62" s="156">
        <f t="shared" si="65"/>
        <v>0</v>
      </c>
      <c r="Q62" s="156">
        <f t="shared" si="65"/>
        <v>0</v>
      </c>
      <c r="R62" s="156">
        <f t="shared" si="65"/>
        <v>0</v>
      </c>
      <c r="S62" s="156">
        <f t="shared" si="65"/>
        <v>0</v>
      </c>
      <c r="T62" s="156">
        <f t="shared" si="65"/>
        <v>0</v>
      </c>
      <c r="U62" s="156">
        <f t="shared" si="65"/>
        <v>0</v>
      </c>
      <c r="V62" s="156">
        <f t="shared" si="65"/>
        <v>0</v>
      </c>
      <c r="W62" s="156">
        <f t="shared" si="65"/>
        <v>0</v>
      </c>
      <c r="X62" s="156">
        <f t="shared" si="65"/>
        <v>0</v>
      </c>
      <c r="Y62" s="156">
        <f t="shared" si="65"/>
        <v>0</v>
      </c>
      <c r="Z62" s="156">
        <f t="shared" si="65"/>
        <v>0</v>
      </c>
      <c r="AA62" s="156">
        <f t="shared" si="65"/>
        <v>0</v>
      </c>
      <c r="AB62" s="156">
        <f t="shared" si="65"/>
        <v>0</v>
      </c>
      <c r="AC62" s="156">
        <f t="shared" si="65"/>
        <v>0</v>
      </c>
      <c r="AD62" s="156">
        <f t="shared" si="65"/>
        <v>0</v>
      </c>
      <c r="AE62" s="156">
        <f t="shared" si="65"/>
        <v>0</v>
      </c>
      <c r="AF62" s="156">
        <f t="shared" si="65"/>
        <v>0</v>
      </c>
      <c r="AG62" s="156">
        <f t="shared" si="65"/>
        <v>0</v>
      </c>
      <c r="AH62" s="156">
        <f t="shared" si="65"/>
        <v>0</v>
      </c>
      <c r="AI62" s="156">
        <f t="shared" si="65"/>
        <v>0</v>
      </c>
      <c r="AJ62" s="156">
        <f t="shared" si="65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6">IFERROR(G63*H$164/G$164,"-")</f>
        <v>-</v>
      </c>
      <c r="I63" s="179" t="str">
        <f t="shared" si="66"/>
        <v>-</v>
      </c>
      <c r="J63" s="179" t="str">
        <f t="shared" si="66"/>
        <v>-</v>
      </c>
      <c r="K63" s="179" t="str">
        <f t="shared" si="66"/>
        <v>-</v>
      </c>
      <c r="L63" s="179" t="str">
        <f t="shared" si="66"/>
        <v>-</v>
      </c>
      <c r="M63" s="179" t="str">
        <f t="shared" si="66"/>
        <v>-</v>
      </c>
      <c r="N63" s="179" t="str">
        <f t="shared" si="66"/>
        <v>-</v>
      </c>
      <c r="O63" s="179" t="str">
        <f t="shared" si="66"/>
        <v>-</v>
      </c>
      <c r="P63" s="179" t="str">
        <f t="shared" si="66"/>
        <v>-</v>
      </c>
      <c r="Q63" s="179" t="str">
        <f t="shared" si="66"/>
        <v>-</v>
      </c>
      <c r="R63" s="179" t="str">
        <f t="shared" si="66"/>
        <v>-</v>
      </c>
      <c r="S63" s="179" t="str">
        <f t="shared" si="66"/>
        <v>-</v>
      </c>
      <c r="T63" s="179" t="str">
        <f t="shared" si="66"/>
        <v>-</v>
      </c>
      <c r="U63" s="179" t="str">
        <f t="shared" si="66"/>
        <v>-</v>
      </c>
      <c r="V63" s="179" t="str">
        <f t="shared" si="66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7">IFERROR(AC63*AD$164/AC$164,"-")</f>
        <v>-</v>
      </c>
      <c r="AE63" s="179" t="str">
        <f t="shared" si="67"/>
        <v>-</v>
      </c>
      <c r="AF63" s="179" t="str">
        <f t="shared" si="67"/>
        <v>-</v>
      </c>
      <c r="AG63" s="179" t="str">
        <f t="shared" si="67"/>
        <v>-</v>
      </c>
      <c r="AH63" s="179" t="str">
        <f t="shared" si="67"/>
        <v>-</v>
      </c>
      <c r="AI63" s="179" t="str">
        <f t="shared" si="67"/>
        <v>-</v>
      </c>
      <c r="AJ63" s="179" t="str">
        <f t="shared" si="67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V65" si="68">H64</f>
        <v>88</v>
      </c>
      <c r="J64" s="164">
        <f t="shared" si="68"/>
        <v>88</v>
      </c>
      <c r="K64" s="164">
        <f t="shared" si="68"/>
        <v>88</v>
      </c>
      <c r="L64" s="164">
        <f t="shared" si="68"/>
        <v>88</v>
      </c>
      <c r="M64" s="164">
        <f t="shared" si="68"/>
        <v>88</v>
      </c>
      <c r="N64" s="164">
        <f t="shared" si="68"/>
        <v>88</v>
      </c>
      <c r="O64" s="164">
        <f t="shared" si="68"/>
        <v>88</v>
      </c>
      <c r="P64" s="164">
        <f t="shared" si="68"/>
        <v>88</v>
      </c>
      <c r="Q64" s="164">
        <f t="shared" si="68"/>
        <v>88</v>
      </c>
      <c r="R64" s="164">
        <f t="shared" si="68"/>
        <v>88</v>
      </c>
      <c r="S64" s="164">
        <f t="shared" si="68"/>
        <v>88</v>
      </c>
      <c r="T64" s="164">
        <f t="shared" si="68"/>
        <v>88</v>
      </c>
      <c r="U64" s="164">
        <f t="shared" si="68"/>
        <v>88</v>
      </c>
      <c r="V64" s="164">
        <f t="shared" si="68"/>
        <v>88</v>
      </c>
      <c r="W64" s="164">
        <f>J64</f>
        <v>88</v>
      </c>
      <c r="X64" s="164">
        <f t="shared" ref="X64:AB65" si="69">W64</f>
        <v>88</v>
      </c>
      <c r="Y64" s="164">
        <f t="shared" si="69"/>
        <v>88</v>
      </c>
      <c r="Z64" s="164">
        <f t="shared" si="69"/>
        <v>88</v>
      </c>
      <c r="AA64" s="164">
        <f t="shared" si="69"/>
        <v>88</v>
      </c>
      <c r="AB64" s="164">
        <f t="shared" si="69"/>
        <v>88</v>
      </c>
      <c r="AC64" s="164">
        <f>P64</f>
        <v>88</v>
      </c>
      <c r="AD64" s="164">
        <f t="shared" ref="AD64:AJ64" si="70">AC64</f>
        <v>88</v>
      </c>
      <c r="AE64" s="164">
        <f t="shared" si="70"/>
        <v>88</v>
      </c>
      <c r="AF64" s="164">
        <f t="shared" si="70"/>
        <v>88</v>
      </c>
      <c r="AG64" s="164">
        <f t="shared" si="70"/>
        <v>88</v>
      </c>
      <c r="AH64" s="164">
        <f t="shared" si="70"/>
        <v>88</v>
      </c>
      <c r="AI64" s="164">
        <f t="shared" si="70"/>
        <v>88</v>
      </c>
      <c r="AJ64" s="164">
        <f t="shared" si="70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71">G65</f>
        <v>23.9</v>
      </c>
      <c r="I65" s="166">
        <f t="shared" si="71"/>
        <v>23.9</v>
      </c>
      <c r="J65" s="166">
        <f t="shared" si="71"/>
        <v>23.9</v>
      </c>
      <c r="K65" s="166">
        <f t="shared" si="71"/>
        <v>23.9</v>
      </c>
      <c r="L65" s="166">
        <f t="shared" si="71"/>
        <v>23.9</v>
      </c>
      <c r="M65" s="166">
        <f t="shared" si="71"/>
        <v>23.9</v>
      </c>
      <c r="N65" s="166">
        <f t="shared" si="71"/>
        <v>23.9</v>
      </c>
      <c r="O65" s="166">
        <f t="shared" si="71"/>
        <v>23.9</v>
      </c>
      <c r="P65" s="166">
        <f t="shared" si="71"/>
        <v>23.9</v>
      </c>
      <c r="Q65" s="166">
        <f t="shared" si="71"/>
        <v>23.9</v>
      </c>
      <c r="R65" s="166">
        <f t="shared" si="68"/>
        <v>23.9</v>
      </c>
      <c r="S65" s="166">
        <f t="shared" si="68"/>
        <v>23.9</v>
      </c>
      <c r="T65" s="166">
        <f t="shared" si="68"/>
        <v>23.9</v>
      </c>
      <c r="U65" s="166">
        <f t="shared" si="68"/>
        <v>23.9</v>
      </c>
      <c r="V65" s="166">
        <f t="shared" si="68"/>
        <v>23.9</v>
      </c>
      <c r="W65" s="166">
        <f>J65</f>
        <v>23.9</v>
      </c>
      <c r="X65" s="166">
        <f t="shared" si="69"/>
        <v>23.9</v>
      </c>
      <c r="Y65" s="166">
        <f t="shared" si="69"/>
        <v>23.9</v>
      </c>
      <c r="Z65" s="166">
        <f t="shared" si="69"/>
        <v>23.9</v>
      </c>
      <c r="AA65" s="166">
        <f t="shared" si="69"/>
        <v>23.9</v>
      </c>
      <c r="AB65" s="166">
        <f t="shared" si="69"/>
        <v>23.9</v>
      </c>
      <c r="AC65" s="166">
        <f>P65</f>
        <v>23.9</v>
      </c>
      <c r="AD65" s="166">
        <f t="shared" si="71"/>
        <v>23.9</v>
      </c>
      <c r="AE65" s="166">
        <f t="shared" si="71"/>
        <v>23.9</v>
      </c>
      <c r="AF65" s="166">
        <f t="shared" si="71"/>
        <v>23.9</v>
      </c>
      <c r="AG65" s="166">
        <f t="shared" si="71"/>
        <v>23.9</v>
      </c>
      <c r="AH65" s="166">
        <f t="shared" si="71"/>
        <v>23.9</v>
      </c>
      <c r="AI65" s="166">
        <f t="shared" si="71"/>
        <v>23.9</v>
      </c>
      <c r="AJ65" s="166">
        <f t="shared" si="71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72">IFERROR(H65*100/H64,0)</f>
        <v>27.15909090909091</v>
      </c>
      <c r="I66" s="291">
        <f t="shared" si="72"/>
        <v>27.15909090909091</v>
      </c>
      <c r="J66" s="291">
        <f t="shared" si="72"/>
        <v>27.15909090909091</v>
      </c>
      <c r="K66" s="291">
        <f t="shared" si="72"/>
        <v>27.15909090909091</v>
      </c>
      <c r="L66" s="291">
        <f t="shared" si="72"/>
        <v>27.15909090909091</v>
      </c>
      <c r="M66" s="291">
        <f t="shared" si="72"/>
        <v>27.15909090909091</v>
      </c>
      <c r="N66" s="291">
        <f t="shared" si="72"/>
        <v>27.15909090909091</v>
      </c>
      <c r="O66" s="291">
        <f t="shared" si="72"/>
        <v>27.15909090909091</v>
      </c>
      <c r="P66" s="291">
        <f t="shared" si="72"/>
        <v>27.15909090909091</v>
      </c>
      <c r="Q66" s="291">
        <f t="shared" si="72"/>
        <v>27.15909090909091</v>
      </c>
      <c r="R66" s="291">
        <f t="shared" si="72"/>
        <v>27.15909090909091</v>
      </c>
      <c r="S66" s="291">
        <f t="shared" si="72"/>
        <v>27.15909090909091</v>
      </c>
      <c r="T66" s="291">
        <f t="shared" si="72"/>
        <v>27.15909090909091</v>
      </c>
      <c r="U66" s="291">
        <f t="shared" si="72"/>
        <v>27.15909090909091</v>
      </c>
      <c r="V66" s="291">
        <f t="shared" si="72"/>
        <v>27.15909090909091</v>
      </c>
      <c r="W66" s="291">
        <f t="shared" si="72"/>
        <v>27.15909090909091</v>
      </c>
      <c r="X66" s="291">
        <f t="shared" si="72"/>
        <v>27.15909090909091</v>
      </c>
      <c r="Y66" s="291">
        <f t="shared" si="72"/>
        <v>27.15909090909091</v>
      </c>
      <c r="Z66" s="291">
        <f t="shared" si="72"/>
        <v>27.15909090909091</v>
      </c>
      <c r="AA66" s="291">
        <f t="shared" si="72"/>
        <v>27.15909090909091</v>
      </c>
      <c r="AB66" s="291">
        <f t="shared" si="72"/>
        <v>27.15909090909091</v>
      </c>
      <c r="AC66" s="291">
        <f t="shared" si="72"/>
        <v>27.15909090909091</v>
      </c>
      <c r="AD66" s="291">
        <f t="shared" si="72"/>
        <v>27.15909090909091</v>
      </c>
      <c r="AE66" s="291">
        <f t="shared" si="72"/>
        <v>27.15909090909091</v>
      </c>
      <c r="AF66" s="291">
        <f t="shared" si="72"/>
        <v>27.15909090909091</v>
      </c>
      <c r="AG66" s="291">
        <f t="shared" si="72"/>
        <v>27.15909090909091</v>
      </c>
      <c r="AH66" s="291">
        <f t="shared" si="72"/>
        <v>27.15909090909091</v>
      </c>
      <c r="AI66" s="291">
        <f t="shared" si="72"/>
        <v>27.15909090909091</v>
      </c>
      <c r="AJ66" s="291">
        <f t="shared" si="72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73">H67</f>
        <v>2</v>
      </c>
      <c r="J67" s="309">
        <f t="shared" si="73"/>
        <v>2</v>
      </c>
      <c r="K67" s="309">
        <f t="shared" si="73"/>
        <v>2</v>
      </c>
      <c r="L67" s="309">
        <f t="shared" si="73"/>
        <v>2</v>
      </c>
      <c r="M67" s="309">
        <f t="shared" si="73"/>
        <v>2</v>
      </c>
      <c r="N67" s="309">
        <f t="shared" si="73"/>
        <v>2</v>
      </c>
      <c r="O67" s="309">
        <f t="shared" si="73"/>
        <v>2</v>
      </c>
      <c r="P67" s="309">
        <f t="shared" si="73"/>
        <v>2</v>
      </c>
      <c r="Q67" s="309">
        <f t="shared" si="73"/>
        <v>2</v>
      </c>
      <c r="R67" s="309">
        <f t="shared" si="73"/>
        <v>2</v>
      </c>
      <c r="S67" s="309">
        <f t="shared" si="73"/>
        <v>2</v>
      </c>
      <c r="T67" s="309">
        <f t="shared" si="73"/>
        <v>2</v>
      </c>
      <c r="U67" s="309">
        <f t="shared" si="73"/>
        <v>2</v>
      </c>
      <c r="V67" s="309">
        <f t="shared" si="73"/>
        <v>2</v>
      </c>
      <c r="W67" s="309">
        <f t="shared" si="73"/>
        <v>2</v>
      </c>
      <c r="X67" s="309">
        <f t="shared" si="73"/>
        <v>2</v>
      </c>
      <c r="Y67" s="309">
        <f t="shared" si="73"/>
        <v>2</v>
      </c>
      <c r="Z67" s="309">
        <f t="shared" si="73"/>
        <v>2</v>
      </c>
      <c r="AA67" s="309">
        <f t="shared" si="73"/>
        <v>2</v>
      </c>
      <c r="AB67" s="309">
        <f t="shared" si="73"/>
        <v>2</v>
      </c>
      <c r="AC67" s="309">
        <f t="shared" si="73"/>
        <v>2</v>
      </c>
      <c r="AD67" s="309">
        <f t="shared" si="73"/>
        <v>2</v>
      </c>
      <c r="AE67" s="309">
        <f t="shared" si="73"/>
        <v>2</v>
      </c>
      <c r="AF67" s="309">
        <f t="shared" si="73"/>
        <v>2</v>
      </c>
      <c r="AG67" s="309">
        <f t="shared" si="73"/>
        <v>2</v>
      </c>
      <c r="AH67" s="309">
        <f t="shared" si="73"/>
        <v>2</v>
      </c>
      <c r="AI67" s="309">
        <f t="shared" si="73"/>
        <v>2</v>
      </c>
      <c r="AJ67" s="309">
        <f t="shared" si="73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74">IFERROR(I63*I64/100*(100-I67)/100,0)</f>
        <v>0</v>
      </c>
      <c r="J68" s="156">
        <f t="shared" si="74"/>
        <v>0</v>
      </c>
      <c r="K68" s="156">
        <f t="shared" si="74"/>
        <v>0</v>
      </c>
      <c r="L68" s="156">
        <f t="shared" si="74"/>
        <v>0</v>
      </c>
      <c r="M68" s="156">
        <f t="shared" si="74"/>
        <v>0</v>
      </c>
      <c r="N68" s="156">
        <f t="shared" si="74"/>
        <v>0</v>
      </c>
      <c r="O68" s="156">
        <f t="shared" si="74"/>
        <v>0</v>
      </c>
      <c r="P68" s="156">
        <f t="shared" si="74"/>
        <v>0</v>
      </c>
      <c r="Q68" s="156">
        <f t="shared" si="74"/>
        <v>0</v>
      </c>
      <c r="R68" s="156">
        <f t="shared" si="74"/>
        <v>0</v>
      </c>
      <c r="S68" s="156">
        <f t="shared" si="74"/>
        <v>0</v>
      </c>
      <c r="T68" s="156">
        <f t="shared" si="74"/>
        <v>0</v>
      </c>
      <c r="U68" s="156">
        <f t="shared" si="74"/>
        <v>0</v>
      </c>
      <c r="V68" s="156">
        <f t="shared" si="74"/>
        <v>0</v>
      </c>
      <c r="W68" s="156">
        <f t="shared" si="74"/>
        <v>0</v>
      </c>
      <c r="X68" s="156">
        <f t="shared" si="74"/>
        <v>0</v>
      </c>
      <c r="Y68" s="156">
        <f t="shared" si="74"/>
        <v>0</v>
      </c>
      <c r="Z68" s="156">
        <f t="shared" si="74"/>
        <v>0</v>
      </c>
      <c r="AA68" s="156">
        <f t="shared" si="74"/>
        <v>0</v>
      </c>
      <c r="AB68" s="156">
        <f t="shared" si="74"/>
        <v>0</v>
      </c>
      <c r="AC68" s="156">
        <f t="shared" si="74"/>
        <v>0</v>
      </c>
      <c r="AD68" s="156">
        <f t="shared" si="74"/>
        <v>0</v>
      </c>
      <c r="AE68" s="156">
        <f t="shared" si="74"/>
        <v>0</v>
      </c>
      <c r="AF68" s="156">
        <f t="shared" si="74"/>
        <v>0</v>
      </c>
      <c r="AG68" s="156">
        <f t="shared" si="74"/>
        <v>0</v>
      </c>
      <c r="AH68" s="156">
        <f t="shared" si="74"/>
        <v>0</v>
      </c>
      <c r="AI68" s="156">
        <f t="shared" si="74"/>
        <v>0</v>
      </c>
      <c r="AJ68" s="156">
        <f t="shared" si="74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5">IFERROR(I66/100*I68,0)</f>
        <v>0</v>
      </c>
      <c r="J69" s="163">
        <f t="shared" si="75"/>
        <v>0</v>
      </c>
      <c r="K69" s="163">
        <f t="shared" si="75"/>
        <v>0</v>
      </c>
      <c r="L69" s="163">
        <f t="shared" si="75"/>
        <v>0</v>
      </c>
      <c r="M69" s="163">
        <f t="shared" si="75"/>
        <v>0</v>
      </c>
      <c r="N69" s="163">
        <f t="shared" si="75"/>
        <v>0</v>
      </c>
      <c r="O69" s="163">
        <f t="shared" si="75"/>
        <v>0</v>
      </c>
      <c r="P69" s="163">
        <f t="shared" si="75"/>
        <v>0</v>
      </c>
      <c r="Q69" s="163">
        <f t="shared" si="75"/>
        <v>0</v>
      </c>
      <c r="R69" s="163">
        <f t="shared" si="75"/>
        <v>0</v>
      </c>
      <c r="S69" s="163">
        <f t="shared" si="75"/>
        <v>0</v>
      </c>
      <c r="T69" s="163">
        <f t="shared" si="75"/>
        <v>0</v>
      </c>
      <c r="U69" s="163">
        <f t="shared" si="75"/>
        <v>0</v>
      </c>
      <c r="V69" s="163">
        <f t="shared" si="75"/>
        <v>0</v>
      </c>
      <c r="W69" s="163">
        <f t="shared" si="75"/>
        <v>0</v>
      </c>
      <c r="X69" s="163">
        <f t="shared" si="75"/>
        <v>0</v>
      </c>
      <c r="Y69" s="163">
        <f t="shared" si="75"/>
        <v>0</v>
      </c>
      <c r="Z69" s="163">
        <f t="shared" si="75"/>
        <v>0</v>
      </c>
      <c r="AA69" s="163">
        <f t="shared" si="75"/>
        <v>0</v>
      </c>
      <c r="AB69" s="163">
        <f t="shared" si="75"/>
        <v>0</v>
      </c>
      <c r="AC69" s="163">
        <f t="shared" si="75"/>
        <v>0</v>
      </c>
      <c r="AD69" s="163">
        <f t="shared" si="75"/>
        <v>0</v>
      </c>
      <c r="AE69" s="163">
        <f t="shared" si="75"/>
        <v>0</v>
      </c>
      <c r="AF69" s="163">
        <f t="shared" si="75"/>
        <v>0</v>
      </c>
      <c r="AG69" s="163">
        <f t="shared" si="75"/>
        <v>0</v>
      </c>
      <c r="AH69" s="163">
        <f t="shared" si="75"/>
        <v>0</v>
      </c>
      <c r="AI69" s="163">
        <f t="shared" si="75"/>
        <v>0</v>
      </c>
      <c r="AJ69" s="163">
        <f t="shared" si="75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6">IFERROR(H63*H64/88,0)</f>
        <v>0</v>
      </c>
      <c r="I70" s="156">
        <f t="shared" si="76"/>
        <v>0</v>
      </c>
      <c r="J70" s="156">
        <f t="shared" si="76"/>
        <v>0</v>
      </c>
      <c r="K70" s="156">
        <f t="shared" si="76"/>
        <v>0</v>
      </c>
      <c r="L70" s="156">
        <f t="shared" si="76"/>
        <v>0</v>
      </c>
      <c r="M70" s="156">
        <f t="shared" si="76"/>
        <v>0</v>
      </c>
      <c r="N70" s="156">
        <f t="shared" si="76"/>
        <v>0</v>
      </c>
      <c r="O70" s="156">
        <f t="shared" si="76"/>
        <v>0</v>
      </c>
      <c r="P70" s="156">
        <f t="shared" si="76"/>
        <v>0</v>
      </c>
      <c r="Q70" s="156">
        <f t="shared" si="76"/>
        <v>0</v>
      </c>
      <c r="R70" s="156">
        <f t="shared" si="76"/>
        <v>0</v>
      </c>
      <c r="S70" s="156">
        <f t="shared" si="76"/>
        <v>0</v>
      </c>
      <c r="T70" s="156">
        <f t="shared" si="76"/>
        <v>0</v>
      </c>
      <c r="U70" s="156">
        <f t="shared" si="76"/>
        <v>0</v>
      </c>
      <c r="V70" s="156">
        <f t="shared" si="76"/>
        <v>0</v>
      </c>
      <c r="W70" s="156">
        <f t="shared" si="76"/>
        <v>0</v>
      </c>
      <c r="X70" s="156">
        <f t="shared" si="76"/>
        <v>0</v>
      </c>
      <c r="Y70" s="156">
        <f t="shared" si="76"/>
        <v>0</v>
      </c>
      <c r="Z70" s="156">
        <f t="shared" si="76"/>
        <v>0</v>
      </c>
      <c r="AA70" s="156">
        <f t="shared" si="76"/>
        <v>0</v>
      </c>
      <c r="AB70" s="156">
        <f t="shared" si="76"/>
        <v>0</v>
      </c>
      <c r="AC70" s="156">
        <f t="shared" si="76"/>
        <v>0</v>
      </c>
      <c r="AD70" s="156">
        <f t="shared" si="76"/>
        <v>0</v>
      </c>
      <c r="AE70" s="156">
        <f t="shared" si="76"/>
        <v>0</v>
      </c>
      <c r="AF70" s="156">
        <f t="shared" si="76"/>
        <v>0</v>
      </c>
      <c r="AG70" s="156">
        <f t="shared" si="76"/>
        <v>0</v>
      </c>
      <c r="AH70" s="156">
        <f t="shared" si="76"/>
        <v>0</v>
      </c>
      <c r="AI70" s="156">
        <f t="shared" si="76"/>
        <v>0</v>
      </c>
      <c r="AJ70" s="156">
        <f t="shared" si="76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7">IFERROR(G71*H$164/G$164,"-")</f>
        <v>-</v>
      </c>
      <c r="I71" s="179" t="str">
        <f t="shared" si="77"/>
        <v>-</v>
      </c>
      <c r="J71" s="179" t="str">
        <f t="shared" si="77"/>
        <v>-</v>
      </c>
      <c r="K71" s="179" t="str">
        <f t="shared" si="77"/>
        <v>-</v>
      </c>
      <c r="L71" s="179" t="str">
        <f t="shared" si="77"/>
        <v>-</v>
      </c>
      <c r="M71" s="179" t="str">
        <f t="shared" si="77"/>
        <v>-</v>
      </c>
      <c r="N71" s="179" t="str">
        <f t="shared" si="77"/>
        <v>-</v>
      </c>
      <c r="O71" s="179" t="str">
        <f t="shared" si="77"/>
        <v>-</v>
      </c>
      <c r="P71" s="179" t="str">
        <f t="shared" si="77"/>
        <v>-</v>
      </c>
      <c r="Q71" s="179" t="str">
        <f t="shared" si="77"/>
        <v>-</v>
      </c>
      <c r="R71" s="179" t="str">
        <f t="shared" si="77"/>
        <v>-</v>
      </c>
      <c r="S71" s="179" t="str">
        <f t="shared" si="77"/>
        <v>-</v>
      </c>
      <c r="T71" s="179" t="str">
        <f t="shared" si="77"/>
        <v>-</v>
      </c>
      <c r="U71" s="179" t="str">
        <f t="shared" si="77"/>
        <v>-</v>
      </c>
      <c r="V71" s="179" t="str">
        <f t="shared" si="77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8">IFERROR(AC71*AD$164/AC$164,"-")</f>
        <v>-</v>
      </c>
      <c r="AE71" s="179" t="str">
        <f t="shared" si="78"/>
        <v>-</v>
      </c>
      <c r="AF71" s="179" t="str">
        <f t="shared" si="78"/>
        <v>-</v>
      </c>
      <c r="AG71" s="179" t="str">
        <f t="shared" si="78"/>
        <v>-</v>
      </c>
      <c r="AH71" s="179" t="str">
        <f t="shared" si="78"/>
        <v>-</v>
      </c>
      <c r="AI71" s="179" t="str">
        <f t="shared" si="78"/>
        <v>-</v>
      </c>
      <c r="AJ71" s="179" t="str">
        <f t="shared" si="78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V73" si="79">H72</f>
        <v>88</v>
      </c>
      <c r="J72" s="164">
        <f t="shared" si="79"/>
        <v>88</v>
      </c>
      <c r="K72" s="164">
        <f t="shared" si="79"/>
        <v>88</v>
      </c>
      <c r="L72" s="164">
        <f t="shared" si="79"/>
        <v>88</v>
      </c>
      <c r="M72" s="164">
        <f t="shared" si="79"/>
        <v>88</v>
      </c>
      <c r="N72" s="164">
        <f t="shared" si="79"/>
        <v>88</v>
      </c>
      <c r="O72" s="164">
        <f t="shared" si="79"/>
        <v>88</v>
      </c>
      <c r="P72" s="164">
        <f t="shared" si="79"/>
        <v>88</v>
      </c>
      <c r="Q72" s="164">
        <f t="shared" si="79"/>
        <v>88</v>
      </c>
      <c r="R72" s="164">
        <f t="shared" si="79"/>
        <v>88</v>
      </c>
      <c r="S72" s="164">
        <f t="shared" si="79"/>
        <v>88</v>
      </c>
      <c r="T72" s="164">
        <f t="shared" si="79"/>
        <v>88</v>
      </c>
      <c r="U72" s="164">
        <f t="shared" si="79"/>
        <v>88</v>
      </c>
      <c r="V72" s="164">
        <f t="shared" si="79"/>
        <v>88</v>
      </c>
      <c r="W72" s="164">
        <f>J72</f>
        <v>88</v>
      </c>
      <c r="X72" s="164">
        <f t="shared" ref="X72:AB73" si="80">W72</f>
        <v>88</v>
      </c>
      <c r="Y72" s="164">
        <f t="shared" si="80"/>
        <v>88</v>
      </c>
      <c r="Z72" s="164">
        <f t="shared" si="80"/>
        <v>88</v>
      </c>
      <c r="AA72" s="164">
        <f t="shared" si="80"/>
        <v>88</v>
      </c>
      <c r="AB72" s="164">
        <f t="shared" si="80"/>
        <v>88</v>
      </c>
      <c r="AC72" s="164">
        <f>P72</f>
        <v>88</v>
      </c>
      <c r="AD72" s="164">
        <f t="shared" ref="AD72:AJ72" si="81">AC72</f>
        <v>88</v>
      </c>
      <c r="AE72" s="164">
        <f t="shared" si="81"/>
        <v>88</v>
      </c>
      <c r="AF72" s="164">
        <f t="shared" si="81"/>
        <v>88</v>
      </c>
      <c r="AG72" s="164">
        <f t="shared" si="81"/>
        <v>88</v>
      </c>
      <c r="AH72" s="164">
        <f t="shared" si="81"/>
        <v>88</v>
      </c>
      <c r="AI72" s="164">
        <f t="shared" si="81"/>
        <v>88</v>
      </c>
      <c r="AJ72" s="164">
        <f t="shared" si="81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82">G73</f>
        <v>0</v>
      </c>
      <c r="I73" s="166">
        <f t="shared" si="82"/>
        <v>0</v>
      </c>
      <c r="J73" s="166">
        <f t="shared" si="82"/>
        <v>0</v>
      </c>
      <c r="K73" s="166">
        <f t="shared" si="82"/>
        <v>0</v>
      </c>
      <c r="L73" s="166">
        <f t="shared" si="82"/>
        <v>0</v>
      </c>
      <c r="M73" s="166">
        <f t="shared" si="82"/>
        <v>0</v>
      </c>
      <c r="N73" s="166">
        <f t="shared" si="82"/>
        <v>0</v>
      </c>
      <c r="O73" s="166">
        <f t="shared" si="82"/>
        <v>0</v>
      </c>
      <c r="P73" s="166">
        <f t="shared" si="82"/>
        <v>0</v>
      </c>
      <c r="Q73" s="166">
        <f t="shared" si="82"/>
        <v>0</v>
      </c>
      <c r="R73" s="166">
        <f t="shared" si="79"/>
        <v>0</v>
      </c>
      <c r="S73" s="166">
        <f t="shared" si="79"/>
        <v>0</v>
      </c>
      <c r="T73" s="166">
        <f t="shared" si="79"/>
        <v>0</v>
      </c>
      <c r="U73" s="166">
        <f t="shared" si="79"/>
        <v>0</v>
      </c>
      <c r="V73" s="166">
        <f t="shared" si="79"/>
        <v>0</v>
      </c>
      <c r="W73" s="166">
        <f>J73</f>
        <v>0</v>
      </c>
      <c r="X73" s="166">
        <f t="shared" si="80"/>
        <v>0</v>
      </c>
      <c r="Y73" s="166">
        <f t="shared" si="80"/>
        <v>0</v>
      </c>
      <c r="Z73" s="166">
        <f t="shared" si="80"/>
        <v>0</v>
      </c>
      <c r="AA73" s="166">
        <f t="shared" si="80"/>
        <v>0</v>
      </c>
      <c r="AB73" s="166">
        <f t="shared" si="80"/>
        <v>0</v>
      </c>
      <c r="AC73" s="166">
        <f>P73</f>
        <v>0</v>
      </c>
      <c r="AD73" s="166">
        <f t="shared" si="82"/>
        <v>0</v>
      </c>
      <c r="AE73" s="166">
        <f t="shared" si="82"/>
        <v>0</v>
      </c>
      <c r="AF73" s="166">
        <f t="shared" si="82"/>
        <v>0</v>
      </c>
      <c r="AG73" s="166">
        <f t="shared" si="82"/>
        <v>0</v>
      </c>
      <c r="AH73" s="166">
        <f t="shared" si="82"/>
        <v>0</v>
      </c>
      <c r="AI73" s="166">
        <f t="shared" si="82"/>
        <v>0</v>
      </c>
      <c r="AJ73" s="166">
        <f t="shared" si="82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83">IFERROR(H73*100/H72,0)</f>
        <v>0</v>
      </c>
      <c r="I74" s="291">
        <f t="shared" si="83"/>
        <v>0</v>
      </c>
      <c r="J74" s="291">
        <f t="shared" si="83"/>
        <v>0</v>
      </c>
      <c r="K74" s="291">
        <f t="shared" si="83"/>
        <v>0</v>
      </c>
      <c r="L74" s="291">
        <f t="shared" si="83"/>
        <v>0</v>
      </c>
      <c r="M74" s="291">
        <f t="shared" si="83"/>
        <v>0</v>
      </c>
      <c r="N74" s="291">
        <f t="shared" si="83"/>
        <v>0</v>
      </c>
      <c r="O74" s="291">
        <f t="shared" si="83"/>
        <v>0</v>
      </c>
      <c r="P74" s="291">
        <f t="shared" si="83"/>
        <v>0</v>
      </c>
      <c r="Q74" s="291">
        <f t="shared" si="83"/>
        <v>0</v>
      </c>
      <c r="R74" s="291">
        <f t="shared" si="83"/>
        <v>0</v>
      </c>
      <c r="S74" s="291">
        <f t="shared" si="83"/>
        <v>0</v>
      </c>
      <c r="T74" s="291">
        <f t="shared" si="83"/>
        <v>0</v>
      </c>
      <c r="U74" s="291">
        <f t="shared" si="83"/>
        <v>0</v>
      </c>
      <c r="V74" s="291">
        <f t="shared" si="83"/>
        <v>0</v>
      </c>
      <c r="W74" s="291">
        <f t="shared" si="83"/>
        <v>0</v>
      </c>
      <c r="X74" s="291">
        <f t="shared" si="83"/>
        <v>0</v>
      </c>
      <c r="Y74" s="291">
        <f t="shared" si="83"/>
        <v>0</v>
      </c>
      <c r="Z74" s="291">
        <f t="shared" si="83"/>
        <v>0</v>
      </c>
      <c r="AA74" s="291">
        <f t="shared" si="83"/>
        <v>0</v>
      </c>
      <c r="AB74" s="291">
        <f t="shared" si="83"/>
        <v>0</v>
      </c>
      <c r="AC74" s="291">
        <f t="shared" si="83"/>
        <v>0</v>
      </c>
      <c r="AD74" s="291">
        <f t="shared" si="83"/>
        <v>0</v>
      </c>
      <c r="AE74" s="291">
        <f t="shared" si="83"/>
        <v>0</v>
      </c>
      <c r="AF74" s="291">
        <f t="shared" si="83"/>
        <v>0</v>
      </c>
      <c r="AG74" s="291">
        <f t="shared" si="83"/>
        <v>0</v>
      </c>
      <c r="AH74" s="291">
        <f t="shared" si="83"/>
        <v>0</v>
      </c>
      <c r="AI74" s="291">
        <f t="shared" si="83"/>
        <v>0</v>
      </c>
      <c r="AJ74" s="291">
        <f t="shared" si="83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84">H75</f>
        <v>2</v>
      </c>
      <c r="J75" s="309">
        <f t="shared" si="84"/>
        <v>2</v>
      </c>
      <c r="K75" s="309">
        <f t="shared" si="84"/>
        <v>2</v>
      </c>
      <c r="L75" s="309">
        <f t="shared" si="84"/>
        <v>2</v>
      </c>
      <c r="M75" s="309">
        <f t="shared" si="84"/>
        <v>2</v>
      </c>
      <c r="N75" s="309">
        <f t="shared" si="84"/>
        <v>2</v>
      </c>
      <c r="O75" s="309">
        <f t="shared" si="84"/>
        <v>2</v>
      </c>
      <c r="P75" s="309">
        <f t="shared" si="84"/>
        <v>2</v>
      </c>
      <c r="Q75" s="309">
        <f t="shared" si="84"/>
        <v>2</v>
      </c>
      <c r="R75" s="309">
        <f t="shared" si="84"/>
        <v>2</v>
      </c>
      <c r="S75" s="309">
        <f t="shared" si="84"/>
        <v>2</v>
      </c>
      <c r="T75" s="309">
        <f t="shared" si="84"/>
        <v>2</v>
      </c>
      <c r="U75" s="309">
        <f t="shared" si="84"/>
        <v>2</v>
      </c>
      <c r="V75" s="309">
        <f t="shared" si="84"/>
        <v>2</v>
      </c>
      <c r="W75" s="309">
        <f t="shared" si="84"/>
        <v>2</v>
      </c>
      <c r="X75" s="309">
        <f t="shared" si="84"/>
        <v>2</v>
      </c>
      <c r="Y75" s="309">
        <f t="shared" si="84"/>
        <v>2</v>
      </c>
      <c r="Z75" s="309">
        <f t="shared" si="84"/>
        <v>2</v>
      </c>
      <c r="AA75" s="309">
        <f t="shared" si="84"/>
        <v>2</v>
      </c>
      <c r="AB75" s="309">
        <f t="shared" si="84"/>
        <v>2</v>
      </c>
      <c r="AC75" s="309">
        <f t="shared" si="84"/>
        <v>2</v>
      </c>
      <c r="AD75" s="309">
        <f t="shared" si="84"/>
        <v>2</v>
      </c>
      <c r="AE75" s="309">
        <f t="shared" si="84"/>
        <v>2</v>
      </c>
      <c r="AF75" s="309">
        <f t="shared" si="84"/>
        <v>2</v>
      </c>
      <c r="AG75" s="309">
        <f t="shared" si="84"/>
        <v>2</v>
      </c>
      <c r="AH75" s="309">
        <f t="shared" si="84"/>
        <v>2</v>
      </c>
      <c r="AI75" s="309">
        <f t="shared" si="84"/>
        <v>2</v>
      </c>
      <c r="AJ75" s="309">
        <f t="shared" si="84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85">IFERROR(I71*I72/100*(100-I75)/100,0)</f>
        <v>0</v>
      </c>
      <c r="J76" s="156">
        <f t="shared" si="85"/>
        <v>0</v>
      </c>
      <c r="K76" s="156">
        <f t="shared" si="85"/>
        <v>0</v>
      </c>
      <c r="L76" s="156">
        <f t="shared" si="85"/>
        <v>0</v>
      </c>
      <c r="M76" s="156">
        <f t="shared" si="85"/>
        <v>0</v>
      </c>
      <c r="N76" s="156">
        <f t="shared" si="85"/>
        <v>0</v>
      </c>
      <c r="O76" s="156">
        <f t="shared" si="85"/>
        <v>0</v>
      </c>
      <c r="P76" s="156">
        <f t="shared" si="85"/>
        <v>0</v>
      </c>
      <c r="Q76" s="156">
        <f t="shared" si="85"/>
        <v>0</v>
      </c>
      <c r="R76" s="156">
        <f t="shared" si="85"/>
        <v>0</v>
      </c>
      <c r="S76" s="156">
        <f t="shared" si="85"/>
        <v>0</v>
      </c>
      <c r="T76" s="156">
        <f t="shared" si="85"/>
        <v>0</v>
      </c>
      <c r="U76" s="156">
        <f t="shared" si="85"/>
        <v>0</v>
      </c>
      <c r="V76" s="156">
        <f t="shared" si="85"/>
        <v>0</v>
      </c>
      <c r="W76" s="156">
        <f t="shared" si="85"/>
        <v>0</v>
      </c>
      <c r="X76" s="156">
        <f t="shared" si="85"/>
        <v>0</v>
      </c>
      <c r="Y76" s="156">
        <f t="shared" si="85"/>
        <v>0</v>
      </c>
      <c r="Z76" s="156">
        <f t="shared" si="85"/>
        <v>0</v>
      </c>
      <c r="AA76" s="156">
        <f t="shared" si="85"/>
        <v>0</v>
      </c>
      <c r="AB76" s="156">
        <f t="shared" si="85"/>
        <v>0</v>
      </c>
      <c r="AC76" s="156">
        <f t="shared" si="85"/>
        <v>0</v>
      </c>
      <c r="AD76" s="156">
        <f t="shared" si="85"/>
        <v>0</v>
      </c>
      <c r="AE76" s="156">
        <f t="shared" si="85"/>
        <v>0</v>
      </c>
      <c r="AF76" s="156">
        <f t="shared" si="85"/>
        <v>0</v>
      </c>
      <c r="AG76" s="156">
        <f t="shared" si="85"/>
        <v>0</v>
      </c>
      <c r="AH76" s="156">
        <f t="shared" si="85"/>
        <v>0</v>
      </c>
      <c r="AI76" s="156">
        <f t="shared" si="85"/>
        <v>0</v>
      </c>
      <c r="AJ76" s="156">
        <f t="shared" si="85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6">IFERROR(I74/100*I76,0)</f>
        <v>0</v>
      </c>
      <c r="J77" s="163">
        <f t="shared" si="86"/>
        <v>0</v>
      </c>
      <c r="K77" s="163">
        <f t="shared" si="86"/>
        <v>0</v>
      </c>
      <c r="L77" s="163">
        <f t="shared" si="86"/>
        <v>0</v>
      </c>
      <c r="M77" s="163">
        <f t="shared" si="86"/>
        <v>0</v>
      </c>
      <c r="N77" s="163">
        <f t="shared" si="86"/>
        <v>0</v>
      </c>
      <c r="O77" s="163">
        <f t="shared" si="86"/>
        <v>0</v>
      </c>
      <c r="P77" s="163">
        <f t="shared" si="86"/>
        <v>0</v>
      </c>
      <c r="Q77" s="163">
        <f t="shared" si="86"/>
        <v>0</v>
      </c>
      <c r="R77" s="163">
        <f t="shared" si="86"/>
        <v>0</v>
      </c>
      <c r="S77" s="163">
        <f t="shared" si="86"/>
        <v>0</v>
      </c>
      <c r="T77" s="163">
        <f t="shared" si="86"/>
        <v>0</v>
      </c>
      <c r="U77" s="163">
        <f t="shared" si="86"/>
        <v>0</v>
      </c>
      <c r="V77" s="163">
        <f t="shared" si="86"/>
        <v>0</v>
      </c>
      <c r="W77" s="163">
        <f t="shared" si="86"/>
        <v>0</v>
      </c>
      <c r="X77" s="163">
        <f t="shared" si="86"/>
        <v>0</v>
      </c>
      <c r="Y77" s="163">
        <f t="shared" si="86"/>
        <v>0</v>
      </c>
      <c r="Z77" s="163">
        <f t="shared" si="86"/>
        <v>0</v>
      </c>
      <c r="AA77" s="163">
        <f t="shared" si="86"/>
        <v>0</v>
      </c>
      <c r="AB77" s="163">
        <f t="shared" si="86"/>
        <v>0</v>
      </c>
      <c r="AC77" s="163">
        <f t="shared" si="86"/>
        <v>0</v>
      </c>
      <c r="AD77" s="163">
        <f t="shared" si="86"/>
        <v>0</v>
      </c>
      <c r="AE77" s="163">
        <f t="shared" si="86"/>
        <v>0</v>
      </c>
      <c r="AF77" s="163">
        <f t="shared" si="86"/>
        <v>0</v>
      </c>
      <c r="AG77" s="163">
        <f t="shared" si="86"/>
        <v>0</v>
      </c>
      <c r="AH77" s="163">
        <f t="shared" si="86"/>
        <v>0</v>
      </c>
      <c r="AI77" s="163">
        <f t="shared" si="86"/>
        <v>0</v>
      </c>
      <c r="AJ77" s="163">
        <f t="shared" si="86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7">IFERROR(H71*H72/88,0)</f>
        <v>0</v>
      </c>
      <c r="I78" s="156">
        <f t="shared" si="87"/>
        <v>0</v>
      </c>
      <c r="J78" s="156">
        <f t="shared" si="87"/>
        <v>0</v>
      </c>
      <c r="K78" s="156">
        <f t="shared" si="87"/>
        <v>0</v>
      </c>
      <c r="L78" s="156">
        <f t="shared" si="87"/>
        <v>0</v>
      </c>
      <c r="M78" s="156">
        <f t="shared" si="87"/>
        <v>0</v>
      </c>
      <c r="N78" s="156">
        <f t="shared" si="87"/>
        <v>0</v>
      </c>
      <c r="O78" s="156">
        <f t="shared" si="87"/>
        <v>0</v>
      </c>
      <c r="P78" s="156">
        <f t="shared" si="87"/>
        <v>0</v>
      </c>
      <c r="Q78" s="156">
        <f t="shared" si="87"/>
        <v>0</v>
      </c>
      <c r="R78" s="156">
        <f t="shared" si="87"/>
        <v>0</v>
      </c>
      <c r="S78" s="156">
        <f t="shared" si="87"/>
        <v>0</v>
      </c>
      <c r="T78" s="156">
        <f t="shared" si="87"/>
        <v>0</v>
      </c>
      <c r="U78" s="156">
        <f t="shared" si="87"/>
        <v>0</v>
      </c>
      <c r="V78" s="156">
        <f t="shared" si="87"/>
        <v>0</v>
      </c>
      <c r="W78" s="156">
        <f t="shared" si="87"/>
        <v>0</v>
      </c>
      <c r="X78" s="156">
        <f t="shared" si="87"/>
        <v>0</v>
      </c>
      <c r="Y78" s="156">
        <f t="shared" si="87"/>
        <v>0</v>
      </c>
      <c r="Z78" s="156">
        <f t="shared" si="87"/>
        <v>0</v>
      </c>
      <c r="AA78" s="156">
        <f t="shared" si="87"/>
        <v>0</v>
      </c>
      <c r="AB78" s="156">
        <f t="shared" si="87"/>
        <v>0</v>
      </c>
      <c r="AC78" s="156">
        <f t="shared" si="87"/>
        <v>0</v>
      </c>
      <c r="AD78" s="156">
        <f t="shared" si="87"/>
        <v>0</v>
      </c>
      <c r="AE78" s="156">
        <f t="shared" si="87"/>
        <v>0</v>
      </c>
      <c r="AF78" s="156">
        <f t="shared" si="87"/>
        <v>0</v>
      </c>
      <c r="AG78" s="156">
        <f t="shared" si="87"/>
        <v>0</v>
      </c>
      <c r="AH78" s="156">
        <f t="shared" si="87"/>
        <v>0</v>
      </c>
      <c r="AI78" s="156">
        <f t="shared" si="87"/>
        <v>0</v>
      </c>
      <c r="AJ78" s="156">
        <f t="shared" si="87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8">IFERROR(G79*H$164/G$164,"-")</f>
        <v>-</v>
      </c>
      <c r="I79" s="179" t="str">
        <f t="shared" si="88"/>
        <v>-</v>
      </c>
      <c r="J79" s="179" t="str">
        <f t="shared" si="88"/>
        <v>-</v>
      </c>
      <c r="K79" s="179" t="str">
        <f t="shared" si="88"/>
        <v>-</v>
      </c>
      <c r="L79" s="179" t="str">
        <f t="shared" si="88"/>
        <v>-</v>
      </c>
      <c r="M79" s="179" t="str">
        <f t="shared" si="88"/>
        <v>-</v>
      </c>
      <c r="N79" s="179" t="str">
        <f t="shared" si="88"/>
        <v>-</v>
      </c>
      <c r="O79" s="179" t="str">
        <f t="shared" si="88"/>
        <v>-</v>
      </c>
      <c r="P79" s="179" t="str">
        <f t="shared" si="88"/>
        <v>-</v>
      </c>
      <c r="Q79" s="179" t="str">
        <f t="shared" si="88"/>
        <v>-</v>
      </c>
      <c r="R79" s="179" t="str">
        <f t="shared" si="88"/>
        <v>-</v>
      </c>
      <c r="S79" s="179" t="str">
        <f t="shared" si="88"/>
        <v>-</v>
      </c>
      <c r="T79" s="179" t="str">
        <f t="shared" si="88"/>
        <v>-</v>
      </c>
      <c r="U79" s="179" t="str">
        <f t="shared" si="88"/>
        <v>-</v>
      </c>
      <c r="V79" s="179" t="str">
        <f t="shared" si="88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9">IFERROR(AC79*AD$164/AC$164,"-")</f>
        <v>-</v>
      </c>
      <c r="AE79" s="179" t="str">
        <f t="shared" si="89"/>
        <v>-</v>
      </c>
      <c r="AF79" s="179" t="str">
        <f t="shared" si="89"/>
        <v>-</v>
      </c>
      <c r="AG79" s="179" t="str">
        <f t="shared" si="89"/>
        <v>-</v>
      </c>
      <c r="AH79" s="179" t="str">
        <f t="shared" si="89"/>
        <v>-</v>
      </c>
      <c r="AI79" s="179" t="str">
        <f t="shared" si="89"/>
        <v>-</v>
      </c>
      <c r="AJ79" s="179" t="str">
        <f t="shared" si="89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V81" si="90">H80</f>
        <v>88</v>
      </c>
      <c r="J80" s="164">
        <f t="shared" si="90"/>
        <v>88</v>
      </c>
      <c r="K80" s="164">
        <f t="shared" si="90"/>
        <v>88</v>
      </c>
      <c r="L80" s="164">
        <f t="shared" si="90"/>
        <v>88</v>
      </c>
      <c r="M80" s="164">
        <f t="shared" si="90"/>
        <v>88</v>
      </c>
      <c r="N80" s="164">
        <f t="shared" si="90"/>
        <v>88</v>
      </c>
      <c r="O80" s="164">
        <f t="shared" si="90"/>
        <v>88</v>
      </c>
      <c r="P80" s="164">
        <f t="shared" si="90"/>
        <v>88</v>
      </c>
      <c r="Q80" s="164">
        <f t="shared" si="90"/>
        <v>88</v>
      </c>
      <c r="R80" s="164">
        <f t="shared" si="90"/>
        <v>88</v>
      </c>
      <c r="S80" s="164">
        <f t="shared" si="90"/>
        <v>88</v>
      </c>
      <c r="T80" s="164">
        <f t="shared" si="90"/>
        <v>88</v>
      </c>
      <c r="U80" s="164">
        <f t="shared" si="90"/>
        <v>88</v>
      </c>
      <c r="V80" s="164">
        <f t="shared" si="90"/>
        <v>88</v>
      </c>
      <c r="W80" s="164">
        <f>J80</f>
        <v>88</v>
      </c>
      <c r="X80" s="164">
        <f t="shared" ref="X80:AB81" si="91">W80</f>
        <v>88</v>
      </c>
      <c r="Y80" s="164">
        <f t="shared" si="91"/>
        <v>88</v>
      </c>
      <c r="Z80" s="164">
        <f t="shared" si="91"/>
        <v>88</v>
      </c>
      <c r="AA80" s="164">
        <f t="shared" si="91"/>
        <v>88</v>
      </c>
      <c r="AB80" s="164">
        <f t="shared" si="91"/>
        <v>88</v>
      </c>
      <c r="AC80" s="164">
        <f>P80</f>
        <v>88</v>
      </c>
      <c r="AD80" s="164">
        <f t="shared" ref="AD80:AJ80" si="92">AC80</f>
        <v>88</v>
      </c>
      <c r="AE80" s="164">
        <f t="shared" si="92"/>
        <v>88</v>
      </c>
      <c r="AF80" s="164">
        <f t="shared" si="92"/>
        <v>88</v>
      </c>
      <c r="AG80" s="164">
        <f t="shared" si="92"/>
        <v>88</v>
      </c>
      <c r="AH80" s="164">
        <f t="shared" si="92"/>
        <v>88</v>
      </c>
      <c r="AI80" s="164">
        <f t="shared" si="92"/>
        <v>88</v>
      </c>
      <c r="AJ80" s="164">
        <f t="shared" si="92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93">G81</f>
        <v>0</v>
      </c>
      <c r="I81" s="166">
        <f t="shared" si="93"/>
        <v>0</v>
      </c>
      <c r="J81" s="166">
        <f t="shared" si="93"/>
        <v>0</v>
      </c>
      <c r="K81" s="166">
        <f t="shared" si="93"/>
        <v>0</v>
      </c>
      <c r="L81" s="166">
        <f t="shared" si="93"/>
        <v>0</v>
      </c>
      <c r="M81" s="166">
        <f t="shared" si="93"/>
        <v>0</v>
      </c>
      <c r="N81" s="166">
        <f t="shared" si="93"/>
        <v>0</v>
      </c>
      <c r="O81" s="166">
        <f t="shared" si="93"/>
        <v>0</v>
      </c>
      <c r="P81" s="166">
        <f t="shared" si="93"/>
        <v>0</v>
      </c>
      <c r="Q81" s="166">
        <f t="shared" si="93"/>
        <v>0</v>
      </c>
      <c r="R81" s="166">
        <f t="shared" si="90"/>
        <v>0</v>
      </c>
      <c r="S81" s="166">
        <f t="shared" si="90"/>
        <v>0</v>
      </c>
      <c r="T81" s="166">
        <f t="shared" si="90"/>
        <v>0</v>
      </c>
      <c r="U81" s="166">
        <f t="shared" si="90"/>
        <v>0</v>
      </c>
      <c r="V81" s="166">
        <f t="shared" si="90"/>
        <v>0</v>
      </c>
      <c r="W81" s="166">
        <f>J81</f>
        <v>0</v>
      </c>
      <c r="X81" s="166">
        <f t="shared" si="91"/>
        <v>0</v>
      </c>
      <c r="Y81" s="166">
        <f t="shared" si="91"/>
        <v>0</v>
      </c>
      <c r="Z81" s="166">
        <f t="shared" si="91"/>
        <v>0</v>
      </c>
      <c r="AA81" s="166">
        <f t="shared" si="91"/>
        <v>0</v>
      </c>
      <c r="AB81" s="166">
        <f t="shared" si="91"/>
        <v>0</v>
      </c>
      <c r="AC81" s="166">
        <f>P81</f>
        <v>0</v>
      </c>
      <c r="AD81" s="166">
        <f t="shared" si="93"/>
        <v>0</v>
      </c>
      <c r="AE81" s="166">
        <f t="shared" si="93"/>
        <v>0</v>
      </c>
      <c r="AF81" s="166">
        <f t="shared" si="93"/>
        <v>0</v>
      </c>
      <c r="AG81" s="166">
        <f t="shared" si="93"/>
        <v>0</v>
      </c>
      <c r="AH81" s="166">
        <f t="shared" si="93"/>
        <v>0</v>
      </c>
      <c r="AI81" s="166">
        <f t="shared" si="93"/>
        <v>0</v>
      </c>
      <c r="AJ81" s="166">
        <f t="shared" si="93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94">IFERROR(H81*100/H80,0)</f>
        <v>0</v>
      </c>
      <c r="I82" s="291">
        <f t="shared" si="94"/>
        <v>0</v>
      </c>
      <c r="J82" s="291">
        <f t="shared" si="94"/>
        <v>0</v>
      </c>
      <c r="K82" s="291">
        <f t="shared" si="94"/>
        <v>0</v>
      </c>
      <c r="L82" s="291">
        <f t="shared" si="94"/>
        <v>0</v>
      </c>
      <c r="M82" s="291">
        <f t="shared" si="94"/>
        <v>0</v>
      </c>
      <c r="N82" s="291">
        <f t="shared" si="94"/>
        <v>0</v>
      </c>
      <c r="O82" s="291">
        <f t="shared" si="94"/>
        <v>0</v>
      </c>
      <c r="P82" s="291">
        <f t="shared" si="94"/>
        <v>0</v>
      </c>
      <c r="Q82" s="291">
        <f t="shared" si="94"/>
        <v>0</v>
      </c>
      <c r="R82" s="291">
        <f t="shared" si="94"/>
        <v>0</v>
      </c>
      <c r="S82" s="291">
        <f t="shared" si="94"/>
        <v>0</v>
      </c>
      <c r="T82" s="291">
        <f t="shared" si="94"/>
        <v>0</v>
      </c>
      <c r="U82" s="291">
        <f t="shared" si="94"/>
        <v>0</v>
      </c>
      <c r="V82" s="291">
        <f t="shared" si="94"/>
        <v>0</v>
      </c>
      <c r="W82" s="291">
        <f t="shared" si="94"/>
        <v>0</v>
      </c>
      <c r="X82" s="291">
        <f t="shared" si="94"/>
        <v>0</v>
      </c>
      <c r="Y82" s="291">
        <f t="shared" si="94"/>
        <v>0</v>
      </c>
      <c r="Z82" s="291">
        <f t="shared" si="94"/>
        <v>0</v>
      </c>
      <c r="AA82" s="291">
        <f t="shared" si="94"/>
        <v>0</v>
      </c>
      <c r="AB82" s="291">
        <f t="shared" si="94"/>
        <v>0</v>
      </c>
      <c r="AC82" s="291">
        <f t="shared" si="94"/>
        <v>0</v>
      </c>
      <c r="AD82" s="291">
        <f t="shared" si="94"/>
        <v>0</v>
      </c>
      <c r="AE82" s="291">
        <f t="shared" si="94"/>
        <v>0</v>
      </c>
      <c r="AF82" s="291">
        <f t="shared" si="94"/>
        <v>0</v>
      </c>
      <c r="AG82" s="291">
        <f t="shared" si="94"/>
        <v>0</v>
      </c>
      <c r="AH82" s="291">
        <f t="shared" si="94"/>
        <v>0</v>
      </c>
      <c r="AI82" s="291">
        <f t="shared" si="94"/>
        <v>0</v>
      </c>
      <c r="AJ82" s="291">
        <f t="shared" si="94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95">H83</f>
        <v>2</v>
      </c>
      <c r="J83" s="309">
        <f t="shared" si="95"/>
        <v>2</v>
      </c>
      <c r="K83" s="309">
        <f t="shared" si="95"/>
        <v>2</v>
      </c>
      <c r="L83" s="309">
        <f t="shared" si="95"/>
        <v>2</v>
      </c>
      <c r="M83" s="309">
        <f t="shared" si="95"/>
        <v>2</v>
      </c>
      <c r="N83" s="309">
        <f t="shared" si="95"/>
        <v>2</v>
      </c>
      <c r="O83" s="309">
        <f t="shared" si="95"/>
        <v>2</v>
      </c>
      <c r="P83" s="309">
        <f t="shared" si="95"/>
        <v>2</v>
      </c>
      <c r="Q83" s="309">
        <f t="shared" si="95"/>
        <v>2</v>
      </c>
      <c r="R83" s="309">
        <f t="shared" si="95"/>
        <v>2</v>
      </c>
      <c r="S83" s="309">
        <f t="shared" si="95"/>
        <v>2</v>
      </c>
      <c r="T83" s="309">
        <f t="shared" si="95"/>
        <v>2</v>
      </c>
      <c r="U83" s="309">
        <f t="shared" si="95"/>
        <v>2</v>
      </c>
      <c r="V83" s="309">
        <f t="shared" si="95"/>
        <v>2</v>
      </c>
      <c r="W83" s="309">
        <f t="shared" si="95"/>
        <v>2</v>
      </c>
      <c r="X83" s="309">
        <f t="shared" si="95"/>
        <v>2</v>
      </c>
      <c r="Y83" s="309">
        <f t="shared" si="95"/>
        <v>2</v>
      </c>
      <c r="Z83" s="309">
        <f t="shared" si="95"/>
        <v>2</v>
      </c>
      <c r="AA83" s="309">
        <f t="shared" si="95"/>
        <v>2</v>
      </c>
      <c r="AB83" s="309">
        <f t="shared" si="95"/>
        <v>2</v>
      </c>
      <c r="AC83" s="309">
        <f t="shared" si="95"/>
        <v>2</v>
      </c>
      <c r="AD83" s="309">
        <f t="shared" si="95"/>
        <v>2</v>
      </c>
      <c r="AE83" s="309">
        <f t="shared" si="95"/>
        <v>2</v>
      </c>
      <c r="AF83" s="309">
        <f t="shared" si="95"/>
        <v>2</v>
      </c>
      <c r="AG83" s="309">
        <f t="shared" si="95"/>
        <v>2</v>
      </c>
      <c r="AH83" s="309">
        <f t="shared" si="95"/>
        <v>2</v>
      </c>
      <c r="AI83" s="309">
        <f t="shared" si="95"/>
        <v>2</v>
      </c>
      <c r="AJ83" s="309">
        <f t="shared" si="95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96">IFERROR(I79*I80/100*(100-I83)/100,0)</f>
        <v>0</v>
      </c>
      <c r="J84" s="156">
        <f t="shared" si="96"/>
        <v>0</v>
      </c>
      <c r="K84" s="156">
        <f t="shared" si="96"/>
        <v>0</v>
      </c>
      <c r="L84" s="156">
        <f t="shared" si="96"/>
        <v>0</v>
      </c>
      <c r="M84" s="156">
        <f t="shared" si="96"/>
        <v>0</v>
      </c>
      <c r="N84" s="156">
        <f t="shared" si="96"/>
        <v>0</v>
      </c>
      <c r="O84" s="156">
        <f t="shared" si="96"/>
        <v>0</v>
      </c>
      <c r="P84" s="156">
        <f t="shared" si="96"/>
        <v>0</v>
      </c>
      <c r="Q84" s="156">
        <f t="shared" si="96"/>
        <v>0</v>
      </c>
      <c r="R84" s="156">
        <f t="shared" si="96"/>
        <v>0</v>
      </c>
      <c r="S84" s="156">
        <f t="shared" si="96"/>
        <v>0</v>
      </c>
      <c r="T84" s="156">
        <f t="shared" si="96"/>
        <v>0</v>
      </c>
      <c r="U84" s="156">
        <f t="shared" si="96"/>
        <v>0</v>
      </c>
      <c r="V84" s="156">
        <f t="shared" si="96"/>
        <v>0</v>
      </c>
      <c r="W84" s="156">
        <f t="shared" si="96"/>
        <v>0</v>
      </c>
      <c r="X84" s="156">
        <f t="shared" si="96"/>
        <v>0</v>
      </c>
      <c r="Y84" s="156">
        <f t="shared" si="96"/>
        <v>0</v>
      </c>
      <c r="Z84" s="156">
        <f t="shared" si="96"/>
        <v>0</v>
      </c>
      <c r="AA84" s="156">
        <f t="shared" si="96"/>
        <v>0</v>
      </c>
      <c r="AB84" s="156">
        <f t="shared" si="96"/>
        <v>0</v>
      </c>
      <c r="AC84" s="156">
        <f t="shared" si="96"/>
        <v>0</v>
      </c>
      <c r="AD84" s="156">
        <f t="shared" si="96"/>
        <v>0</v>
      </c>
      <c r="AE84" s="156">
        <f t="shared" si="96"/>
        <v>0</v>
      </c>
      <c r="AF84" s="156">
        <f t="shared" si="96"/>
        <v>0</v>
      </c>
      <c r="AG84" s="156">
        <f t="shared" si="96"/>
        <v>0</v>
      </c>
      <c r="AH84" s="156">
        <f t="shared" si="96"/>
        <v>0</v>
      </c>
      <c r="AI84" s="156">
        <f t="shared" si="96"/>
        <v>0</v>
      </c>
      <c r="AJ84" s="156">
        <f t="shared" si="96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7">IFERROR(I82/100*I84,0)</f>
        <v>0</v>
      </c>
      <c r="J85" s="163">
        <f t="shared" si="97"/>
        <v>0</v>
      </c>
      <c r="K85" s="163">
        <f t="shared" si="97"/>
        <v>0</v>
      </c>
      <c r="L85" s="163">
        <f t="shared" si="97"/>
        <v>0</v>
      </c>
      <c r="M85" s="163">
        <f t="shared" si="97"/>
        <v>0</v>
      </c>
      <c r="N85" s="163">
        <f t="shared" si="97"/>
        <v>0</v>
      </c>
      <c r="O85" s="163">
        <f t="shared" si="97"/>
        <v>0</v>
      </c>
      <c r="P85" s="163">
        <f t="shared" si="97"/>
        <v>0</v>
      </c>
      <c r="Q85" s="163">
        <f t="shared" si="97"/>
        <v>0</v>
      </c>
      <c r="R85" s="163">
        <f t="shared" si="97"/>
        <v>0</v>
      </c>
      <c r="S85" s="163">
        <f t="shared" si="97"/>
        <v>0</v>
      </c>
      <c r="T85" s="163">
        <f t="shared" si="97"/>
        <v>0</v>
      </c>
      <c r="U85" s="163">
        <f t="shared" si="97"/>
        <v>0</v>
      </c>
      <c r="V85" s="163">
        <f t="shared" si="97"/>
        <v>0</v>
      </c>
      <c r="W85" s="163">
        <f t="shared" si="97"/>
        <v>0</v>
      </c>
      <c r="X85" s="163">
        <f t="shared" si="97"/>
        <v>0</v>
      </c>
      <c r="Y85" s="163">
        <f t="shared" si="97"/>
        <v>0</v>
      </c>
      <c r="Z85" s="163">
        <f t="shared" si="97"/>
        <v>0</v>
      </c>
      <c r="AA85" s="163">
        <f t="shared" si="97"/>
        <v>0</v>
      </c>
      <c r="AB85" s="163">
        <f t="shared" si="97"/>
        <v>0</v>
      </c>
      <c r="AC85" s="163">
        <f t="shared" si="97"/>
        <v>0</v>
      </c>
      <c r="AD85" s="163">
        <f t="shared" si="97"/>
        <v>0</v>
      </c>
      <c r="AE85" s="163">
        <f t="shared" si="97"/>
        <v>0</v>
      </c>
      <c r="AF85" s="163">
        <f t="shared" si="97"/>
        <v>0</v>
      </c>
      <c r="AG85" s="163">
        <f t="shared" si="97"/>
        <v>0</v>
      </c>
      <c r="AH85" s="163">
        <f t="shared" si="97"/>
        <v>0</v>
      </c>
      <c r="AI85" s="163">
        <f t="shared" si="97"/>
        <v>0</v>
      </c>
      <c r="AJ85" s="163">
        <f t="shared" si="97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8">IFERROR(H79*H80/88,0)</f>
        <v>0</v>
      </c>
      <c r="I86" s="156">
        <f t="shared" si="98"/>
        <v>0</v>
      </c>
      <c r="J86" s="156">
        <f t="shared" si="98"/>
        <v>0</v>
      </c>
      <c r="K86" s="156">
        <f t="shared" si="98"/>
        <v>0</v>
      </c>
      <c r="L86" s="156">
        <f t="shared" si="98"/>
        <v>0</v>
      </c>
      <c r="M86" s="156">
        <f t="shared" si="98"/>
        <v>0</v>
      </c>
      <c r="N86" s="156">
        <f t="shared" si="98"/>
        <v>0</v>
      </c>
      <c r="O86" s="156">
        <f t="shared" si="98"/>
        <v>0</v>
      </c>
      <c r="P86" s="156">
        <f t="shared" si="98"/>
        <v>0</v>
      </c>
      <c r="Q86" s="156">
        <f t="shared" si="98"/>
        <v>0</v>
      </c>
      <c r="R86" s="156">
        <f t="shared" si="98"/>
        <v>0</v>
      </c>
      <c r="S86" s="156">
        <f t="shared" si="98"/>
        <v>0</v>
      </c>
      <c r="T86" s="156">
        <f t="shared" si="98"/>
        <v>0</v>
      </c>
      <c r="U86" s="156">
        <f t="shared" si="98"/>
        <v>0</v>
      </c>
      <c r="V86" s="156">
        <f t="shared" si="98"/>
        <v>0</v>
      </c>
      <c r="W86" s="156">
        <f t="shared" si="98"/>
        <v>0</v>
      </c>
      <c r="X86" s="156">
        <f t="shared" si="98"/>
        <v>0</v>
      </c>
      <c r="Y86" s="156">
        <f t="shared" si="98"/>
        <v>0</v>
      </c>
      <c r="Z86" s="156">
        <f t="shared" si="98"/>
        <v>0</v>
      </c>
      <c r="AA86" s="156">
        <f t="shared" si="98"/>
        <v>0</v>
      </c>
      <c r="AB86" s="156">
        <f t="shared" si="98"/>
        <v>0</v>
      </c>
      <c r="AC86" s="156">
        <f t="shared" si="98"/>
        <v>0</v>
      </c>
      <c r="AD86" s="156">
        <f t="shared" si="98"/>
        <v>0</v>
      </c>
      <c r="AE86" s="156">
        <f t="shared" si="98"/>
        <v>0</v>
      </c>
      <c r="AF86" s="156">
        <f t="shared" si="98"/>
        <v>0</v>
      </c>
      <c r="AG86" s="156">
        <f t="shared" si="98"/>
        <v>0</v>
      </c>
      <c r="AH86" s="156">
        <f t="shared" si="98"/>
        <v>0</v>
      </c>
      <c r="AI86" s="156">
        <f t="shared" si="98"/>
        <v>0</v>
      </c>
      <c r="AJ86" s="156">
        <f t="shared" si="98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9">IFERROR(G87*H$164/G$164,"-")</f>
        <v>-</v>
      </c>
      <c r="I87" s="179" t="str">
        <f t="shared" si="99"/>
        <v>-</v>
      </c>
      <c r="J87" s="179" t="str">
        <f t="shared" si="99"/>
        <v>-</v>
      </c>
      <c r="K87" s="179" t="str">
        <f t="shared" si="99"/>
        <v>-</v>
      </c>
      <c r="L87" s="179" t="str">
        <f t="shared" si="99"/>
        <v>-</v>
      </c>
      <c r="M87" s="179" t="str">
        <f t="shared" si="99"/>
        <v>-</v>
      </c>
      <c r="N87" s="179" t="str">
        <f t="shared" si="99"/>
        <v>-</v>
      </c>
      <c r="O87" s="179" t="str">
        <f t="shared" si="99"/>
        <v>-</v>
      </c>
      <c r="P87" s="179" t="str">
        <f t="shared" si="99"/>
        <v>-</v>
      </c>
      <c r="Q87" s="179" t="str">
        <f t="shared" si="99"/>
        <v>-</v>
      </c>
      <c r="R87" s="179" t="str">
        <f t="shared" si="99"/>
        <v>-</v>
      </c>
      <c r="S87" s="179" t="str">
        <f t="shared" si="99"/>
        <v>-</v>
      </c>
      <c r="T87" s="179" t="str">
        <f t="shared" si="99"/>
        <v>-</v>
      </c>
      <c r="U87" s="179" t="str">
        <f t="shared" si="99"/>
        <v>-</v>
      </c>
      <c r="V87" s="179" t="str">
        <f t="shared" si="99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100">IFERROR(AC87*AD$164/AC$164,"-")</f>
        <v>-</v>
      </c>
      <c r="AE87" s="179" t="str">
        <f t="shared" si="100"/>
        <v>-</v>
      </c>
      <c r="AF87" s="179" t="str">
        <f t="shared" si="100"/>
        <v>-</v>
      </c>
      <c r="AG87" s="179" t="str">
        <f t="shared" si="100"/>
        <v>-</v>
      </c>
      <c r="AH87" s="179" t="str">
        <f t="shared" si="100"/>
        <v>-</v>
      </c>
      <c r="AI87" s="179" t="str">
        <f t="shared" si="100"/>
        <v>-</v>
      </c>
      <c r="AJ87" s="179" t="str">
        <f t="shared" si="100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V89" si="101">H88</f>
        <v>88</v>
      </c>
      <c r="J88" s="164">
        <f t="shared" si="101"/>
        <v>88</v>
      </c>
      <c r="K88" s="164">
        <f t="shared" si="101"/>
        <v>88</v>
      </c>
      <c r="L88" s="164">
        <f t="shared" si="101"/>
        <v>88</v>
      </c>
      <c r="M88" s="164">
        <f t="shared" si="101"/>
        <v>88</v>
      </c>
      <c r="N88" s="164">
        <f t="shared" si="101"/>
        <v>88</v>
      </c>
      <c r="O88" s="164">
        <f t="shared" si="101"/>
        <v>88</v>
      </c>
      <c r="P88" s="164">
        <f t="shared" si="101"/>
        <v>88</v>
      </c>
      <c r="Q88" s="164">
        <f t="shared" si="101"/>
        <v>88</v>
      </c>
      <c r="R88" s="164">
        <f t="shared" si="101"/>
        <v>88</v>
      </c>
      <c r="S88" s="164">
        <f t="shared" si="101"/>
        <v>88</v>
      </c>
      <c r="T88" s="164">
        <f t="shared" si="101"/>
        <v>88</v>
      </c>
      <c r="U88" s="164">
        <f t="shared" si="101"/>
        <v>88</v>
      </c>
      <c r="V88" s="164">
        <f t="shared" si="101"/>
        <v>88</v>
      </c>
      <c r="W88" s="164">
        <f>J88</f>
        <v>88</v>
      </c>
      <c r="X88" s="164">
        <f t="shared" ref="X88:AB89" si="102">W88</f>
        <v>88</v>
      </c>
      <c r="Y88" s="164">
        <f t="shared" si="102"/>
        <v>88</v>
      </c>
      <c r="Z88" s="164">
        <f t="shared" si="102"/>
        <v>88</v>
      </c>
      <c r="AA88" s="164">
        <f t="shared" si="102"/>
        <v>88</v>
      </c>
      <c r="AB88" s="164">
        <f t="shared" si="102"/>
        <v>88</v>
      </c>
      <c r="AC88" s="164">
        <f>P88</f>
        <v>88</v>
      </c>
      <c r="AD88" s="164">
        <f t="shared" ref="AD88:AJ88" si="103">AC88</f>
        <v>88</v>
      </c>
      <c r="AE88" s="164">
        <f t="shared" si="103"/>
        <v>88</v>
      </c>
      <c r="AF88" s="164">
        <f t="shared" si="103"/>
        <v>88</v>
      </c>
      <c r="AG88" s="164">
        <f t="shared" si="103"/>
        <v>88</v>
      </c>
      <c r="AH88" s="164">
        <f t="shared" si="103"/>
        <v>88</v>
      </c>
      <c r="AI88" s="164">
        <f t="shared" si="103"/>
        <v>88</v>
      </c>
      <c r="AJ88" s="164">
        <f t="shared" si="103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104">G89</f>
        <v>0</v>
      </c>
      <c r="I89" s="166">
        <f t="shared" si="104"/>
        <v>0</v>
      </c>
      <c r="J89" s="166">
        <f t="shared" si="104"/>
        <v>0</v>
      </c>
      <c r="K89" s="166">
        <f t="shared" si="104"/>
        <v>0</v>
      </c>
      <c r="L89" s="166">
        <f t="shared" si="104"/>
        <v>0</v>
      </c>
      <c r="M89" s="166">
        <f t="shared" si="104"/>
        <v>0</v>
      </c>
      <c r="N89" s="166">
        <f t="shared" si="104"/>
        <v>0</v>
      </c>
      <c r="O89" s="166">
        <f t="shared" si="104"/>
        <v>0</v>
      </c>
      <c r="P89" s="166">
        <f t="shared" si="104"/>
        <v>0</v>
      </c>
      <c r="Q89" s="166">
        <f t="shared" si="104"/>
        <v>0</v>
      </c>
      <c r="R89" s="166">
        <f t="shared" si="101"/>
        <v>0</v>
      </c>
      <c r="S89" s="166">
        <f t="shared" si="101"/>
        <v>0</v>
      </c>
      <c r="T89" s="166">
        <f t="shared" si="101"/>
        <v>0</v>
      </c>
      <c r="U89" s="166">
        <f t="shared" si="101"/>
        <v>0</v>
      </c>
      <c r="V89" s="166">
        <f t="shared" si="101"/>
        <v>0</v>
      </c>
      <c r="W89" s="166">
        <f>J89</f>
        <v>0</v>
      </c>
      <c r="X89" s="166">
        <f t="shared" si="102"/>
        <v>0</v>
      </c>
      <c r="Y89" s="166">
        <f t="shared" si="102"/>
        <v>0</v>
      </c>
      <c r="Z89" s="166">
        <f t="shared" si="102"/>
        <v>0</v>
      </c>
      <c r="AA89" s="166">
        <f t="shared" si="102"/>
        <v>0</v>
      </c>
      <c r="AB89" s="166">
        <f t="shared" si="102"/>
        <v>0</v>
      </c>
      <c r="AC89" s="166">
        <f>P89</f>
        <v>0</v>
      </c>
      <c r="AD89" s="166">
        <f t="shared" si="104"/>
        <v>0</v>
      </c>
      <c r="AE89" s="166">
        <f t="shared" si="104"/>
        <v>0</v>
      </c>
      <c r="AF89" s="166">
        <f t="shared" si="104"/>
        <v>0</v>
      </c>
      <c r="AG89" s="166">
        <f t="shared" si="104"/>
        <v>0</v>
      </c>
      <c r="AH89" s="166">
        <f t="shared" si="104"/>
        <v>0</v>
      </c>
      <c r="AI89" s="166">
        <f t="shared" si="104"/>
        <v>0</v>
      </c>
      <c r="AJ89" s="166">
        <f t="shared" si="104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105">IFERROR(H89*100/H88,0)</f>
        <v>0</v>
      </c>
      <c r="I90" s="291">
        <f t="shared" si="105"/>
        <v>0</v>
      </c>
      <c r="J90" s="291">
        <f t="shared" si="105"/>
        <v>0</v>
      </c>
      <c r="K90" s="291">
        <f t="shared" si="105"/>
        <v>0</v>
      </c>
      <c r="L90" s="291">
        <f t="shared" si="105"/>
        <v>0</v>
      </c>
      <c r="M90" s="291">
        <f t="shared" si="105"/>
        <v>0</v>
      </c>
      <c r="N90" s="291">
        <f t="shared" si="105"/>
        <v>0</v>
      </c>
      <c r="O90" s="291">
        <f t="shared" si="105"/>
        <v>0</v>
      </c>
      <c r="P90" s="291">
        <f t="shared" si="105"/>
        <v>0</v>
      </c>
      <c r="Q90" s="291">
        <f t="shared" si="105"/>
        <v>0</v>
      </c>
      <c r="R90" s="291">
        <f t="shared" si="105"/>
        <v>0</v>
      </c>
      <c r="S90" s="291">
        <f t="shared" si="105"/>
        <v>0</v>
      </c>
      <c r="T90" s="291">
        <f t="shared" si="105"/>
        <v>0</v>
      </c>
      <c r="U90" s="291">
        <f t="shared" si="105"/>
        <v>0</v>
      </c>
      <c r="V90" s="291">
        <f t="shared" si="105"/>
        <v>0</v>
      </c>
      <c r="W90" s="291">
        <f t="shared" si="105"/>
        <v>0</v>
      </c>
      <c r="X90" s="291">
        <f t="shared" si="105"/>
        <v>0</v>
      </c>
      <c r="Y90" s="291">
        <f t="shared" si="105"/>
        <v>0</v>
      </c>
      <c r="Z90" s="291">
        <f t="shared" si="105"/>
        <v>0</v>
      </c>
      <c r="AA90" s="291">
        <f t="shared" si="105"/>
        <v>0</v>
      </c>
      <c r="AB90" s="291">
        <f t="shared" si="105"/>
        <v>0</v>
      </c>
      <c r="AC90" s="291">
        <f t="shared" si="105"/>
        <v>0</v>
      </c>
      <c r="AD90" s="291">
        <f t="shared" si="105"/>
        <v>0</v>
      </c>
      <c r="AE90" s="291">
        <f t="shared" si="105"/>
        <v>0</v>
      </c>
      <c r="AF90" s="291">
        <f t="shared" si="105"/>
        <v>0</v>
      </c>
      <c r="AG90" s="291">
        <f t="shared" si="105"/>
        <v>0</v>
      </c>
      <c r="AH90" s="291">
        <f t="shared" si="105"/>
        <v>0</v>
      </c>
      <c r="AI90" s="291">
        <f t="shared" si="105"/>
        <v>0</v>
      </c>
      <c r="AJ90" s="291">
        <f t="shared" si="105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106">H91</f>
        <v>2</v>
      </c>
      <c r="J91" s="309">
        <f t="shared" si="106"/>
        <v>2</v>
      </c>
      <c r="K91" s="309">
        <f t="shared" si="106"/>
        <v>2</v>
      </c>
      <c r="L91" s="309">
        <f t="shared" si="106"/>
        <v>2</v>
      </c>
      <c r="M91" s="309">
        <f t="shared" si="106"/>
        <v>2</v>
      </c>
      <c r="N91" s="309">
        <f t="shared" si="106"/>
        <v>2</v>
      </c>
      <c r="O91" s="309">
        <f t="shared" si="106"/>
        <v>2</v>
      </c>
      <c r="P91" s="309">
        <f t="shared" si="106"/>
        <v>2</v>
      </c>
      <c r="Q91" s="309">
        <f t="shared" si="106"/>
        <v>2</v>
      </c>
      <c r="R91" s="309">
        <f t="shared" si="106"/>
        <v>2</v>
      </c>
      <c r="S91" s="309">
        <f t="shared" si="106"/>
        <v>2</v>
      </c>
      <c r="T91" s="309">
        <f t="shared" si="106"/>
        <v>2</v>
      </c>
      <c r="U91" s="309">
        <f t="shared" si="106"/>
        <v>2</v>
      </c>
      <c r="V91" s="309">
        <f t="shared" si="106"/>
        <v>2</v>
      </c>
      <c r="W91" s="309">
        <f t="shared" si="106"/>
        <v>2</v>
      </c>
      <c r="X91" s="309">
        <f t="shared" si="106"/>
        <v>2</v>
      </c>
      <c r="Y91" s="309">
        <f t="shared" si="106"/>
        <v>2</v>
      </c>
      <c r="Z91" s="309">
        <f t="shared" si="106"/>
        <v>2</v>
      </c>
      <c r="AA91" s="309">
        <f t="shared" si="106"/>
        <v>2</v>
      </c>
      <c r="AB91" s="309">
        <f t="shared" si="106"/>
        <v>2</v>
      </c>
      <c r="AC91" s="309">
        <f t="shared" si="106"/>
        <v>2</v>
      </c>
      <c r="AD91" s="309">
        <f t="shared" si="106"/>
        <v>2</v>
      </c>
      <c r="AE91" s="309">
        <f t="shared" si="106"/>
        <v>2</v>
      </c>
      <c r="AF91" s="309">
        <f t="shared" si="106"/>
        <v>2</v>
      </c>
      <c r="AG91" s="309">
        <f t="shared" si="106"/>
        <v>2</v>
      </c>
      <c r="AH91" s="309">
        <f t="shared" si="106"/>
        <v>2</v>
      </c>
      <c r="AI91" s="309">
        <f t="shared" si="106"/>
        <v>2</v>
      </c>
      <c r="AJ91" s="309">
        <f t="shared" si="106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107">IFERROR(I87*I88/100*(100-I91)/100,0)</f>
        <v>0</v>
      </c>
      <c r="J92" s="156">
        <f t="shared" si="107"/>
        <v>0</v>
      </c>
      <c r="K92" s="156">
        <f t="shared" si="107"/>
        <v>0</v>
      </c>
      <c r="L92" s="156">
        <f t="shared" si="107"/>
        <v>0</v>
      </c>
      <c r="M92" s="156">
        <f t="shared" si="107"/>
        <v>0</v>
      </c>
      <c r="N92" s="156">
        <f t="shared" si="107"/>
        <v>0</v>
      </c>
      <c r="O92" s="156">
        <f t="shared" si="107"/>
        <v>0</v>
      </c>
      <c r="P92" s="156">
        <f t="shared" si="107"/>
        <v>0</v>
      </c>
      <c r="Q92" s="156">
        <f t="shared" si="107"/>
        <v>0</v>
      </c>
      <c r="R92" s="156">
        <f t="shared" si="107"/>
        <v>0</v>
      </c>
      <c r="S92" s="156">
        <f t="shared" si="107"/>
        <v>0</v>
      </c>
      <c r="T92" s="156">
        <f t="shared" si="107"/>
        <v>0</v>
      </c>
      <c r="U92" s="156">
        <f t="shared" si="107"/>
        <v>0</v>
      </c>
      <c r="V92" s="156">
        <f t="shared" si="107"/>
        <v>0</v>
      </c>
      <c r="W92" s="156">
        <f t="shared" si="107"/>
        <v>0</v>
      </c>
      <c r="X92" s="156">
        <f t="shared" si="107"/>
        <v>0</v>
      </c>
      <c r="Y92" s="156">
        <f t="shared" si="107"/>
        <v>0</v>
      </c>
      <c r="Z92" s="156">
        <f t="shared" si="107"/>
        <v>0</v>
      </c>
      <c r="AA92" s="156">
        <f t="shared" si="107"/>
        <v>0</v>
      </c>
      <c r="AB92" s="156">
        <f t="shared" si="107"/>
        <v>0</v>
      </c>
      <c r="AC92" s="156">
        <f t="shared" si="107"/>
        <v>0</v>
      </c>
      <c r="AD92" s="156">
        <f t="shared" si="107"/>
        <v>0</v>
      </c>
      <c r="AE92" s="156">
        <f t="shared" si="107"/>
        <v>0</v>
      </c>
      <c r="AF92" s="156">
        <f t="shared" si="107"/>
        <v>0</v>
      </c>
      <c r="AG92" s="156">
        <f t="shared" si="107"/>
        <v>0</v>
      </c>
      <c r="AH92" s="156">
        <f t="shared" si="107"/>
        <v>0</v>
      </c>
      <c r="AI92" s="156">
        <f t="shared" si="107"/>
        <v>0</v>
      </c>
      <c r="AJ92" s="156">
        <f t="shared" si="107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8">IFERROR(I90/100*I92,0)</f>
        <v>0</v>
      </c>
      <c r="J93" s="163">
        <f t="shared" si="108"/>
        <v>0</v>
      </c>
      <c r="K93" s="163">
        <f t="shared" si="108"/>
        <v>0</v>
      </c>
      <c r="L93" s="163">
        <f t="shared" si="108"/>
        <v>0</v>
      </c>
      <c r="M93" s="163">
        <f t="shared" si="108"/>
        <v>0</v>
      </c>
      <c r="N93" s="163">
        <f t="shared" si="108"/>
        <v>0</v>
      </c>
      <c r="O93" s="163">
        <f t="shared" si="108"/>
        <v>0</v>
      </c>
      <c r="P93" s="163">
        <f t="shared" si="108"/>
        <v>0</v>
      </c>
      <c r="Q93" s="163">
        <f t="shared" si="108"/>
        <v>0</v>
      </c>
      <c r="R93" s="163">
        <f t="shared" si="108"/>
        <v>0</v>
      </c>
      <c r="S93" s="163">
        <f t="shared" si="108"/>
        <v>0</v>
      </c>
      <c r="T93" s="163">
        <f t="shared" si="108"/>
        <v>0</v>
      </c>
      <c r="U93" s="163">
        <f t="shared" si="108"/>
        <v>0</v>
      </c>
      <c r="V93" s="163">
        <f t="shared" si="108"/>
        <v>0</v>
      </c>
      <c r="W93" s="163">
        <f t="shared" si="108"/>
        <v>0</v>
      </c>
      <c r="X93" s="163">
        <f t="shared" si="108"/>
        <v>0</v>
      </c>
      <c r="Y93" s="163">
        <f t="shared" si="108"/>
        <v>0</v>
      </c>
      <c r="Z93" s="163">
        <f t="shared" si="108"/>
        <v>0</v>
      </c>
      <c r="AA93" s="163">
        <f t="shared" si="108"/>
        <v>0</v>
      </c>
      <c r="AB93" s="163">
        <f t="shared" si="108"/>
        <v>0</v>
      </c>
      <c r="AC93" s="163">
        <f t="shared" si="108"/>
        <v>0</v>
      </c>
      <c r="AD93" s="163">
        <f t="shared" si="108"/>
        <v>0</v>
      </c>
      <c r="AE93" s="163">
        <f t="shared" si="108"/>
        <v>0</v>
      </c>
      <c r="AF93" s="163">
        <f t="shared" si="108"/>
        <v>0</v>
      </c>
      <c r="AG93" s="163">
        <f t="shared" si="108"/>
        <v>0</v>
      </c>
      <c r="AH93" s="163">
        <f t="shared" si="108"/>
        <v>0</v>
      </c>
      <c r="AI93" s="163">
        <f t="shared" si="108"/>
        <v>0</v>
      </c>
      <c r="AJ93" s="163">
        <f t="shared" si="108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9">IFERROR(H87*H88/88,0)</f>
        <v>0</v>
      </c>
      <c r="I94" s="156">
        <f t="shared" si="109"/>
        <v>0</v>
      </c>
      <c r="J94" s="156">
        <f t="shared" si="109"/>
        <v>0</v>
      </c>
      <c r="K94" s="156">
        <f t="shared" si="109"/>
        <v>0</v>
      </c>
      <c r="L94" s="156">
        <f t="shared" si="109"/>
        <v>0</v>
      </c>
      <c r="M94" s="156">
        <f t="shared" si="109"/>
        <v>0</v>
      </c>
      <c r="N94" s="156">
        <f t="shared" si="109"/>
        <v>0</v>
      </c>
      <c r="O94" s="156">
        <f t="shared" si="109"/>
        <v>0</v>
      </c>
      <c r="P94" s="156">
        <f t="shared" si="109"/>
        <v>0</v>
      </c>
      <c r="Q94" s="156">
        <f t="shared" si="109"/>
        <v>0</v>
      </c>
      <c r="R94" s="156">
        <f t="shared" si="109"/>
        <v>0</v>
      </c>
      <c r="S94" s="156">
        <f t="shared" si="109"/>
        <v>0</v>
      </c>
      <c r="T94" s="156">
        <f t="shared" si="109"/>
        <v>0</v>
      </c>
      <c r="U94" s="156">
        <f t="shared" si="109"/>
        <v>0</v>
      </c>
      <c r="V94" s="156">
        <f t="shared" si="109"/>
        <v>0</v>
      </c>
      <c r="W94" s="156">
        <f t="shared" si="109"/>
        <v>0</v>
      </c>
      <c r="X94" s="156">
        <f t="shared" si="109"/>
        <v>0</v>
      </c>
      <c r="Y94" s="156">
        <f t="shared" si="109"/>
        <v>0</v>
      </c>
      <c r="Z94" s="156">
        <f t="shared" si="109"/>
        <v>0</v>
      </c>
      <c r="AA94" s="156">
        <f t="shared" si="109"/>
        <v>0</v>
      </c>
      <c r="AB94" s="156">
        <f t="shared" si="109"/>
        <v>0</v>
      </c>
      <c r="AC94" s="156">
        <f t="shared" si="109"/>
        <v>0</v>
      </c>
      <c r="AD94" s="156">
        <f t="shared" si="109"/>
        <v>0</v>
      </c>
      <c r="AE94" s="156">
        <f t="shared" si="109"/>
        <v>0</v>
      </c>
      <c r="AF94" s="156">
        <f t="shared" si="109"/>
        <v>0</v>
      </c>
      <c r="AG94" s="156">
        <f t="shared" si="109"/>
        <v>0</v>
      </c>
      <c r="AH94" s="156">
        <f t="shared" si="109"/>
        <v>0</v>
      </c>
      <c r="AI94" s="156">
        <f t="shared" si="109"/>
        <v>0</v>
      </c>
      <c r="AJ94" s="156">
        <f t="shared" si="109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10">IFERROR(G95*H$164/G$164,"-")</f>
        <v>-</v>
      </c>
      <c r="I95" s="179" t="str">
        <f t="shared" si="110"/>
        <v>-</v>
      </c>
      <c r="J95" s="179" t="str">
        <f t="shared" si="110"/>
        <v>-</v>
      </c>
      <c r="K95" s="179" t="str">
        <f t="shared" si="110"/>
        <v>-</v>
      </c>
      <c r="L95" s="179" t="str">
        <f t="shared" si="110"/>
        <v>-</v>
      </c>
      <c r="M95" s="179" t="str">
        <f t="shared" si="110"/>
        <v>-</v>
      </c>
      <c r="N95" s="179" t="str">
        <f t="shared" si="110"/>
        <v>-</v>
      </c>
      <c r="O95" s="179" t="str">
        <f t="shared" si="110"/>
        <v>-</v>
      </c>
      <c r="P95" s="179" t="str">
        <f t="shared" si="110"/>
        <v>-</v>
      </c>
      <c r="Q95" s="179" t="str">
        <f t="shared" si="110"/>
        <v>-</v>
      </c>
      <c r="R95" s="179" t="str">
        <f t="shared" si="110"/>
        <v>-</v>
      </c>
      <c r="S95" s="179" t="str">
        <f t="shared" si="110"/>
        <v>-</v>
      </c>
      <c r="T95" s="179" t="str">
        <f t="shared" si="110"/>
        <v>-</v>
      </c>
      <c r="U95" s="179" t="str">
        <f t="shared" si="110"/>
        <v>-</v>
      </c>
      <c r="V95" s="179" t="str">
        <f t="shared" si="110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11">IFERROR(AC95*AD$164/AC$164,"-")</f>
        <v>-</v>
      </c>
      <c r="AE95" s="179" t="str">
        <f t="shared" si="111"/>
        <v>-</v>
      </c>
      <c r="AF95" s="179" t="str">
        <f t="shared" si="111"/>
        <v>-</v>
      </c>
      <c r="AG95" s="179" t="str">
        <f t="shared" si="111"/>
        <v>-</v>
      </c>
      <c r="AH95" s="179" t="str">
        <f t="shared" si="111"/>
        <v>-</v>
      </c>
      <c r="AI95" s="179" t="str">
        <f t="shared" si="111"/>
        <v>-</v>
      </c>
      <c r="AJ95" s="179" t="str">
        <f t="shared" si="111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V97" si="112">H96</f>
        <v>88</v>
      </c>
      <c r="J96" s="164">
        <f t="shared" si="112"/>
        <v>88</v>
      </c>
      <c r="K96" s="164">
        <f t="shared" si="112"/>
        <v>88</v>
      </c>
      <c r="L96" s="164">
        <f t="shared" si="112"/>
        <v>88</v>
      </c>
      <c r="M96" s="164">
        <f t="shared" si="112"/>
        <v>88</v>
      </c>
      <c r="N96" s="164">
        <f t="shared" si="112"/>
        <v>88</v>
      </c>
      <c r="O96" s="164">
        <f t="shared" si="112"/>
        <v>88</v>
      </c>
      <c r="P96" s="164">
        <f t="shared" si="112"/>
        <v>88</v>
      </c>
      <c r="Q96" s="164">
        <f t="shared" si="112"/>
        <v>88</v>
      </c>
      <c r="R96" s="164">
        <f t="shared" si="112"/>
        <v>88</v>
      </c>
      <c r="S96" s="164">
        <f t="shared" si="112"/>
        <v>88</v>
      </c>
      <c r="T96" s="164">
        <f t="shared" si="112"/>
        <v>88</v>
      </c>
      <c r="U96" s="164">
        <f t="shared" si="112"/>
        <v>88</v>
      </c>
      <c r="V96" s="164">
        <f t="shared" si="112"/>
        <v>88</v>
      </c>
      <c r="W96" s="164">
        <f>J96</f>
        <v>88</v>
      </c>
      <c r="X96" s="164">
        <f t="shared" ref="X96:AB97" si="113">W96</f>
        <v>88</v>
      </c>
      <c r="Y96" s="164">
        <f t="shared" si="113"/>
        <v>88</v>
      </c>
      <c r="Z96" s="164">
        <f t="shared" si="113"/>
        <v>88</v>
      </c>
      <c r="AA96" s="164">
        <f t="shared" si="113"/>
        <v>88</v>
      </c>
      <c r="AB96" s="164">
        <f t="shared" si="113"/>
        <v>88</v>
      </c>
      <c r="AC96" s="164">
        <f>P96</f>
        <v>88</v>
      </c>
      <c r="AD96" s="164">
        <f t="shared" ref="AD96:AJ96" si="114">AC96</f>
        <v>88</v>
      </c>
      <c r="AE96" s="164">
        <f t="shared" si="114"/>
        <v>88</v>
      </c>
      <c r="AF96" s="164">
        <f t="shared" si="114"/>
        <v>88</v>
      </c>
      <c r="AG96" s="164">
        <f t="shared" si="114"/>
        <v>88</v>
      </c>
      <c r="AH96" s="164">
        <f t="shared" si="114"/>
        <v>88</v>
      </c>
      <c r="AI96" s="164">
        <f t="shared" si="114"/>
        <v>88</v>
      </c>
      <c r="AJ96" s="164">
        <f t="shared" si="11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15">G97</f>
        <v>100</v>
      </c>
      <c r="I97" s="166">
        <f t="shared" si="115"/>
        <v>100</v>
      </c>
      <c r="J97" s="166">
        <f t="shared" si="115"/>
        <v>100</v>
      </c>
      <c r="K97" s="166">
        <f t="shared" si="115"/>
        <v>100</v>
      </c>
      <c r="L97" s="166">
        <f t="shared" si="115"/>
        <v>100</v>
      </c>
      <c r="M97" s="166">
        <f t="shared" si="115"/>
        <v>100</v>
      </c>
      <c r="N97" s="166">
        <f t="shared" si="115"/>
        <v>100</v>
      </c>
      <c r="O97" s="166">
        <f t="shared" si="115"/>
        <v>100</v>
      </c>
      <c r="P97" s="166">
        <f t="shared" si="115"/>
        <v>100</v>
      </c>
      <c r="Q97" s="166">
        <f t="shared" si="115"/>
        <v>100</v>
      </c>
      <c r="R97" s="166">
        <f t="shared" si="112"/>
        <v>100</v>
      </c>
      <c r="S97" s="166">
        <f t="shared" si="112"/>
        <v>100</v>
      </c>
      <c r="T97" s="166">
        <f t="shared" si="112"/>
        <v>100</v>
      </c>
      <c r="U97" s="166">
        <f t="shared" si="112"/>
        <v>100</v>
      </c>
      <c r="V97" s="166">
        <f t="shared" si="112"/>
        <v>100</v>
      </c>
      <c r="W97" s="166">
        <f>J97</f>
        <v>100</v>
      </c>
      <c r="X97" s="166">
        <f t="shared" si="113"/>
        <v>100</v>
      </c>
      <c r="Y97" s="166">
        <f t="shared" si="113"/>
        <v>100</v>
      </c>
      <c r="Z97" s="166">
        <f t="shared" si="113"/>
        <v>100</v>
      </c>
      <c r="AA97" s="166">
        <f t="shared" si="113"/>
        <v>100</v>
      </c>
      <c r="AB97" s="166">
        <f t="shared" si="113"/>
        <v>100</v>
      </c>
      <c r="AC97" s="166">
        <f>P97</f>
        <v>100</v>
      </c>
      <c r="AD97" s="166">
        <f t="shared" si="115"/>
        <v>100</v>
      </c>
      <c r="AE97" s="166">
        <f t="shared" si="115"/>
        <v>100</v>
      </c>
      <c r="AF97" s="166">
        <f t="shared" si="115"/>
        <v>100</v>
      </c>
      <c r="AG97" s="166">
        <f t="shared" si="115"/>
        <v>100</v>
      </c>
      <c r="AH97" s="166">
        <f t="shared" si="115"/>
        <v>100</v>
      </c>
      <c r="AI97" s="166">
        <f t="shared" si="115"/>
        <v>100</v>
      </c>
      <c r="AJ97" s="166">
        <f t="shared" si="115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16">IFERROR(H97*100/H96,0)</f>
        <v>113.63636363636364</v>
      </c>
      <c r="I98" s="291">
        <f t="shared" si="116"/>
        <v>113.63636363636364</v>
      </c>
      <c r="J98" s="291">
        <f t="shared" si="116"/>
        <v>113.63636363636364</v>
      </c>
      <c r="K98" s="291">
        <f t="shared" si="116"/>
        <v>113.63636363636364</v>
      </c>
      <c r="L98" s="291">
        <f t="shared" si="116"/>
        <v>113.63636363636364</v>
      </c>
      <c r="M98" s="291">
        <f t="shared" si="116"/>
        <v>113.63636363636364</v>
      </c>
      <c r="N98" s="291">
        <f t="shared" si="116"/>
        <v>113.63636363636364</v>
      </c>
      <c r="O98" s="291">
        <f t="shared" si="116"/>
        <v>113.63636363636364</v>
      </c>
      <c r="P98" s="291">
        <f t="shared" si="116"/>
        <v>113.63636363636364</v>
      </c>
      <c r="Q98" s="291">
        <f t="shared" si="116"/>
        <v>113.63636363636364</v>
      </c>
      <c r="R98" s="291">
        <f t="shared" si="116"/>
        <v>113.63636363636364</v>
      </c>
      <c r="S98" s="291">
        <f t="shared" si="116"/>
        <v>113.63636363636364</v>
      </c>
      <c r="T98" s="291">
        <f t="shared" si="116"/>
        <v>113.63636363636364</v>
      </c>
      <c r="U98" s="291">
        <f t="shared" si="116"/>
        <v>113.63636363636364</v>
      </c>
      <c r="V98" s="291">
        <f t="shared" si="116"/>
        <v>113.63636363636364</v>
      </c>
      <c r="W98" s="291">
        <f t="shared" si="116"/>
        <v>113.63636363636364</v>
      </c>
      <c r="X98" s="291">
        <f t="shared" si="116"/>
        <v>113.63636363636364</v>
      </c>
      <c r="Y98" s="291">
        <f t="shared" si="116"/>
        <v>113.63636363636364</v>
      </c>
      <c r="Z98" s="291">
        <f t="shared" si="116"/>
        <v>113.63636363636364</v>
      </c>
      <c r="AA98" s="291">
        <f t="shared" si="116"/>
        <v>113.63636363636364</v>
      </c>
      <c r="AB98" s="291">
        <f t="shared" si="116"/>
        <v>113.63636363636364</v>
      </c>
      <c r="AC98" s="291">
        <f t="shared" si="116"/>
        <v>113.63636363636364</v>
      </c>
      <c r="AD98" s="291">
        <f t="shared" si="116"/>
        <v>113.63636363636364</v>
      </c>
      <c r="AE98" s="291">
        <f t="shared" si="116"/>
        <v>113.63636363636364</v>
      </c>
      <c r="AF98" s="291">
        <f t="shared" si="116"/>
        <v>113.63636363636364</v>
      </c>
      <c r="AG98" s="291">
        <f t="shared" si="116"/>
        <v>113.63636363636364</v>
      </c>
      <c r="AH98" s="291">
        <f t="shared" si="116"/>
        <v>113.63636363636364</v>
      </c>
      <c r="AI98" s="291">
        <f t="shared" si="116"/>
        <v>113.63636363636364</v>
      </c>
      <c r="AJ98" s="291">
        <f t="shared" si="116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17">H99</f>
        <v>2</v>
      </c>
      <c r="J99" s="309">
        <f t="shared" si="117"/>
        <v>2</v>
      </c>
      <c r="K99" s="309">
        <f t="shared" si="117"/>
        <v>2</v>
      </c>
      <c r="L99" s="309">
        <f t="shared" si="117"/>
        <v>2</v>
      </c>
      <c r="M99" s="309">
        <f t="shared" si="117"/>
        <v>2</v>
      </c>
      <c r="N99" s="309">
        <f t="shared" si="117"/>
        <v>2</v>
      </c>
      <c r="O99" s="309">
        <f t="shared" si="117"/>
        <v>2</v>
      </c>
      <c r="P99" s="309">
        <f t="shared" si="117"/>
        <v>2</v>
      </c>
      <c r="Q99" s="309">
        <f t="shared" si="117"/>
        <v>2</v>
      </c>
      <c r="R99" s="309">
        <f t="shared" si="117"/>
        <v>2</v>
      </c>
      <c r="S99" s="309">
        <f t="shared" si="117"/>
        <v>2</v>
      </c>
      <c r="T99" s="309">
        <f t="shared" si="117"/>
        <v>2</v>
      </c>
      <c r="U99" s="309">
        <f t="shared" si="117"/>
        <v>2</v>
      </c>
      <c r="V99" s="309">
        <f t="shared" si="117"/>
        <v>2</v>
      </c>
      <c r="W99" s="309">
        <f t="shared" si="117"/>
        <v>2</v>
      </c>
      <c r="X99" s="309">
        <f t="shared" si="117"/>
        <v>2</v>
      </c>
      <c r="Y99" s="309">
        <f t="shared" si="117"/>
        <v>2</v>
      </c>
      <c r="Z99" s="309">
        <f t="shared" si="117"/>
        <v>2</v>
      </c>
      <c r="AA99" s="309">
        <f t="shared" si="117"/>
        <v>2</v>
      </c>
      <c r="AB99" s="309">
        <f t="shared" si="117"/>
        <v>2</v>
      </c>
      <c r="AC99" s="309">
        <f t="shared" si="117"/>
        <v>2</v>
      </c>
      <c r="AD99" s="309">
        <f t="shared" si="117"/>
        <v>2</v>
      </c>
      <c r="AE99" s="309">
        <f t="shared" si="117"/>
        <v>2</v>
      </c>
      <c r="AF99" s="309">
        <f t="shared" si="117"/>
        <v>2</v>
      </c>
      <c r="AG99" s="309">
        <f t="shared" si="117"/>
        <v>2</v>
      </c>
      <c r="AH99" s="309">
        <f t="shared" si="117"/>
        <v>2</v>
      </c>
      <c r="AI99" s="309">
        <f t="shared" si="117"/>
        <v>2</v>
      </c>
      <c r="AJ99" s="309">
        <f t="shared" si="117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18">IFERROR(I95*I96/100*(100-I99)/100,0)</f>
        <v>0</v>
      </c>
      <c r="J100" s="156">
        <f t="shared" si="118"/>
        <v>0</v>
      </c>
      <c r="K100" s="156">
        <f t="shared" si="118"/>
        <v>0</v>
      </c>
      <c r="L100" s="156">
        <f t="shared" si="118"/>
        <v>0</v>
      </c>
      <c r="M100" s="156">
        <f t="shared" si="118"/>
        <v>0</v>
      </c>
      <c r="N100" s="156">
        <f t="shared" si="118"/>
        <v>0</v>
      </c>
      <c r="O100" s="156">
        <f t="shared" si="118"/>
        <v>0</v>
      </c>
      <c r="P100" s="156">
        <f t="shared" si="118"/>
        <v>0</v>
      </c>
      <c r="Q100" s="156">
        <f t="shared" si="118"/>
        <v>0</v>
      </c>
      <c r="R100" s="156">
        <f t="shared" si="118"/>
        <v>0</v>
      </c>
      <c r="S100" s="156">
        <f t="shared" si="118"/>
        <v>0</v>
      </c>
      <c r="T100" s="156">
        <f t="shared" si="118"/>
        <v>0</v>
      </c>
      <c r="U100" s="156">
        <f t="shared" si="118"/>
        <v>0</v>
      </c>
      <c r="V100" s="156">
        <f t="shared" si="118"/>
        <v>0</v>
      </c>
      <c r="W100" s="156">
        <f t="shared" si="118"/>
        <v>0</v>
      </c>
      <c r="X100" s="156">
        <f t="shared" si="118"/>
        <v>0</v>
      </c>
      <c r="Y100" s="156">
        <f t="shared" si="118"/>
        <v>0</v>
      </c>
      <c r="Z100" s="156">
        <f t="shared" si="118"/>
        <v>0</v>
      </c>
      <c r="AA100" s="156">
        <f t="shared" si="118"/>
        <v>0</v>
      </c>
      <c r="AB100" s="156">
        <f t="shared" si="118"/>
        <v>0</v>
      </c>
      <c r="AC100" s="156">
        <f t="shared" si="118"/>
        <v>0</v>
      </c>
      <c r="AD100" s="156">
        <f t="shared" si="118"/>
        <v>0</v>
      </c>
      <c r="AE100" s="156">
        <f t="shared" si="118"/>
        <v>0</v>
      </c>
      <c r="AF100" s="156">
        <f t="shared" si="118"/>
        <v>0</v>
      </c>
      <c r="AG100" s="156">
        <f t="shared" si="118"/>
        <v>0</v>
      </c>
      <c r="AH100" s="156">
        <f t="shared" si="118"/>
        <v>0</v>
      </c>
      <c r="AI100" s="156">
        <f t="shared" si="118"/>
        <v>0</v>
      </c>
      <c r="AJ100" s="156">
        <f t="shared" si="118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9">IFERROR(I98/100*I100,0)</f>
        <v>0</v>
      </c>
      <c r="J101" s="163">
        <f t="shared" si="119"/>
        <v>0</v>
      </c>
      <c r="K101" s="163">
        <f t="shared" si="119"/>
        <v>0</v>
      </c>
      <c r="L101" s="163">
        <f t="shared" si="119"/>
        <v>0</v>
      </c>
      <c r="M101" s="163">
        <f t="shared" si="119"/>
        <v>0</v>
      </c>
      <c r="N101" s="163">
        <f t="shared" si="119"/>
        <v>0</v>
      </c>
      <c r="O101" s="163">
        <f t="shared" si="119"/>
        <v>0</v>
      </c>
      <c r="P101" s="163">
        <f t="shared" si="119"/>
        <v>0</v>
      </c>
      <c r="Q101" s="163">
        <f t="shared" si="119"/>
        <v>0</v>
      </c>
      <c r="R101" s="163">
        <f t="shared" si="119"/>
        <v>0</v>
      </c>
      <c r="S101" s="163">
        <f t="shared" si="119"/>
        <v>0</v>
      </c>
      <c r="T101" s="163">
        <f t="shared" si="119"/>
        <v>0</v>
      </c>
      <c r="U101" s="163">
        <f t="shared" si="119"/>
        <v>0</v>
      </c>
      <c r="V101" s="163">
        <f t="shared" si="119"/>
        <v>0</v>
      </c>
      <c r="W101" s="163">
        <f t="shared" si="119"/>
        <v>0</v>
      </c>
      <c r="X101" s="163">
        <f t="shared" si="119"/>
        <v>0</v>
      </c>
      <c r="Y101" s="163">
        <f t="shared" si="119"/>
        <v>0</v>
      </c>
      <c r="Z101" s="163">
        <f t="shared" si="119"/>
        <v>0</v>
      </c>
      <c r="AA101" s="163">
        <f t="shared" si="119"/>
        <v>0</v>
      </c>
      <c r="AB101" s="163">
        <f t="shared" si="119"/>
        <v>0</v>
      </c>
      <c r="AC101" s="163">
        <f t="shared" si="119"/>
        <v>0</v>
      </c>
      <c r="AD101" s="163">
        <f t="shared" si="119"/>
        <v>0</v>
      </c>
      <c r="AE101" s="163">
        <f t="shared" si="119"/>
        <v>0</v>
      </c>
      <c r="AF101" s="163">
        <f t="shared" si="119"/>
        <v>0</v>
      </c>
      <c r="AG101" s="163">
        <f t="shared" si="119"/>
        <v>0</v>
      </c>
      <c r="AH101" s="163">
        <f t="shared" si="119"/>
        <v>0</v>
      </c>
      <c r="AI101" s="163">
        <f t="shared" si="119"/>
        <v>0</v>
      </c>
      <c r="AJ101" s="163">
        <f t="shared" si="119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20">IFERROR(H95*H96/88,0)</f>
        <v>0</v>
      </c>
      <c r="I102" s="156">
        <f t="shared" si="120"/>
        <v>0</v>
      </c>
      <c r="J102" s="156">
        <f t="shared" si="120"/>
        <v>0</v>
      </c>
      <c r="K102" s="156">
        <f t="shared" si="120"/>
        <v>0</v>
      </c>
      <c r="L102" s="156">
        <f t="shared" si="120"/>
        <v>0</v>
      </c>
      <c r="M102" s="156">
        <f t="shared" si="120"/>
        <v>0</v>
      </c>
      <c r="N102" s="156">
        <f t="shared" si="120"/>
        <v>0</v>
      </c>
      <c r="O102" s="156">
        <f t="shared" si="120"/>
        <v>0</v>
      </c>
      <c r="P102" s="156">
        <f t="shared" si="120"/>
        <v>0</v>
      </c>
      <c r="Q102" s="156">
        <f t="shared" si="120"/>
        <v>0</v>
      </c>
      <c r="R102" s="156">
        <f t="shared" si="120"/>
        <v>0</v>
      </c>
      <c r="S102" s="156">
        <f t="shared" si="120"/>
        <v>0</v>
      </c>
      <c r="T102" s="156">
        <f t="shared" si="120"/>
        <v>0</v>
      </c>
      <c r="U102" s="156">
        <f t="shared" si="120"/>
        <v>0</v>
      </c>
      <c r="V102" s="156">
        <f t="shared" si="120"/>
        <v>0</v>
      </c>
      <c r="W102" s="156">
        <f t="shared" si="120"/>
        <v>0</v>
      </c>
      <c r="X102" s="156">
        <f t="shared" si="120"/>
        <v>0</v>
      </c>
      <c r="Y102" s="156">
        <f t="shared" si="120"/>
        <v>0</v>
      </c>
      <c r="Z102" s="156">
        <f t="shared" si="120"/>
        <v>0</v>
      </c>
      <c r="AA102" s="156">
        <f t="shared" si="120"/>
        <v>0</v>
      </c>
      <c r="AB102" s="156">
        <f t="shared" si="120"/>
        <v>0</v>
      </c>
      <c r="AC102" s="156">
        <f t="shared" si="120"/>
        <v>0</v>
      </c>
      <c r="AD102" s="156">
        <f t="shared" si="120"/>
        <v>0</v>
      </c>
      <c r="AE102" s="156">
        <f t="shared" si="120"/>
        <v>0</v>
      </c>
      <c r="AF102" s="156">
        <f t="shared" si="120"/>
        <v>0</v>
      </c>
      <c r="AG102" s="156">
        <f t="shared" si="120"/>
        <v>0</v>
      </c>
      <c r="AH102" s="156">
        <f t="shared" si="120"/>
        <v>0</v>
      </c>
      <c r="AI102" s="156">
        <f t="shared" si="120"/>
        <v>0</v>
      </c>
      <c r="AJ102" s="156">
        <f t="shared" si="120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21">IFERROR(G103*H$164/G$164,"-")</f>
        <v>-</v>
      </c>
      <c r="I103" s="179" t="str">
        <f t="shared" si="121"/>
        <v>-</v>
      </c>
      <c r="J103" s="179" t="str">
        <f t="shared" si="121"/>
        <v>-</v>
      </c>
      <c r="K103" s="179" t="str">
        <f t="shared" si="121"/>
        <v>-</v>
      </c>
      <c r="L103" s="179" t="str">
        <f t="shared" si="121"/>
        <v>-</v>
      </c>
      <c r="M103" s="179" t="str">
        <f t="shared" si="121"/>
        <v>-</v>
      </c>
      <c r="N103" s="179" t="str">
        <f t="shared" si="121"/>
        <v>-</v>
      </c>
      <c r="O103" s="179" t="str">
        <f t="shared" si="121"/>
        <v>-</v>
      </c>
      <c r="P103" s="179" t="str">
        <f t="shared" si="121"/>
        <v>-</v>
      </c>
      <c r="Q103" s="179" t="str">
        <f t="shared" si="121"/>
        <v>-</v>
      </c>
      <c r="R103" s="179" t="str">
        <f t="shared" si="121"/>
        <v>-</v>
      </c>
      <c r="S103" s="179" t="str">
        <f t="shared" si="121"/>
        <v>-</v>
      </c>
      <c r="T103" s="179" t="str">
        <f t="shared" si="121"/>
        <v>-</v>
      </c>
      <c r="U103" s="179" t="str">
        <f t="shared" si="121"/>
        <v>-</v>
      </c>
      <c r="V103" s="179" t="str">
        <f t="shared" si="121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22">IFERROR(AC103*AD$164/AC$164,"-")</f>
        <v>-</v>
      </c>
      <c r="AE103" s="179" t="str">
        <f t="shared" si="122"/>
        <v>-</v>
      </c>
      <c r="AF103" s="179" t="str">
        <f t="shared" si="122"/>
        <v>-</v>
      </c>
      <c r="AG103" s="179" t="str">
        <f t="shared" si="122"/>
        <v>-</v>
      </c>
      <c r="AH103" s="179" t="str">
        <f t="shared" si="122"/>
        <v>-</v>
      </c>
      <c r="AI103" s="179" t="str">
        <f t="shared" si="122"/>
        <v>-</v>
      </c>
      <c r="AJ103" s="179" t="str">
        <f t="shared" si="122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V105" si="123">H104</f>
        <v>90</v>
      </c>
      <c r="J104" s="164">
        <f t="shared" si="123"/>
        <v>90</v>
      </c>
      <c r="K104" s="164">
        <f t="shared" si="123"/>
        <v>90</v>
      </c>
      <c r="L104" s="164">
        <f t="shared" si="123"/>
        <v>90</v>
      </c>
      <c r="M104" s="164">
        <f t="shared" si="123"/>
        <v>90</v>
      </c>
      <c r="N104" s="164">
        <f t="shared" si="123"/>
        <v>90</v>
      </c>
      <c r="O104" s="164">
        <f t="shared" si="123"/>
        <v>90</v>
      </c>
      <c r="P104" s="164">
        <f t="shared" si="123"/>
        <v>90</v>
      </c>
      <c r="Q104" s="164">
        <f t="shared" si="123"/>
        <v>90</v>
      </c>
      <c r="R104" s="164">
        <f t="shared" si="123"/>
        <v>90</v>
      </c>
      <c r="S104" s="164">
        <f t="shared" si="123"/>
        <v>90</v>
      </c>
      <c r="T104" s="164">
        <f t="shared" si="123"/>
        <v>90</v>
      </c>
      <c r="U104" s="164">
        <f t="shared" si="123"/>
        <v>90</v>
      </c>
      <c r="V104" s="164">
        <f t="shared" si="123"/>
        <v>90</v>
      </c>
      <c r="W104" s="164">
        <f>J104</f>
        <v>90</v>
      </c>
      <c r="X104" s="164">
        <f t="shared" ref="X104:AB105" si="124">W104</f>
        <v>90</v>
      </c>
      <c r="Y104" s="164">
        <f t="shared" si="124"/>
        <v>90</v>
      </c>
      <c r="Z104" s="164">
        <f t="shared" si="124"/>
        <v>90</v>
      </c>
      <c r="AA104" s="164">
        <f t="shared" si="124"/>
        <v>90</v>
      </c>
      <c r="AB104" s="164">
        <f t="shared" si="124"/>
        <v>90</v>
      </c>
      <c r="AC104" s="164">
        <f>P104</f>
        <v>90</v>
      </c>
      <c r="AD104" s="164">
        <f t="shared" ref="AD104:AJ104" si="125">AC104</f>
        <v>90</v>
      </c>
      <c r="AE104" s="164">
        <f t="shared" si="125"/>
        <v>90</v>
      </c>
      <c r="AF104" s="164">
        <f t="shared" si="125"/>
        <v>90</v>
      </c>
      <c r="AG104" s="164">
        <f t="shared" si="125"/>
        <v>90</v>
      </c>
      <c r="AH104" s="164">
        <f t="shared" si="125"/>
        <v>90</v>
      </c>
      <c r="AI104" s="164">
        <f t="shared" si="125"/>
        <v>90</v>
      </c>
      <c r="AJ104" s="164">
        <f t="shared" si="125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26">G105</f>
        <v>19</v>
      </c>
      <c r="I105" s="166">
        <f t="shared" si="126"/>
        <v>19</v>
      </c>
      <c r="J105" s="166">
        <f t="shared" si="126"/>
        <v>19</v>
      </c>
      <c r="K105" s="166">
        <f t="shared" si="126"/>
        <v>19</v>
      </c>
      <c r="L105" s="166">
        <f t="shared" si="126"/>
        <v>19</v>
      </c>
      <c r="M105" s="166">
        <f t="shared" si="126"/>
        <v>19</v>
      </c>
      <c r="N105" s="166">
        <f t="shared" si="126"/>
        <v>19</v>
      </c>
      <c r="O105" s="166">
        <f t="shared" si="126"/>
        <v>19</v>
      </c>
      <c r="P105" s="166">
        <f t="shared" si="126"/>
        <v>19</v>
      </c>
      <c r="Q105" s="166">
        <f t="shared" si="126"/>
        <v>19</v>
      </c>
      <c r="R105" s="166">
        <f t="shared" si="123"/>
        <v>19</v>
      </c>
      <c r="S105" s="166">
        <f t="shared" si="123"/>
        <v>19</v>
      </c>
      <c r="T105" s="166">
        <f t="shared" si="123"/>
        <v>19</v>
      </c>
      <c r="U105" s="166">
        <f t="shared" si="123"/>
        <v>19</v>
      </c>
      <c r="V105" s="166">
        <f t="shared" si="123"/>
        <v>19</v>
      </c>
      <c r="W105" s="166">
        <f>J105</f>
        <v>19</v>
      </c>
      <c r="X105" s="166">
        <f t="shared" si="124"/>
        <v>19</v>
      </c>
      <c r="Y105" s="166">
        <f t="shared" si="124"/>
        <v>19</v>
      </c>
      <c r="Z105" s="166">
        <f t="shared" si="124"/>
        <v>19</v>
      </c>
      <c r="AA105" s="166">
        <f t="shared" si="124"/>
        <v>19</v>
      </c>
      <c r="AB105" s="166">
        <f t="shared" si="124"/>
        <v>19</v>
      </c>
      <c r="AC105" s="166">
        <f>P105</f>
        <v>19</v>
      </c>
      <c r="AD105" s="166">
        <f t="shared" si="126"/>
        <v>19</v>
      </c>
      <c r="AE105" s="166">
        <f t="shared" si="126"/>
        <v>19</v>
      </c>
      <c r="AF105" s="166">
        <f t="shared" si="126"/>
        <v>19</v>
      </c>
      <c r="AG105" s="166">
        <f t="shared" si="126"/>
        <v>19</v>
      </c>
      <c r="AH105" s="166">
        <f t="shared" si="126"/>
        <v>19</v>
      </c>
      <c r="AI105" s="166">
        <f t="shared" si="126"/>
        <v>19</v>
      </c>
      <c r="AJ105" s="166">
        <f t="shared" si="12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27">IFERROR(H105*100/H104,0)</f>
        <v>21.111111111111111</v>
      </c>
      <c r="I106" s="291">
        <f t="shared" si="127"/>
        <v>21.111111111111111</v>
      </c>
      <c r="J106" s="291">
        <f t="shared" si="127"/>
        <v>21.111111111111111</v>
      </c>
      <c r="K106" s="291">
        <f t="shared" si="127"/>
        <v>21.111111111111111</v>
      </c>
      <c r="L106" s="291">
        <f t="shared" si="127"/>
        <v>21.111111111111111</v>
      </c>
      <c r="M106" s="291">
        <f t="shared" si="127"/>
        <v>21.111111111111111</v>
      </c>
      <c r="N106" s="291">
        <f t="shared" si="127"/>
        <v>21.111111111111111</v>
      </c>
      <c r="O106" s="291">
        <f t="shared" si="127"/>
        <v>21.111111111111111</v>
      </c>
      <c r="P106" s="291">
        <f t="shared" si="127"/>
        <v>21.111111111111111</v>
      </c>
      <c r="Q106" s="291">
        <f t="shared" si="127"/>
        <v>21.111111111111111</v>
      </c>
      <c r="R106" s="291">
        <f t="shared" si="127"/>
        <v>21.111111111111111</v>
      </c>
      <c r="S106" s="291">
        <f t="shared" si="127"/>
        <v>21.111111111111111</v>
      </c>
      <c r="T106" s="291">
        <f t="shared" si="127"/>
        <v>21.111111111111111</v>
      </c>
      <c r="U106" s="291">
        <f t="shared" si="127"/>
        <v>21.111111111111111</v>
      </c>
      <c r="V106" s="291">
        <f t="shared" si="127"/>
        <v>21.111111111111111</v>
      </c>
      <c r="W106" s="291">
        <f t="shared" si="127"/>
        <v>21.111111111111111</v>
      </c>
      <c r="X106" s="291">
        <f t="shared" si="127"/>
        <v>21.111111111111111</v>
      </c>
      <c r="Y106" s="291">
        <f t="shared" si="127"/>
        <v>21.111111111111111</v>
      </c>
      <c r="Z106" s="291">
        <f t="shared" si="127"/>
        <v>21.111111111111111</v>
      </c>
      <c r="AA106" s="291">
        <f t="shared" si="127"/>
        <v>21.111111111111111</v>
      </c>
      <c r="AB106" s="291">
        <f t="shared" si="127"/>
        <v>21.111111111111111</v>
      </c>
      <c r="AC106" s="291">
        <f t="shared" si="127"/>
        <v>21.111111111111111</v>
      </c>
      <c r="AD106" s="291">
        <f t="shared" si="127"/>
        <v>21.111111111111111</v>
      </c>
      <c r="AE106" s="291">
        <f t="shared" si="127"/>
        <v>21.111111111111111</v>
      </c>
      <c r="AF106" s="291">
        <f t="shared" si="127"/>
        <v>21.111111111111111</v>
      </c>
      <c r="AG106" s="291">
        <f t="shared" si="127"/>
        <v>21.111111111111111</v>
      </c>
      <c r="AH106" s="291">
        <f t="shared" si="127"/>
        <v>21.111111111111111</v>
      </c>
      <c r="AI106" s="291">
        <f t="shared" si="127"/>
        <v>21.111111111111111</v>
      </c>
      <c r="AJ106" s="291">
        <f t="shared" si="12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28">H107</f>
        <v>2</v>
      </c>
      <c r="J107" s="309">
        <f t="shared" si="128"/>
        <v>2</v>
      </c>
      <c r="K107" s="309">
        <f t="shared" si="128"/>
        <v>2</v>
      </c>
      <c r="L107" s="309">
        <f t="shared" si="128"/>
        <v>2</v>
      </c>
      <c r="M107" s="309">
        <f t="shared" si="128"/>
        <v>2</v>
      </c>
      <c r="N107" s="309">
        <f t="shared" si="128"/>
        <v>2</v>
      </c>
      <c r="O107" s="309">
        <f t="shared" si="128"/>
        <v>2</v>
      </c>
      <c r="P107" s="309">
        <f t="shared" si="128"/>
        <v>2</v>
      </c>
      <c r="Q107" s="309">
        <f t="shared" si="128"/>
        <v>2</v>
      </c>
      <c r="R107" s="309">
        <f t="shared" si="128"/>
        <v>2</v>
      </c>
      <c r="S107" s="309">
        <f t="shared" si="128"/>
        <v>2</v>
      </c>
      <c r="T107" s="309">
        <f t="shared" si="128"/>
        <v>2</v>
      </c>
      <c r="U107" s="309">
        <f t="shared" si="128"/>
        <v>2</v>
      </c>
      <c r="V107" s="309">
        <f t="shared" si="128"/>
        <v>2</v>
      </c>
      <c r="W107" s="309">
        <f t="shared" si="128"/>
        <v>2</v>
      </c>
      <c r="X107" s="309">
        <f t="shared" si="128"/>
        <v>2</v>
      </c>
      <c r="Y107" s="309">
        <f t="shared" si="128"/>
        <v>2</v>
      </c>
      <c r="Z107" s="309">
        <f t="shared" si="128"/>
        <v>2</v>
      </c>
      <c r="AA107" s="309">
        <f t="shared" si="128"/>
        <v>2</v>
      </c>
      <c r="AB107" s="309">
        <f t="shared" si="128"/>
        <v>2</v>
      </c>
      <c r="AC107" s="309">
        <f t="shared" si="128"/>
        <v>2</v>
      </c>
      <c r="AD107" s="309">
        <f t="shared" si="128"/>
        <v>2</v>
      </c>
      <c r="AE107" s="309">
        <f t="shared" si="128"/>
        <v>2</v>
      </c>
      <c r="AF107" s="309">
        <f t="shared" si="128"/>
        <v>2</v>
      </c>
      <c r="AG107" s="309">
        <f t="shared" si="128"/>
        <v>2</v>
      </c>
      <c r="AH107" s="309">
        <f t="shared" si="128"/>
        <v>2</v>
      </c>
      <c r="AI107" s="309">
        <f t="shared" si="128"/>
        <v>2</v>
      </c>
      <c r="AJ107" s="309">
        <f t="shared" si="12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29">IFERROR(I103*I104/100*(100-I107)/100,0)</f>
        <v>0</v>
      </c>
      <c r="J108" s="156">
        <f t="shared" si="129"/>
        <v>0</v>
      </c>
      <c r="K108" s="156">
        <f t="shared" si="129"/>
        <v>0</v>
      </c>
      <c r="L108" s="156">
        <f t="shared" si="129"/>
        <v>0</v>
      </c>
      <c r="M108" s="156">
        <f t="shared" si="129"/>
        <v>0</v>
      </c>
      <c r="N108" s="156">
        <f t="shared" si="129"/>
        <v>0</v>
      </c>
      <c r="O108" s="156">
        <f t="shared" si="129"/>
        <v>0</v>
      </c>
      <c r="P108" s="156">
        <f t="shared" si="129"/>
        <v>0</v>
      </c>
      <c r="Q108" s="156">
        <f t="shared" si="129"/>
        <v>0</v>
      </c>
      <c r="R108" s="156">
        <f t="shared" si="129"/>
        <v>0</v>
      </c>
      <c r="S108" s="156">
        <f t="shared" si="129"/>
        <v>0</v>
      </c>
      <c r="T108" s="156">
        <f t="shared" si="129"/>
        <v>0</v>
      </c>
      <c r="U108" s="156">
        <f t="shared" si="129"/>
        <v>0</v>
      </c>
      <c r="V108" s="156">
        <f t="shared" si="129"/>
        <v>0</v>
      </c>
      <c r="W108" s="156">
        <f t="shared" si="129"/>
        <v>0</v>
      </c>
      <c r="X108" s="156">
        <f t="shared" si="129"/>
        <v>0</v>
      </c>
      <c r="Y108" s="156">
        <f t="shared" si="129"/>
        <v>0</v>
      </c>
      <c r="Z108" s="156">
        <f t="shared" si="129"/>
        <v>0</v>
      </c>
      <c r="AA108" s="156">
        <f t="shared" si="129"/>
        <v>0</v>
      </c>
      <c r="AB108" s="156">
        <f t="shared" si="129"/>
        <v>0</v>
      </c>
      <c r="AC108" s="156">
        <f t="shared" si="129"/>
        <v>0</v>
      </c>
      <c r="AD108" s="156">
        <f t="shared" si="129"/>
        <v>0</v>
      </c>
      <c r="AE108" s="156">
        <f t="shared" si="129"/>
        <v>0</v>
      </c>
      <c r="AF108" s="156">
        <f t="shared" si="129"/>
        <v>0</v>
      </c>
      <c r="AG108" s="156">
        <f t="shared" si="129"/>
        <v>0</v>
      </c>
      <c r="AH108" s="156">
        <f t="shared" si="129"/>
        <v>0</v>
      </c>
      <c r="AI108" s="156">
        <f t="shared" si="129"/>
        <v>0</v>
      </c>
      <c r="AJ108" s="156">
        <f t="shared" si="12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30">IFERROR(I106/100*I108,0)</f>
        <v>0</v>
      </c>
      <c r="J109" s="163">
        <f t="shared" si="130"/>
        <v>0</v>
      </c>
      <c r="K109" s="163">
        <f t="shared" si="130"/>
        <v>0</v>
      </c>
      <c r="L109" s="163">
        <f t="shared" si="130"/>
        <v>0</v>
      </c>
      <c r="M109" s="163">
        <f t="shared" si="130"/>
        <v>0</v>
      </c>
      <c r="N109" s="163">
        <f t="shared" si="130"/>
        <v>0</v>
      </c>
      <c r="O109" s="163">
        <f t="shared" si="130"/>
        <v>0</v>
      </c>
      <c r="P109" s="163">
        <f t="shared" si="130"/>
        <v>0</v>
      </c>
      <c r="Q109" s="163">
        <f t="shared" si="130"/>
        <v>0</v>
      </c>
      <c r="R109" s="163">
        <f t="shared" si="130"/>
        <v>0</v>
      </c>
      <c r="S109" s="163">
        <f t="shared" si="130"/>
        <v>0</v>
      </c>
      <c r="T109" s="163">
        <f t="shared" si="130"/>
        <v>0</v>
      </c>
      <c r="U109" s="163">
        <f t="shared" si="130"/>
        <v>0</v>
      </c>
      <c r="V109" s="163">
        <f t="shared" si="130"/>
        <v>0</v>
      </c>
      <c r="W109" s="163">
        <f t="shared" si="130"/>
        <v>0</v>
      </c>
      <c r="X109" s="163">
        <f t="shared" si="130"/>
        <v>0</v>
      </c>
      <c r="Y109" s="163">
        <f t="shared" si="130"/>
        <v>0</v>
      </c>
      <c r="Z109" s="163">
        <f t="shared" si="130"/>
        <v>0</v>
      </c>
      <c r="AA109" s="163">
        <f t="shared" si="130"/>
        <v>0</v>
      </c>
      <c r="AB109" s="163">
        <f t="shared" si="130"/>
        <v>0</v>
      </c>
      <c r="AC109" s="163">
        <f t="shared" si="130"/>
        <v>0</v>
      </c>
      <c r="AD109" s="163">
        <f t="shared" si="130"/>
        <v>0</v>
      </c>
      <c r="AE109" s="163">
        <f t="shared" si="130"/>
        <v>0</v>
      </c>
      <c r="AF109" s="163">
        <f t="shared" si="130"/>
        <v>0</v>
      </c>
      <c r="AG109" s="163">
        <f t="shared" si="130"/>
        <v>0</v>
      </c>
      <c r="AH109" s="163">
        <f t="shared" si="130"/>
        <v>0</v>
      </c>
      <c r="AI109" s="163">
        <f t="shared" si="130"/>
        <v>0</v>
      </c>
      <c r="AJ109" s="163">
        <f t="shared" si="13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31">IFERROR(H103*H104/88,0)</f>
        <v>0</v>
      </c>
      <c r="I110" s="156">
        <f t="shared" si="131"/>
        <v>0</v>
      </c>
      <c r="J110" s="156">
        <f t="shared" si="131"/>
        <v>0</v>
      </c>
      <c r="K110" s="156">
        <f t="shared" si="131"/>
        <v>0</v>
      </c>
      <c r="L110" s="156">
        <f t="shared" si="131"/>
        <v>0</v>
      </c>
      <c r="M110" s="156">
        <f t="shared" si="131"/>
        <v>0</v>
      </c>
      <c r="N110" s="156">
        <f t="shared" si="131"/>
        <v>0</v>
      </c>
      <c r="O110" s="156">
        <f t="shared" si="131"/>
        <v>0</v>
      </c>
      <c r="P110" s="156">
        <f t="shared" si="131"/>
        <v>0</v>
      </c>
      <c r="Q110" s="156">
        <f t="shared" si="131"/>
        <v>0</v>
      </c>
      <c r="R110" s="156">
        <f t="shared" si="131"/>
        <v>0</v>
      </c>
      <c r="S110" s="156">
        <f t="shared" si="131"/>
        <v>0</v>
      </c>
      <c r="T110" s="156">
        <f t="shared" si="131"/>
        <v>0</v>
      </c>
      <c r="U110" s="156">
        <f t="shared" si="131"/>
        <v>0</v>
      </c>
      <c r="V110" s="156">
        <f t="shared" si="131"/>
        <v>0</v>
      </c>
      <c r="W110" s="156">
        <f t="shared" si="131"/>
        <v>0</v>
      </c>
      <c r="X110" s="156">
        <f t="shared" si="131"/>
        <v>0</v>
      </c>
      <c r="Y110" s="156">
        <f t="shared" si="131"/>
        <v>0</v>
      </c>
      <c r="Z110" s="156">
        <f t="shared" si="131"/>
        <v>0</v>
      </c>
      <c r="AA110" s="156">
        <f t="shared" si="131"/>
        <v>0</v>
      </c>
      <c r="AB110" s="156">
        <f t="shared" si="131"/>
        <v>0</v>
      </c>
      <c r="AC110" s="156">
        <f t="shared" si="131"/>
        <v>0</v>
      </c>
      <c r="AD110" s="156">
        <f t="shared" si="131"/>
        <v>0</v>
      </c>
      <c r="AE110" s="156">
        <f t="shared" si="131"/>
        <v>0</v>
      </c>
      <c r="AF110" s="156">
        <f t="shared" si="131"/>
        <v>0</v>
      </c>
      <c r="AG110" s="156">
        <f t="shared" si="131"/>
        <v>0</v>
      </c>
      <c r="AH110" s="156">
        <f t="shared" si="131"/>
        <v>0</v>
      </c>
      <c r="AI110" s="156">
        <f t="shared" si="131"/>
        <v>0</v>
      </c>
      <c r="AJ110" s="156">
        <f t="shared" si="13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32">IFERROR(G111*H$164/G$164,"-")</f>
        <v>-</v>
      </c>
      <c r="I111" s="179" t="str">
        <f t="shared" si="132"/>
        <v>-</v>
      </c>
      <c r="J111" s="179" t="str">
        <f t="shared" si="132"/>
        <v>-</v>
      </c>
      <c r="K111" s="179" t="str">
        <f t="shared" si="132"/>
        <v>-</v>
      </c>
      <c r="L111" s="179" t="str">
        <f t="shared" si="132"/>
        <v>-</v>
      </c>
      <c r="M111" s="179" t="str">
        <f t="shared" si="132"/>
        <v>-</v>
      </c>
      <c r="N111" s="179" t="str">
        <f t="shared" si="132"/>
        <v>-</v>
      </c>
      <c r="O111" s="179" t="str">
        <f t="shared" si="132"/>
        <v>-</v>
      </c>
      <c r="P111" s="179" t="str">
        <f t="shared" si="132"/>
        <v>-</v>
      </c>
      <c r="Q111" s="179" t="str">
        <f t="shared" si="132"/>
        <v>-</v>
      </c>
      <c r="R111" s="179" t="str">
        <f t="shared" si="132"/>
        <v>-</v>
      </c>
      <c r="S111" s="179" t="str">
        <f t="shared" si="132"/>
        <v>-</v>
      </c>
      <c r="T111" s="179" t="str">
        <f t="shared" si="132"/>
        <v>-</v>
      </c>
      <c r="U111" s="179" t="str">
        <f t="shared" si="132"/>
        <v>-</v>
      </c>
      <c r="V111" s="179" t="str">
        <f t="shared" si="13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33">IFERROR(AC111*AD$164/AC$164,"-")</f>
        <v>-</v>
      </c>
      <c r="AE111" s="179" t="str">
        <f t="shared" si="133"/>
        <v>-</v>
      </c>
      <c r="AF111" s="179" t="str">
        <f t="shared" si="133"/>
        <v>-</v>
      </c>
      <c r="AG111" s="179" t="str">
        <f t="shared" si="133"/>
        <v>-</v>
      </c>
      <c r="AH111" s="179" t="str">
        <f t="shared" si="133"/>
        <v>-</v>
      </c>
      <c r="AI111" s="179" t="str">
        <f t="shared" si="133"/>
        <v>-</v>
      </c>
      <c r="AJ111" s="179" t="str">
        <f t="shared" si="13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V113" si="134">H112</f>
        <v>91</v>
      </c>
      <c r="J112" s="164">
        <f t="shared" si="134"/>
        <v>91</v>
      </c>
      <c r="K112" s="164">
        <f t="shared" si="134"/>
        <v>91</v>
      </c>
      <c r="L112" s="164">
        <f t="shared" si="134"/>
        <v>91</v>
      </c>
      <c r="M112" s="164">
        <f t="shared" si="134"/>
        <v>91</v>
      </c>
      <c r="N112" s="164">
        <f t="shared" si="134"/>
        <v>91</v>
      </c>
      <c r="O112" s="164">
        <f t="shared" si="134"/>
        <v>91</v>
      </c>
      <c r="P112" s="164">
        <f t="shared" si="134"/>
        <v>91</v>
      </c>
      <c r="Q112" s="164">
        <f t="shared" si="134"/>
        <v>91</v>
      </c>
      <c r="R112" s="164">
        <f t="shared" si="134"/>
        <v>91</v>
      </c>
      <c r="S112" s="164">
        <f t="shared" si="134"/>
        <v>91</v>
      </c>
      <c r="T112" s="164">
        <f t="shared" si="134"/>
        <v>91</v>
      </c>
      <c r="U112" s="164">
        <f t="shared" si="134"/>
        <v>91</v>
      </c>
      <c r="V112" s="164">
        <f t="shared" si="134"/>
        <v>91</v>
      </c>
      <c r="W112" s="164">
        <f>J112</f>
        <v>91</v>
      </c>
      <c r="X112" s="164">
        <f t="shared" ref="X112:AB113" si="135">W112</f>
        <v>91</v>
      </c>
      <c r="Y112" s="164">
        <f t="shared" si="135"/>
        <v>91</v>
      </c>
      <c r="Z112" s="164">
        <f t="shared" si="135"/>
        <v>91</v>
      </c>
      <c r="AA112" s="164">
        <f t="shared" si="135"/>
        <v>91</v>
      </c>
      <c r="AB112" s="164">
        <f t="shared" si="135"/>
        <v>91</v>
      </c>
      <c r="AC112" s="164">
        <f>P112</f>
        <v>91</v>
      </c>
      <c r="AD112" s="164">
        <f t="shared" ref="AD112:AJ112" si="136">AC112</f>
        <v>91</v>
      </c>
      <c r="AE112" s="164">
        <f t="shared" si="136"/>
        <v>91</v>
      </c>
      <c r="AF112" s="164">
        <f t="shared" si="136"/>
        <v>91</v>
      </c>
      <c r="AG112" s="164">
        <f t="shared" si="136"/>
        <v>91</v>
      </c>
      <c r="AH112" s="164">
        <f t="shared" si="136"/>
        <v>91</v>
      </c>
      <c r="AI112" s="164">
        <f t="shared" si="136"/>
        <v>91</v>
      </c>
      <c r="AJ112" s="164">
        <f t="shared" si="136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37">G113</f>
        <v>17.5</v>
      </c>
      <c r="I113" s="166">
        <f t="shared" si="137"/>
        <v>17.5</v>
      </c>
      <c r="J113" s="166">
        <f t="shared" si="137"/>
        <v>17.5</v>
      </c>
      <c r="K113" s="166">
        <f t="shared" si="137"/>
        <v>17.5</v>
      </c>
      <c r="L113" s="166">
        <f t="shared" si="137"/>
        <v>17.5</v>
      </c>
      <c r="M113" s="166">
        <f t="shared" si="137"/>
        <v>17.5</v>
      </c>
      <c r="N113" s="166">
        <f t="shared" si="137"/>
        <v>17.5</v>
      </c>
      <c r="O113" s="166">
        <f t="shared" si="137"/>
        <v>17.5</v>
      </c>
      <c r="P113" s="166">
        <f t="shared" si="137"/>
        <v>17.5</v>
      </c>
      <c r="Q113" s="166">
        <f t="shared" si="137"/>
        <v>17.5</v>
      </c>
      <c r="R113" s="166">
        <f t="shared" si="134"/>
        <v>17.5</v>
      </c>
      <c r="S113" s="166">
        <f t="shared" si="134"/>
        <v>17.5</v>
      </c>
      <c r="T113" s="166">
        <f t="shared" si="134"/>
        <v>17.5</v>
      </c>
      <c r="U113" s="166">
        <f t="shared" si="134"/>
        <v>17.5</v>
      </c>
      <c r="V113" s="166">
        <f t="shared" si="134"/>
        <v>17.5</v>
      </c>
      <c r="W113" s="166">
        <f>J113</f>
        <v>17.5</v>
      </c>
      <c r="X113" s="166">
        <f t="shared" si="135"/>
        <v>17.5</v>
      </c>
      <c r="Y113" s="166">
        <f t="shared" si="135"/>
        <v>17.5</v>
      </c>
      <c r="Z113" s="166">
        <f t="shared" si="135"/>
        <v>17.5</v>
      </c>
      <c r="AA113" s="166">
        <f t="shared" si="135"/>
        <v>17.5</v>
      </c>
      <c r="AB113" s="166">
        <f t="shared" si="135"/>
        <v>17.5</v>
      </c>
      <c r="AC113" s="166">
        <f>P113</f>
        <v>17.5</v>
      </c>
      <c r="AD113" s="166">
        <f t="shared" si="137"/>
        <v>17.5</v>
      </c>
      <c r="AE113" s="166">
        <f t="shared" si="137"/>
        <v>17.5</v>
      </c>
      <c r="AF113" s="166">
        <f t="shared" si="137"/>
        <v>17.5</v>
      </c>
      <c r="AG113" s="166">
        <f t="shared" si="137"/>
        <v>17.5</v>
      </c>
      <c r="AH113" s="166">
        <f t="shared" si="137"/>
        <v>17.5</v>
      </c>
      <c r="AI113" s="166">
        <f t="shared" si="137"/>
        <v>17.5</v>
      </c>
      <c r="AJ113" s="166">
        <f t="shared" si="137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38">IFERROR(H113*100/H112,0)</f>
        <v>19.23076923076923</v>
      </c>
      <c r="I114" s="291">
        <f t="shared" si="138"/>
        <v>19.23076923076923</v>
      </c>
      <c r="J114" s="291">
        <f t="shared" si="138"/>
        <v>19.23076923076923</v>
      </c>
      <c r="K114" s="291">
        <f t="shared" si="138"/>
        <v>19.23076923076923</v>
      </c>
      <c r="L114" s="291">
        <f t="shared" si="138"/>
        <v>19.23076923076923</v>
      </c>
      <c r="M114" s="291">
        <f t="shared" si="138"/>
        <v>19.23076923076923</v>
      </c>
      <c r="N114" s="291">
        <f t="shared" si="138"/>
        <v>19.23076923076923</v>
      </c>
      <c r="O114" s="291">
        <f t="shared" si="138"/>
        <v>19.23076923076923</v>
      </c>
      <c r="P114" s="291">
        <f t="shared" si="138"/>
        <v>19.23076923076923</v>
      </c>
      <c r="Q114" s="291">
        <f t="shared" si="138"/>
        <v>19.23076923076923</v>
      </c>
      <c r="R114" s="291">
        <f t="shared" si="138"/>
        <v>19.23076923076923</v>
      </c>
      <c r="S114" s="291">
        <f t="shared" si="138"/>
        <v>19.23076923076923</v>
      </c>
      <c r="T114" s="291">
        <f t="shared" si="138"/>
        <v>19.23076923076923</v>
      </c>
      <c r="U114" s="291">
        <f t="shared" si="138"/>
        <v>19.23076923076923</v>
      </c>
      <c r="V114" s="291">
        <f t="shared" si="138"/>
        <v>19.23076923076923</v>
      </c>
      <c r="W114" s="291">
        <f t="shared" si="138"/>
        <v>19.23076923076923</v>
      </c>
      <c r="X114" s="291">
        <f t="shared" si="138"/>
        <v>19.23076923076923</v>
      </c>
      <c r="Y114" s="291">
        <f t="shared" si="138"/>
        <v>19.23076923076923</v>
      </c>
      <c r="Z114" s="291">
        <f t="shared" si="138"/>
        <v>19.23076923076923</v>
      </c>
      <c r="AA114" s="291">
        <f t="shared" si="138"/>
        <v>19.23076923076923</v>
      </c>
      <c r="AB114" s="291">
        <f t="shared" si="138"/>
        <v>19.23076923076923</v>
      </c>
      <c r="AC114" s="291">
        <f t="shared" si="138"/>
        <v>19.23076923076923</v>
      </c>
      <c r="AD114" s="291">
        <f t="shared" si="138"/>
        <v>19.23076923076923</v>
      </c>
      <c r="AE114" s="291">
        <f t="shared" si="138"/>
        <v>19.23076923076923</v>
      </c>
      <c r="AF114" s="291">
        <f t="shared" si="138"/>
        <v>19.23076923076923</v>
      </c>
      <c r="AG114" s="291">
        <f t="shared" si="138"/>
        <v>19.23076923076923</v>
      </c>
      <c r="AH114" s="291">
        <f t="shared" si="138"/>
        <v>19.23076923076923</v>
      </c>
      <c r="AI114" s="291">
        <f t="shared" si="138"/>
        <v>19.23076923076923</v>
      </c>
      <c r="AJ114" s="291">
        <f t="shared" si="138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39">H115</f>
        <v>2</v>
      </c>
      <c r="J115" s="309">
        <f t="shared" si="139"/>
        <v>2</v>
      </c>
      <c r="K115" s="309">
        <f t="shared" si="139"/>
        <v>2</v>
      </c>
      <c r="L115" s="309">
        <f t="shared" si="139"/>
        <v>2</v>
      </c>
      <c r="M115" s="309">
        <f t="shared" si="139"/>
        <v>2</v>
      </c>
      <c r="N115" s="309">
        <f t="shared" si="139"/>
        <v>2</v>
      </c>
      <c r="O115" s="309">
        <f t="shared" si="139"/>
        <v>2</v>
      </c>
      <c r="P115" s="309">
        <f t="shared" si="139"/>
        <v>2</v>
      </c>
      <c r="Q115" s="309">
        <f t="shared" si="139"/>
        <v>2</v>
      </c>
      <c r="R115" s="309">
        <f t="shared" si="139"/>
        <v>2</v>
      </c>
      <c r="S115" s="309">
        <f t="shared" si="139"/>
        <v>2</v>
      </c>
      <c r="T115" s="309">
        <f t="shared" si="139"/>
        <v>2</v>
      </c>
      <c r="U115" s="309">
        <f t="shared" si="139"/>
        <v>2</v>
      </c>
      <c r="V115" s="309">
        <f t="shared" si="139"/>
        <v>2</v>
      </c>
      <c r="W115" s="309">
        <f t="shared" si="139"/>
        <v>2</v>
      </c>
      <c r="X115" s="309">
        <f t="shared" si="139"/>
        <v>2</v>
      </c>
      <c r="Y115" s="309">
        <f t="shared" si="139"/>
        <v>2</v>
      </c>
      <c r="Z115" s="309">
        <f t="shared" si="139"/>
        <v>2</v>
      </c>
      <c r="AA115" s="309">
        <f t="shared" si="139"/>
        <v>2</v>
      </c>
      <c r="AB115" s="309">
        <f t="shared" si="139"/>
        <v>2</v>
      </c>
      <c r="AC115" s="309">
        <f t="shared" si="139"/>
        <v>2</v>
      </c>
      <c r="AD115" s="309">
        <f t="shared" si="139"/>
        <v>2</v>
      </c>
      <c r="AE115" s="309">
        <f t="shared" si="139"/>
        <v>2</v>
      </c>
      <c r="AF115" s="309">
        <f t="shared" si="139"/>
        <v>2</v>
      </c>
      <c r="AG115" s="309">
        <f t="shared" si="139"/>
        <v>2</v>
      </c>
      <c r="AH115" s="309">
        <f t="shared" si="139"/>
        <v>2</v>
      </c>
      <c r="AI115" s="309">
        <f t="shared" si="139"/>
        <v>2</v>
      </c>
      <c r="AJ115" s="309">
        <f t="shared" si="139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40">IFERROR(I111*I112/100*(100-I115)/100,0)</f>
        <v>0</v>
      </c>
      <c r="J116" s="156">
        <f t="shared" si="140"/>
        <v>0</v>
      </c>
      <c r="K116" s="156">
        <f t="shared" si="140"/>
        <v>0</v>
      </c>
      <c r="L116" s="156">
        <f t="shared" si="140"/>
        <v>0</v>
      </c>
      <c r="M116" s="156">
        <f t="shared" si="140"/>
        <v>0</v>
      </c>
      <c r="N116" s="156">
        <f t="shared" si="140"/>
        <v>0</v>
      </c>
      <c r="O116" s="156">
        <f t="shared" si="140"/>
        <v>0</v>
      </c>
      <c r="P116" s="156">
        <f t="shared" si="140"/>
        <v>0</v>
      </c>
      <c r="Q116" s="156">
        <f t="shared" si="140"/>
        <v>0</v>
      </c>
      <c r="R116" s="156">
        <f t="shared" si="140"/>
        <v>0</v>
      </c>
      <c r="S116" s="156">
        <f t="shared" si="140"/>
        <v>0</v>
      </c>
      <c r="T116" s="156">
        <f t="shared" si="140"/>
        <v>0</v>
      </c>
      <c r="U116" s="156">
        <f t="shared" si="140"/>
        <v>0</v>
      </c>
      <c r="V116" s="156">
        <f t="shared" si="140"/>
        <v>0</v>
      </c>
      <c r="W116" s="156">
        <f t="shared" si="140"/>
        <v>0</v>
      </c>
      <c r="X116" s="156">
        <f t="shared" si="140"/>
        <v>0</v>
      </c>
      <c r="Y116" s="156">
        <f t="shared" si="140"/>
        <v>0</v>
      </c>
      <c r="Z116" s="156">
        <f t="shared" si="140"/>
        <v>0</v>
      </c>
      <c r="AA116" s="156">
        <f t="shared" si="140"/>
        <v>0</v>
      </c>
      <c r="AB116" s="156">
        <f t="shared" si="140"/>
        <v>0</v>
      </c>
      <c r="AC116" s="156">
        <f t="shared" si="140"/>
        <v>0</v>
      </c>
      <c r="AD116" s="156">
        <f t="shared" si="140"/>
        <v>0</v>
      </c>
      <c r="AE116" s="156">
        <f t="shared" si="140"/>
        <v>0</v>
      </c>
      <c r="AF116" s="156">
        <f t="shared" si="140"/>
        <v>0</v>
      </c>
      <c r="AG116" s="156">
        <f t="shared" si="140"/>
        <v>0</v>
      </c>
      <c r="AH116" s="156">
        <f t="shared" si="140"/>
        <v>0</v>
      </c>
      <c r="AI116" s="156">
        <f t="shared" si="140"/>
        <v>0</v>
      </c>
      <c r="AJ116" s="156">
        <f t="shared" si="140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41">IFERROR(I114/100*I116,0)</f>
        <v>0</v>
      </c>
      <c r="J117" s="163">
        <f t="shared" si="141"/>
        <v>0</v>
      </c>
      <c r="K117" s="163">
        <f t="shared" si="141"/>
        <v>0</v>
      </c>
      <c r="L117" s="163">
        <f t="shared" si="141"/>
        <v>0</v>
      </c>
      <c r="M117" s="163">
        <f t="shared" si="141"/>
        <v>0</v>
      </c>
      <c r="N117" s="163">
        <f t="shared" si="141"/>
        <v>0</v>
      </c>
      <c r="O117" s="163">
        <f t="shared" si="141"/>
        <v>0</v>
      </c>
      <c r="P117" s="163">
        <f t="shared" si="141"/>
        <v>0</v>
      </c>
      <c r="Q117" s="163">
        <f t="shared" si="141"/>
        <v>0</v>
      </c>
      <c r="R117" s="163">
        <f t="shared" si="141"/>
        <v>0</v>
      </c>
      <c r="S117" s="163">
        <f t="shared" si="141"/>
        <v>0</v>
      </c>
      <c r="T117" s="163">
        <f t="shared" si="141"/>
        <v>0</v>
      </c>
      <c r="U117" s="163">
        <f t="shared" si="141"/>
        <v>0</v>
      </c>
      <c r="V117" s="163">
        <f t="shared" si="141"/>
        <v>0</v>
      </c>
      <c r="W117" s="163">
        <f t="shared" si="141"/>
        <v>0</v>
      </c>
      <c r="X117" s="163">
        <f t="shared" si="141"/>
        <v>0</v>
      </c>
      <c r="Y117" s="163">
        <f t="shared" si="141"/>
        <v>0</v>
      </c>
      <c r="Z117" s="163">
        <f t="shared" si="141"/>
        <v>0</v>
      </c>
      <c r="AA117" s="163">
        <f t="shared" si="141"/>
        <v>0</v>
      </c>
      <c r="AB117" s="163">
        <f t="shared" si="141"/>
        <v>0</v>
      </c>
      <c r="AC117" s="163">
        <f t="shared" si="141"/>
        <v>0</v>
      </c>
      <c r="AD117" s="163">
        <f t="shared" si="141"/>
        <v>0</v>
      </c>
      <c r="AE117" s="163">
        <f t="shared" si="141"/>
        <v>0</v>
      </c>
      <c r="AF117" s="163">
        <f t="shared" si="141"/>
        <v>0</v>
      </c>
      <c r="AG117" s="163">
        <f t="shared" si="141"/>
        <v>0</v>
      </c>
      <c r="AH117" s="163">
        <f t="shared" si="141"/>
        <v>0</v>
      </c>
      <c r="AI117" s="163">
        <f t="shared" si="141"/>
        <v>0</v>
      </c>
      <c r="AJ117" s="163">
        <f t="shared" si="141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42">IFERROR(H111*H112/88,0)</f>
        <v>0</v>
      </c>
      <c r="I118" s="156">
        <f t="shared" si="142"/>
        <v>0</v>
      </c>
      <c r="J118" s="156">
        <f t="shared" si="142"/>
        <v>0</v>
      </c>
      <c r="K118" s="156">
        <f t="shared" si="142"/>
        <v>0</v>
      </c>
      <c r="L118" s="156">
        <f t="shared" si="142"/>
        <v>0</v>
      </c>
      <c r="M118" s="156">
        <f t="shared" si="142"/>
        <v>0</v>
      </c>
      <c r="N118" s="156">
        <f t="shared" si="142"/>
        <v>0</v>
      </c>
      <c r="O118" s="156">
        <f t="shared" si="142"/>
        <v>0</v>
      </c>
      <c r="P118" s="156">
        <f t="shared" si="142"/>
        <v>0</v>
      </c>
      <c r="Q118" s="156">
        <f t="shared" si="142"/>
        <v>0</v>
      </c>
      <c r="R118" s="156">
        <f t="shared" si="142"/>
        <v>0</v>
      </c>
      <c r="S118" s="156">
        <f t="shared" si="142"/>
        <v>0</v>
      </c>
      <c r="T118" s="156">
        <f t="shared" si="142"/>
        <v>0</v>
      </c>
      <c r="U118" s="156">
        <f t="shared" si="142"/>
        <v>0</v>
      </c>
      <c r="V118" s="156">
        <f t="shared" si="142"/>
        <v>0</v>
      </c>
      <c r="W118" s="156">
        <f t="shared" si="142"/>
        <v>0</v>
      </c>
      <c r="X118" s="156">
        <f t="shared" si="142"/>
        <v>0</v>
      </c>
      <c r="Y118" s="156">
        <f t="shared" si="142"/>
        <v>0</v>
      </c>
      <c r="Z118" s="156">
        <f t="shared" si="142"/>
        <v>0</v>
      </c>
      <c r="AA118" s="156">
        <f t="shared" si="142"/>
        <v>0</v>
      </c>
      <c r="AB118" s="156">
        <f t="shared" si="142"/>
        <v>0</v>
      </c>
      <c r="AC118" s="156">
        <f t="shared" si="142"/>
        <v>0</v>
      </c>
      <c r="AD118" s="156">
        <f t="shared" si="142"/>
        <v>0</v>
      </c>
      <c r="AE118" s="156">
        <f t="shared" si="142"/>
        <v>0</v>
      </c>
      <c r="AF118" s="156">
        <f t="shared" si="142"/>
        <v>0</v>
      </c>
      <c r="AG118" s="156">
        <f t="shared" si="142"/>
        <v>0</v>
      </c>
      <c r="AH118" s="156">
        <f t="shared" si="142"/>
        <v>0</v>
      </c>
      <c r="AI118" s="156">
        <f t="shared" si="142"/>
        <v>0</v>
      </c>
      <c r="AJ118" s="156">
        <f t="shared" si="142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43">IFERROR(G119*H$164/G$164,"-")</f>
        <v>-</v>
      </c>
      <c r="I119" s="179" t="str">
        <f t="shared" si="143"/>
        <v>-</v>
      </c>
      <c r="J119" s="179" t="str">
        <f t="shared" si="143"/>
        <v>-</v>
      </c>
      <c r="K119" s="179" t="str">
        <f t="shared" si="143"/>
        <v>-</v>
      </c>
      <c r="L119" s="179" t="str">
        <f t="shared" si="143"/>
        <v>-</v>
      </c>
      <c r="M119" s="179" t="str">
        <f t="shared" si="143"/>
        <v>-</v>
      </c>
      <c r="N119" s="179" t="str">
        <f t="shared" si="143"/>
        <v>-</v>
      </c>
      <c r="O119" s="179" t="str">
        <f t="shared" si="143"/>
        <v>-</v>
      </c>
      <c r="P119" s="179" t="str">
        <f t="shared" si="143"/>
        <v>-</v>
      </c>
      <c r="Q119" s="179" t="str">
        <f t="shared" si="143"/>
        <v>-</v>
      </c>
      <c r="R119" s="179" t="str">
        <f t="shared" si="143"/>
        <v>-</v>
      </c>
      <c r="S119" s="179" t="str">
        <f t="shared" si="143"/>
        <v>-</v>
      </c>
      <c r="T119" s="179" t="str">
        <f t="shared" si="143"/>
        <v>-</v>
      </c>
      <c r="U119" s="179" t="str">
        <f t="shared" si="143"/>
        <v>-</v>
      </c>
      <c r="V119" s="179" t="str">
        <f t="shared" si="143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44">IFERROR(AC119*AD$164/AC$164,"-")</f>
        <v>-</v>
      </c>
      <c r="AE119" s="179" t="str">
        <f t="shared" si="144"/>
        <v>-</v>
      </c>
      <c r="AF119" s="179" t="str">
        <f t="shared" si="144"/>
        <v>-</v>
      </c>
      <c r="AG119" s="179" t="str">
        <f t="shared" si="144"/>
        <v>-</v>
      </c>
      <c r="AH119" s="179" t="str">
        <f t="shared" si="144"/>
        <v>-</v>
      </c>
      <c r="AI119" s="179" t="str">
        <f t="shared" si="144"/>
        <v>-</v>
      </c>
      <c r="AJ119" s="179" t="str">
        <f t="shared" si="144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V121" si="145">H120</f>
        <v>99</v>
      </c>
      <c r="J120" s="164">
        <f t="shared" si="145"/>
        <v>99</v>
      </c>
      <c r="K120" s="164">
        <f t="shared" si="145"/>
        <v>99</v>
      </c>
      <c r="L120" s="164">
        <f t="shared" si="145"/>
        <v>99</v>
      </c>
      <c r="M120" s="164">
        <f t="shared" si="145"/>
        <v>99</v>
      </c>
      <c r="N120" s="164">
        <f t="shared" si="145"/>
        <v>99</v>
      </c>
      <c r="O120" s="164">
        <f t="shared" si="145"/>
        <v>99</v>
      </c>
      <c r="P120" s="164">
        <f t="shared" si="145"/>
        <v>99</v>
      </c>
      <c r="Q120" s="164">
        <f t="shared" si="145"/>
        <v>99</v>
      </c>
      <c r="R120" s="164">
        <f t="shared" si="145"/>
        <v>99</v>
      </c>
      <c r="S120" s="164">
        <f t="shared" si="145"/>
        <v>99</v>
      </c>
      <c r="T120" s="164">
        <f t="shared" si="145"/>
        <v>99</v>
      </c>
      <c r="U120" s="164">
        <f t="shared" si="145"/>
        <v>99</v>
      </c>
      <c r="V120" s="164">
        <f t="shared" si="145"/>
        <v>99</v>
      </c>
      <c r="W120" s="164">
        <f>J120</f>
        <v>99</v>
      </c>
      <c r="X120" s="164">
        <f t="shared" ref="X120:AB121" si="146">W120</f>
        <v>99</v>
      </c>
      <c r="Y120" s="164">
        <f t="shared" si="146"/>
        <v>99</v>
      </c>
      <c r="Z120" s="164">
        <f t="shared" si="146"/>
        <v>99</v>
      </c>
      <c r="AA120" s="164">
        <f t="shared" si="146"/>
        <v>99</v>
      </c>
      <c r="AB120" s="164">
        <f t="shared" si="146"/>
        <v>99</v>
      </c>
      <c r="AC120" s="164">
        <f>P120</f>
        <v>99</v>
      </c>
      <c r="AD120" s="164">
        <f t="shared" ref="AD120:AJ120" si="147">AC120</f>
        <v>99</v>
      </c>
      <c r="AE120" s="164">
        <f t="shared" si="147"/>
        <v>99</v>
      </c>
      <c r="AF120" s="164">
        <f t="shared" si="147"/>
        <v>99</v>
      </c>
      <c r="AG120" s="164">
        <f t="shared" si="147"/>
        <v>99</v>
      </c>
      <c r="AH120" s="164">
        <f t="shared" si="147"/>
        <v>99</v>
      </c>
      <c r="AI120" s="164">
        <f t="shared" si="147"/>
        <v>99</v>
      </c>
      <c r="AJ120" s="164">
        <f t="shared" si="147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48">G121</f>
        <v>100</v>
      </c>
      <c r="I121" s="166">
        <f t="shared" si="148"/>
        <v>100</v>
      </c>
      <c r="J121" s="166">
        <f t="shared" si="148"/>
        <v>100</v>
      </c>
      <c r="K121" s="166">
        <f t="shared" si="148"/>
        <v>100</v>
      </c>
      <c r="L121" s="166">
        <f t="shared" si="148"/>
        <v>100</v>
      </c>
      <c r="M121" s="166">
        <f t="shared" si="148"/>
        <v>100</v>
      </c>
      <c r="N121" s="166">
        <f t="shared" si="148"/>
        <v>100</v>
      </c>
      <c r="O121" s="166">
        <f t="shared" si="148"/>
        <v>100</v>
      </c>
      <c r="P121" s="166">
        <f t="shared" si="148"/>
        <v>100</v>
      </c>
      <c r="Q121" s="166">
        <f t="shared" si="148"/>
        <v>100</v>
      </c>
      <c r="R121" s="166">
        <f t="shared" si="145"/>
        <v>100</v>
      </c>
      <c r="S121" s="166">
        <f t="shared" si="145"/>
        <v>100</v>
      </c>
      <c r="T121" s="166">
        <f t="shared" si="145"/>
        <v>100</v>
      </c>
      <c r="U121" s="166">
        <f t="shared" si="145"/>
        <v>100</v>
      </c>
      <c r="V121" s="166">
        <f t="shared" si="145"/>
        <v>100</v>
      </c>
      <c r="W121" s="166">
        <f>J121</f>
        <v>100</v>
      </c>
      <c r="X121" s="166">
        <f t="shared" si="146"/>
        <v>100</v>
      </c>
      <c r="Y121" s="166">
        <f t="shared" si="146"/>
        <v>100</v>
      </c>
      <c r="Z121" s="166">
        <f t="shared" si="146"/>
        <v>100</v>
      </c>
      <c r="AA121" s="166">
        <f t="shared" si="146"/>
        <v>100</v>
      </c>
      <c r="AB121" s="166">
        <f t="shared" si="146"/>
        <v>100</v>
      </c>
      <c r="AC121" s="166">
        <f>P121</f>
        <v>100</v>
      </c>
      <c r="AD121" s="166">
        <f t="shared" si="148"/>
        <v>100</v>
      </c>
      <c r="AE121" s="166">
        <f t="shared" si="148"/>
        <v>100</v>
      </c>
      <c r="AF121" s="166">
        <f t="shared" si="148"/>
        <v>100</v>
      </c>
      <c r="AG121" s="166">
        <f t="shared" si="148"/>
        <v>100</v>
      </c>
      <c r="AH121" s="166">
        <f t="shared" si="148"/>
        <v>100</v>
      </c>
      <c r="AI121" s="166">
        <f t="shared" si="148"/>
        <v>100</v>
      </c>
      <c r="AJ121" s="166">
        <f t="shared" si="148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49">IFERROR(H121*100/H120,0)</f>
        <v>101.01010101010101</v>
      </c>
      <c r="I122" s="291">
        <f t="shared" si="149"/>
        <v>101.01010101010101</v>
      </c>
      <c r="J122" s="291">
        <f t="shared" si="149"/>
        <v>101.01010101010101</v>
      </c>
      <c r="K122" s="291">
        <f t="shared" si="149"/>
        <v>101.01010101010101</v>
      </c>
      <c r="L122" s="291">
        <f t="shared" si="149"/>
        <v>101.01010101010101</v>
      </c>
      <c r="M122" s="291">
        <f t="shared" si="149"/>
        <v>101.01010101010101</v>
      </c>
      <c r="N122" s="291">
        <f t="shared" si="149"/>
        <v>101.01010101010101</v>
      </c>
      <c r="O122" s="291">
        <f t="shared" si="149"/>
        <v>101.01010101010101</v>
      </c>
      <c r="P122" s="291">
        <f t="shared" si="149"/>
        <v>101.01010101010101</v>
      </c>
      <c r="Q122" s="291">
        <f t="shared" si="149"/>
        <v>101.01010101010101</v>
      </c>
      <c r="R122" s="291">
        <f t="shared" si="149"/>
        <v>101.01010101010101</v>
      </c>
      <c r="S122" s="291">
        <f t="shared" si="149"/>
        <v>101.01010101010101</v>
      </c>
      <c r="T122" s="291">
        <f t="shared" si="149"/>
        <v>101.01010101010101</v>
      </c>
      <c r="U122" s="291">
        <f t="shared" si="149"/>
        <v>101.01010101010101</v>
      </c>
      <c r="V122" s="291">
        <f t="shared" si="149"/>
        <v>101.01010101010101</v>
      </c>
      <c r="W122" s="291">
        <f t="shared" si="149"/>
        <v>101.01010101010101</v>
      </c>
      <c r="X122" s="291">
        <f t="shared" si="149"/>
        <v>101.01010101010101</v>
      </c>
      <c r="Y122" s="291">
        <f t="shared" si="149"/>
        <v>101.01010101010101</v>
      </c>
      <c r="Z122" s="291">
        <f t="shared" si="149"/>
        <v>101.01010101010101</v>
      </c>
      <c r="AA122" s="291">
        <f t="shared" si="149"/>
        <v>101.01010101010101</v>
      </c>
      <c r="AB122" s="291">
        <f t="shared" si="149"/>
        <v>101.01010101010101</v>
      </c>
      <c r="AC122" s="291">
        <f t="shared" si="149"/>
        <v>101.01010101010101</v>
      </c>
      <c r="AD122" s="291">
        <f t="shared" si="149"/>
        <v>101.01010101010101</v>
      </c>
      <c r="AE122" s="291">
        <f t="shared" si="149"/>
        <v>101.01010101010101</v>
      </c>
      <c r="AF122" s="291">
        <f t="shared" si="149"/>
        <v>101.01010101010101</v>
      </c>
      <c r="AG122" s="291">
        <f t="shared" si="149"/>
        <v>101.01010101010101</v>
      </c>
      <c r="AH122" s="291">
        <f t="shared" si="149"/>
        <v>101.01010101010101</v>
      </c>
      <c r="AI122" s="291">
        <f t="shared" si="149"/>
        <v>101.01010101010101</v>
      </c>
      <c r="AJ122" s="291">
        <f t="shared" si="149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50">H123</f>
        <v>2</v>
      </c>
      <c r="J123" s="309">
        <f t="shared" si="150"/>
        <v>2</v>
      </c>
      <c r="K123" s="309">
        <f t="shared" si="150"/>
        <v>2</v>
      </c>
      <c r="L123" s="309">
        <f t="shared" si="150"/>
        <v>2</v>
      </c>
      <c r="M123" s="309">
        <f t="shared" si="150"/>
        <v>2</v>
      </c>
      <c r="N123" s="309">
        <f t="shared" si="150"/>
        <v>2</v>
      </c>
      <c r="O123" s="309">
        <f t="shared" si="150"/>
        <v>2</v>
      </c>
      <c r="P123" s="309">
        <f t="shared" si="150"/>
        <v>2</v>
      </c>
      <c r="Q123" s="309">
        <f t="shared" si="150"/>
        <v>2</v>
      </c>
      <c r="R123" s="309">
        <f t="shared" si="150"/>
        <v>2</v>
      </c>
      <c r="S123" s="309">
        <f t="shared" si="150"/>
        <v>2</v>
      </c>
      <c r="T123" s="309">
        <f t="shared" si="150"/>
        <v>2</v>
      </c>
      <c r="U123" s="309">
        <f t="shared" si="150"/>
        <v>2</v>
      </c>
      <c r="V123" s="309">
        <f t="shared" si="150"/>
        <v>2</v>
      </c>
      <c r="W123" s="309">
        <f t="shared" si="150"/>
        <v>2</v>
      </c>
      <c r="X123" s="309">
        <f t="shared" si="150"/>
        <v>2</v>
      </c>
      <c r="Y123" s="309">
        <f t="shared" si="150"/>
        <v>2</v>
      </c>
      <c r="Z123" s="309">
        <f t="shared" si="150"/>
        <v>2</v>
      </c>
      <c r="AA123" s="309">
        <f t="shared" si="150"/>
        <v>2</v>
      </c>
      <c r="AB123" s="309">
        <f t="shared" si="150"/>
        <v>2</v>
      </c>
      <c r="AC123" s="309">
        <f t="shared" si="150"/>
        <v>2</v>
      </c>
      <c r="AD123" s="309">
        <f t="shared" si="150"/>
        <v>2</v>
      </c>
      <c r="AE123" s="309">
        <f t="shared" si="150"/>
        <v>2</v>
      </c>
      <c r="AF123" s="309">
        <f t="shared" si="150"/>
        <v>2</v>
      </c>
      <c r="AG123" s="309">
        <f t="shared" si="150"/>
        <v>2</v>
      </c>
      <c r="AH123" s="309">
        <f t="shared" si="150"/>
        <v>2</v>
      </c>
      <c r="AI123" s="309">
        <f t="shared" si="150"/>
        <v>2</v>
      </c>
      <c r="AJ123" s="309">
        <f t="shared" si="150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51">IFERROR(I119*I120/100*(100-I123)/100,0)</f>
        <v>0</v>
      </c>
      <c r="J124" s="156">
        <f t="shared" si="151"/>
        <v>0</v>
      </c>
      <c r="K124" s="156">
        <f t="shared" si="151"/>
        <v>0</v>
      </c>
      <c r="L124" s="156">
        <f t="shared" si="151"/>
        <v>0</v>
      </c>
      <c r="M124" s="156">
        <f t="shared" si="151"/>
        <v>0</v>
      </c>
      <c r="N124" s="156">
        <f t="shared" si="151"/>
        <v>0</v>
      </c>
      <c r="O124" s="156">
        <f t="shared" si="151"/>
        <v>0</v>
      </c>
      <c r="P124" s="156">
        <f t="shared" si="151"/>
        <v>0</v>
      </c>
      <c r="Q124" s="156">
        <f t="shared" si="151"/>
        <v>0</v>
      </c>
      <c r="R124" s="156">
        <f t="shared" si="151"/>
        <v>0</v>
      </c>
      <c r="S124" s="156">
        <f t="shared" si="151"/>
        <v>0</v>
      </c>
      <c r="T124" s="156">
        <f t="shared" si="151"/>
        <v>0</v>
      </c>
      <c r="U124" s="156">
        <f t="shared" si="151"/>
        <v>0</v>
      </c>
      <c r="V124" s="156">
        <f t="shared" si="151"/>
        <v>0</v>
      </c>
      <c r="W124" s="156">
        <f t="shared" si="151"/>
        <v>0</v>
      </c>
      <c r="X124" s="156">
        <f t="shared" si="151"/>
        <v>0</v>
      </c>
      <c r="Y124" s="156">
        <f t="shared" si="151"/>
        <v>0</v>
      </c>
      <c r="Z124" s="156">
        <f t="shared" si="151"/>
        <v>0</v>
      </c>
      <c r="AA124" s="156">
        <f t="shared" si="151"/>
        <v>0</v>
      </c>
      <c r="AB124" s="156">
        <f t="shared" si="151"/>
        <v>0</v>
      </c>
      <c r="AC124" s="156">
        <f t="shared" si="151"/>
        <v>0</v>
      </c>
      <c r="AD124" s="156">
        <f t="shared" si="151"/>
        <v>0</v>
      </c>
      <c r="AE124" s="156">
        <f t="shared" si="151"/>
        <v>0</v>
      </c>
      <c r="AF124" s="156">
        <f t="shared" si="151"/>
        <v>0</v>
      </c>
      <c r="AG124" s="156">
        <f t="shared" si="151"/>
        <v>0</v>
      </c>
      <c r="AH124" s="156">
        <f t="shared" si="151"/>
        <v>0</v>
      </c>
      <c r="AI124" s="156">
        <f t="shared" si="151"/>
        <v>0</v>
      </c>
      <c r="AJ124" s="156">
        <f t="shared" si="151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52">IFERROR(I122/100*I124,0)</f>
        <v>0</v>
      </c>
      <c r="J125" s="163">
        <f t="shared" si="152"/>
        <v>0</v>
      </c>
      <c r="K125" s="163">
        <f t="shared" si="152"/>
        <v>0</v>
      </c>
      <c r="L125" s="163">
        <f t="shared" si="152"/>
        <v>0</v>
      </c>
      <c r="M125" s="163">
        <f t="shared" si="152"/>
        <v>0</v>
      </c>
      <c r="N125" s="163">
        <f t="shared" si="152"/>
        <v>0</v>
      </c>
      <c r="O125" s="163">
        <f t="shared" si="152"/>
        <v>0</v>
      </c>
      <c r="P125" s="163">
        <f t="shared" si="152"/>
        <v>0</v>
      </c>
      <c r="Q125" s="163">
        <f t="shared" si="152"/>
        <v>0</v>
      </c>
      <c r="R125" s="163">
        <f t="shared" si="152"/>
        <v>0</v>
      </c>
      <c r="S125" s="163">
        <f t="shared" si="152"/>
        <v>0</v>
      </c>
      <c r="T125" s="163">
        <f t="shared" si="152"/>
        <v>0</v>
      </c>
      <c r="U125" s="163">
        <f t="shared" si="152"/>
        <v>0</v>
      </c>
      <c r="V125" s="163">
        <f t="shared" si="152"/>
        <v>0</v>
      </c>
      <c r="W125" s="163">
        <f t="shared" si="152"/>
        <v>0</v>
      </c>
      <c r="X125" s="163">
        <f t="shared" si="152"/>
        <v>0</v>
      </c>
      <c r="Y125" s="163">
        <f t="shared" si="152"/>
        <v>0</v>
      </c>
      <c r="Z125" s="163">
        <f t="shared" si="152"/>
        <v>0</v>
      </c>
      <c r="AA125" s="163">
        <f t="shared" si="152"/>
        <v>0</v>
      </c>
      <c r="AB125" s="163">
        <f t="shared" si="152"/>
        <v>0</v>
      </c>
      <c r="AC125" s="163">
        <f t="shared" si="152"/>
        <v>0</v>
      </c>
      <c r="AD125" s="163">
        <f t="shared" si="152"/>
        <v>0</v>
      </c>
      <c r="AE125" s="163">
        <f t="shared" si="152"/>
        <v>0</v>
      </c>
      <c r="AF125" s="163">
        <f t="shared" si="152"/>
        <v>0</v>
      </c>
      <c r="AG125" s="163">
        <f t="shared" si="152"/>
        <v>0</v>
      </c>
      <c r="AH125" s="163">
        <f t="shared" si="152"/>
        <v>0</v>
      </c>
      <c r="AI125" s="163">
        <f t="shared" si="152"/>
        <v>0</v>
      </c>
      <c r="AJ125" s="163">
        <f t="shared" si="152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53">IFERROR(H119*H120/88,0)</f>
        <v>0</v>
      </c>
      <c r="I126" s="156">
        <f t="shared" si="153"/>
        <v>0</v>
      </c>
      <c r="J126" s="156">
        <f t="shared" si="153"/>
        <v>0</v>
      </c>
      <c r="K126" s="156">
        <f t="shared" si="153"/>
        <v>0</v>
      </c>
      <c r="L126" s="156">
        <f t="shared" si="153"/>
        <v>0</v>
      </c>
      <c r="M126" s="156">
        <f t="shared" si="153"/>
        <v>0</v>
      </c>
      <c r="N126" s="156">
        <f t="shared" si="153"/>
        <v>0</v>
      </c>
      <c r="O126" s="156">
        <f t="shared" si="153"/>
        <v>0</v>
      </c>
      <c r="P126" s="156">
        <f t="shared" si="153"/>
        <v>0</v>
      </c>
      <c r="Q126" s="156">
        <f t="shared" si="153"/>
        <v>0</v>
      </c>
      <c r="R126" s="156">
        <f t="shared" si="153"/>
        <v>0</v>
      </c>
      <c r="S126" s="156">
        <f t="shared" si="153"/>
        <v>0</v>
      </c>
      <c r="T126" s="156">
        <f t="shared" si="153"/>
        <v>0</v>
      </c>
      <c r="U126" s="156">
        <f t="shared" si="153"/>
        <v>0</v>
      </c>
      <c r="V126" s="156">
        <f t="shared" si="153"/>
        <v>0</v>
      </c>
      <c r="W126" s="156">
        <f t="shared" si="153"/>
        <v>0</v>
      </c>
      <c r="X126" s="156">
        <f t="shared" si="153"/>
        <v>0</v>
      </c>
      <c r="Y126" s="156">
        <f t="shared" si="153"/>
        <v>0</v>
      </c>
      <c r="Z126" s="156">
        <f t="shared" si="153"/>
        <v>0</v>
      </c>
      <c r="AA126" s="156">
        <f t="shared" si="153"/>
        <v>0</v>
      </c>
      <c r="AB126" s="156">
        <f t="shared" si="153"/>
        <v>0</v>
      </c>
      <c r="AC126" s="156">
        <f t="shared" si="153"/>
        <v>0</v>
      </c>
      <c r="AD126" s="156">
        <f t="shared" si="153"/>
        <v>0</v>
      </c>
      <c r="AE126" s="156">
        <f t="shared" si="153"/>
        <v>0</v>
      </c>
      <c r="AF126" s="156">
        <f t="shared" si="153"/>
        <v>0</v>
      </c>
      <c r="AG126" s="156">
        <f t="shared" si="153"/>
        <v>0</v>
      </c>
      <c r="AH126" s="156">
        <f t="shared" si="153"/>
        <v>0</v>
      </c>
      <c r="AI126" s="156">
        <f t="shared" si="153"/>
        <v>0</v>
      </c>
      <c r="AJ126" s="156">
        <f t="shared" si="153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54">IFERROR(G127*H$164/G$164,"-")</f>
        <v>-</v>
      </c>
      <c r="I127" s="179" t="str">
        <f t="shared" si="154"/>
        <v>-</v>
      </c>
      <c r="J127" s="179" t="str">
        <f t="shared" si="154"/>
        <v>-</v>
      </c>
      <c r="K127" s="179" t="str">
        <f t="shared" si="154"/>
        <v>-</v>
      </c>
      <c r="L127" s="179" t="str">
        <f t="shared" si="154"/>
        <v>-</v>
      </c>
      <c r="M127" s="179" t="str">
        <f t="shared" si="154"/>
        <v>-</v>
      </c>
      <c r="N127" s="179" t="str">
        <f t="shared" si="154"/>
        <v>-</v>
      </c>
      <c r="O127" s="179" t="str">
        <f t="shared" si="154"/>
        <v>-</v>
      </c>
      <c r="P127" s="179" t="str">
        <f t="shared" si="154"/>
        <v>-</v>
      </c>
      <c r="Q127" s="179" t="str">
        <f t="shared" si="154"/>
        <v>-</v>
      </c>
      <c r="R127" s="179" t="str">
        <f t="shared" si="154"/>
        <v>-</v>
      </c>
      <c r="S127" s="179" t="str">
        <f t="shared" si="154"/>
        <v>-</v>
      </c>
      <c r="T127" s="179" t="str">
        <f t="shared" si="154"/>
        <v>-</v>
      </c>
      <c r="U127" s="179" t="str">
        <f t="shared" si="154"/>
        <v>-</v>
      </c>
      <c r="V127" s="179" t="str">
        <f t="shared" si="154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55">IFERROR(AC127*AD$164/AC$164,"-")</f>
        <v>-</v>
      </c>
      <c r="AE127" s="179" t="str">
        <f t="shared" si="155"/>
        <v>-</v>
      </c>
      <c r="AF127" s="179" t="str">
        <f t="shared" si="155"/>
        <v>-</v>
      </c>
      <c r="AG127" s="179" t="str">
        <f t="shared" si="155"/>
        <v>-</v>
      </c>
      <c r="AH127" s="179" t="str">
        <f t="shared" si="155"/>
        <v>-</v>
      </c>
      <c r="AI127" s="179" t="str">
        <f t="shared" si="155"/>
        <v>-</v>
      </c>
      <c r="AJ127" s="179" t="str">
        <f t="shared" si="155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V129" si="156">H128</f>
        <v>99</v>
      </c>
      <c r="J128" s="164">
        <f t="shared" si="156"/>
        <v>99</v>
      </c>
      <c r="K128" s="164">
        <f t="shared" si="156"/>
        <v>99</v>
      </c>
      <c r="L128" s="164">
        <f t="shared" si="156"/>
        <v>99</v>
      </c>
      <c r="M128" s="164">
        <f t="shared" si="156"/>
        <v>99</v>
      </c>
      <c r="N128" s="164">
        <f t="shared" si="156"/>
        <v>99</v>
      </c>
      <c r="O128" s="164">
        <f t="shared" si="156"/>
        <v>99</v>
      </c>
      <c r="P128" s="164">
        <f t="shared" si="156"/>
        <v>99</v>
      </c>
      <c r="Q128" s="164">
        <f t="shared" si="156"/>
        <v>99</v>
      </c>
      <c r="R128" s="164">
        <f t="shared" si="156"/>
        <v>99</v>
      </c>
      <c r="S128" s="164">
        <f t="shared" si="156"/>
        <v>99</v>
      </c>
      <c r="T128" s="164">
        <f t="shared" si="156"/>
        <v>99</v>
      </c>
      <c r="U128" s="164">
        <f t="shared" si="156"/>
        <v>99</v>
      </c>
      <c r="V128" s="164">
        <f t="shared" si="156"/>
        <v>99</v>
      </c>
      <c r="W128" s="164">
        <f>J128</f>
        <v>99</v>
      </c>
      <c r="X128" s="164">
        <f t="shared" ref="X128:AB129" si="157">W128</f>
        <v>99</v>
      </c>
      <c r="Y128" s="164">
        <f t="shared" si="157"/>
        <v>99</v>
      </c>
      <c r="Z128" s="164">
        <f t="shared" si="157"/>
        <v>99</v>
      </c>
      <c r="AA128" s="164">
        <f t="shared" si="157"/>
        <v>99</v>
      </c>
      <c r="AB128" s="164">
        <f t="shared" si="157"/>
        <v>99</v>
      </c>
      <c r="AC128" s="164">
        <f>P128</f>
        <v>99</v>
      </c>
      <c r="AD128" s="164">
        <f t="shared" ref="AD128:AJ128" si="158">AC128</f>
        <v>99</v>
      </c>
      <c r="AE128" s="164">
        <f t="shared" si="158"/>
        <v>99</v>
      </c>
      <c r="AF128" s="164">
        <f t="shared" si="158"/>
        <v>99</v>
      </c>
      <c r="AG128" s="164">
        <f t="shared" si="158"/>
        <v>99</v>
      </c>
      <c r="AH128" s="164">
        <f t="shared" si="158"/>
        <v>99</v>
      </c>
      <c r="AI128" s="164">
        <f t="shared" si="158"/>
        <v>99</v>
      </c>
      <c r="AJ128" s="164">
        <f t="shared" si="158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59">G129</f>
        <v>53</v>
      </c>
      <c r="I129" s="166">
        <f t="shared" si="159"/>
        <v>53</v>
      </c>
      <c r="J129" s="166">
        <f t="shared" si="159"/>
        <v>53</v>
      </c>
      <c r="K129" s="166">
        <f t="shared" si="159"/>
        <v>53</v>
      </c>
      <c r="L129" s="166">
        <f t="shared" si="159"/>
        <v>53</v>
      </c>
      <c r="M129" s="166">
        <f t="shared" si="159"/>
        <v>53</v>
      </c>
      <c r="N129" s="166">
        <f t="shared" si="159"/>
        <v>53</v>
      </c>
      <c r="O129" s="166">
        <f t="shared" si="159"/>
        <v>53</v>
      </c>
      <c r="P129" s="166">
        <f t="shared" si="159"/>
        <v>53</v>
      </c>
      <c r="Q129" s="166">
        <f t="shared" si="159"/>
        <v>53</v>
      </c>
      <c r="R129" s="166">
        <f t="shared" si="156"/>
        <v>53</v>
      </c>
      <c r="S129" s="166">
        <f t="shared" si="156"/>
        <v>53</v>
      </c>
      <c r="T129" s="166">
        <f t="shared" si="156"/>
        <v>53</v>
      </c>
      <c r="U129" s="166">
        <f t="shared" si="156"/>
        <v>53</v>
      </c>
      <c r="V129" s="166">
        <f t="shared" si="156"/>
        <v>53</v>
      </c>
      <c r="W129" s="166">
        <f>J129</f>
        <v>53</v>
      </c>
      <c r="X129" s="166">
        <f t="shared" si="157"/>
        <v>53</v>
      </c>
      <c r="Y129" s="166">
        <f t="shared" si="157"/>
        <v>53</v>
      </c>
      <c r="Z129" s="166">
        <f t="shared" si="157"/>
        <v>53</v>
      </c>
      <c r="AA129" s="166">
        <f t="shared" si="157"/>
        <v>53</v>
      </c>
      <c r="AB129" s="166">
        <f t="shared" si="157"/>
        <v>53</v>
      </c>
      <c r="AC129" s="166">
        <f>P129</f>
        <v>53</v>
      </c>
      <c r="AD129" s="166">
        <f t="shared" si="159"/>
        <v>53</v>
      </c>
      <c r="AE129" s="166">
        <f t="shared" si="159"/>
        <v>53</v>
      </c>
      <c r="AF129" s="166">
        <f t="shared" si="159"/>
        <v>53</v>
      </c>
      <c r="AG129" s="166">
        <f t="shared" si="159"/>
        <v>53</v>
      </c>
      <c r="AH129" s="166">
        <f t="shared" si="159"/>
        <v>53</v>
      </c>
      <c r="AI129" s="166">
        <f t="shared" si="159"/>
        <v>53</v>
      </c>
      <c r="AJ129" s="166">
        <f t="shared" si="159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60">IFERROR(H129*100/H128,0)</f>
        <v>53.535353535353536</v>
      </c>
      <c r="I130" s="291">
        <f t="shared" si="160"/>
        <v>53.535353535353536</v>
      </c>
      <c r="J130" s="291">
        <f t="shared" si="160"/>
        <v>53.535353535353536</v>
      </c>
      <c r="K130" s="291">
        <f t="shared" si="160"/>
        <v>53.535353535353536</v>
      </c>
      <c r="L130" s="291">
        <f t="shared" si="160"/>
        <v>53.535353535353536</v>
      </c>
      <c r="M130" s="291">
        <f t="shared" si="160"/>
        <v>53.535353535353536</v>
      </c>
      <c r="N130" s="291">
        <f t="shared" si="160"/>
        <v>53.535353535353536</v>
      </c>
      <c r="O130" s="291">
        <f t="shared" si="160"/>
        <v>53.535353535353536</v>
      </c>
      <c r="P130" s="291">
        <f t="shared" si="160"/>
        <v>53.535353535353536</v>
      </c>
      <c r="Q130" s="291">
        <f t="shared" si="160"/>
        <v>53.535353535353536</v>
      </c>
      <c r="R130" s="291">
        <f t="shared" si="160"/>
        <v>53.535353535353536</v>
      </c>
      <c r="S130" s="291">
        <f t="shared" si="160"/>
        <v>53.535353535353536</v>
      </c>
      <c r="T130" s="291">
        <f t="shared" si="160"/>
        <v>53.535353535353536</v>
      </c>
      <c r="U130" s="291">
        <f t="shared" si="160"/>
        <v>53.535353535353536</v>
      </c>
      <c r="V130" s="291">
        <f t="shared" si="160"/>
        <v>53.535353535353536</v>
      </c>
      <c r="W130" s="291">
        <f t="shared" si="160"/>
        <v>53.535353535353536</v>
      </c>
      <c r="X130" s="291">
        <f t="shared" si="160"/>
        <v>53.535353535353536</v>
      </c>
      <c r="Y130" s="291">
        <f t="shared" si="160"/>
        <v>53.535353535353536</v>
      </c>
      <c r="Z130" s="291">
        <f t="shared" si="160"/>
        <v>53.535353535353536</v>
      </c>
      <c r="AA130" s="291">
        <f t="shared" si="160"/>
        <v>53.535353535353536</v>
      </c>
      <c r="AB130" s="291">
        <f t="shared" si="160"/>
        <v>53.535353535353536</v>
      </c>
      <c r="AC130" s="291">
        <f t="shared" si="160"/>
        <v>53.535353535353536</v>
      </c>
      <c r="AD130" s="291">
        <f t="shared" si="160"/>
        <v>53.535353535353536</v>
      </c>
      <c r="AE130" s="291">
        <f t="shared" si="160"/>
        <v>53.535353535353536</v>
      </c>
      <c r="AF130" s="291">
        <f t="shared" si="160"/>
        <v>53.535353535353536</v>
      </c>
      <c r="AG130" s="291">
        <f t="shared" si="160"/>
        <v>53.535353535353536</v>
      </c>
      <c r="AH130" s="291">
        <f t="shared" si="160"/>
        <v>53.535353535353536</v>
      </c>
      <c r="AI130" s="291">
        <f t="shared" si="160"/>
        <v>53.535353535353536</v>
      </c>
      <c r="AJ130" s="291">
        <f t="shared" si="160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61">H131</f>
        <v>2</v>
      </c>
      <c r="J131" s="309">
        <f t="shared" si="161"/>
        <v>2</v>
      </c>
      <c r="K131" s="309">
        <f t="shared" si="161"/>
        <v>2</v>
      </c>
      <c r="L131" s="309">
        <f t="shared" si="161"/>
        <v>2</v>
      </c>
      <c r="M131" s="309">
        <f t="shared" si="161"/>
        <v>2</v>
      </c>
      <c r="N131" s="309">
        <f t="shared" si="161"/>
        <v>2</v>
      </c>
      <c r="O131" s="309">
        <f t="shared" si="161"/>
        <v>2</v>
      </c>
      <c r="P131" s="309">
        <f t="shared" si="161"/>
        <v>2</v>
      </c>
      <c r="Q131" s="309">
        <f t="shared" si="161"/>
        <v>2</v>
      </c>
      <c r="R131" s="309">
        <f t="shared" si="161"/>
        <v>2</v>
      </c>
      <c r="S131" s="309">
        <f t="shared" si="161"/>
        <v>2</v>
      </c>
      <c r="T131" s="309">
        <f t="shared" si="161"/>
        <v>2</v>
      </c>
      <c r="U131" s="309">
        <f t="shared" si="161"/>
        <v>2</v>
      </c>
      <c r="V131" s="309">
        <f t="shared" si="161"/>
        <v>2</v>
      </c>
      <c r="W131" s="309">
        <f t="shared" si="161"/>
        <v>2</v>
      </c>
      <c r="X131" s="309">
        <f t="shared" si="161"/>
        <v>2</v>
      </c>
      <c r="Y131" s="309">
        <f t="shared" si="161"/>
        <v>2</v>
      </c>
      <c r="Z131" s="309">
        <f t="shared" si="161"/>
        <v>2</v>
      </c>
      <c r="AA131" s="309">
        <f t="shared" si="161"/>
        <v>2</v>
      </c>
      <c r="AB131" s="309">
        <f t="shared" si="161"/>
        <v>2</v>
      </c>
      <c r="AC131" s="309">
        <f t="shared" si="161"/>
        <v>2</v>
      </c>
      <c r="AD131" s="309">
        <f t="shared" si="161"/>
        <v>2</v>
      </c>
      <c r="AE131" s="309">
        <f t="shared" si="161"/>
        <v>2</v>
      </c>
      <c r="AF131" s="309">
        <f t="shared" si="161"/>
        <v>2</v>
      </c>
      <c r="AG131" s="309">
        <f t="shared" si="161"/>
        <v>2</v>
      </c>
      <c r="AH131" s="309">
        <f t="shared" si="161"/>
        <v>2</v>
      </c>
      <c r="AI131" s="309">
        <f t="shared" si="161"/>
        <v>2</v>
      </c>
      <c r="AJ131" s="309">
        <f t="shared" si="161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62">IFERROR(I127*I128/100*(100-I131)/100,0)</f>
        <v>0</v>
      </c>
      <c r="J132" s="156">
        <f t="shared" si="162"/>
        <v>0</v>
      </c>
      <c r="K132" s="156">
        <f t="shared" si="162"/>
        <v>0</v>
      </c>
      <c r="L132" s="156">
        <f t="shared" si="162"/>
        <v>0</v>
      </c>
      <c r="M132" s="156">
        <f t="shared" si="162"/>
        <v>0</v>
      </c>
      <c r="N132" s="156">
        <f t="shared" si="162"/>
        <v>0</v>
      </c>
      <c r="O132" s="156">
        <f t="shared" si="162"/>
        <v>0</v>
      </c>
      <c r="P132" s="156">
        <f t="shared" si="162"/>
        <v>0</v>
      </c>
      <c r="Q132" s="156">
        <f t="shared" si="162"/>
        <v>0</v>
      </c>
      <c r="R132" s="156">
        <f t="shared" si="162"/>
        <v>0</v>
      </c>
      <c r="S132" s="156">
        <f t="shared" si="162"/>
        <v>0</v>
      </c>
      <c r="T132" s="156">
        <f t="shared" si="162"/>
        <v>0</v>
      </c>
      <c r="U132" s="156">
        <f t="shared" si="162"/>
        <v>0</v>
      </c>
      <c r="V132" s="156">
        <f t="shared" si="162"/>
        <v>0</v>
      </c>
      <c r="W132" s="156">
        <f t="shared" si="162"/>
        <v>0</v>
      </c>
      <c r="X132" s="156">
        <f t="shared" si="162"/>
        <v>0</v>
      </c>
      <c r="Y132" s="156">
        <f t="shared" si="162"/>
        <v>0</v>
      </c>
      <c r="Z132" s="156">
        <f t="shared" si="162"/>
        <v>0</v>
      </c>
      <c r="AA132" s="156">
        <f t="shared" si="162"/>
        <v>0</v>
      </c>
      <c r="AB132" s="156">
        <f t="shared" si="162"/>
        <v>0</v>
      </c>
      <c r="AC132" s="156">
        <f t="shared" si="162"/>
        <v>0</v>
      </c>
      <c r="AD132" s="156">
        <f t="shared" si="162"/>
        <v>0</v>
      </c>
      <c r="AE132" s="156">
        <f t="shared" si="162"/>
        <v>0</v>
      </c>
      <c r="AF132" s="156">
        <f t="shared" si="162"/>
        <v>0</v>
      </c>
      <c r="AG132" s="156">
        <f t="shared" si="162"/>
        <v>0</v>
      </c>
      <c r="AH132" s="156">
        <f t="shared" si="162"/>
        <v>0</v>
      </c>
      <c r="AI132" s="156">
        <f t="shared" si="162"/>
        <v>0</v>
      </c>
      <c r="AJ132" s="156">
        <f t="shared" si="162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63">IFERROR(I130/100*I132,0)</f>
        <v>0</v>
      </c>
      <c r="J133" s="163">
        <f t="shared" si="163"/>
        <v>0</v>
      </c>
      <c r="K133" s="163">
        <f t="shared" si="163"/>
        <v>0</v>
      </c>
      <c r="L133" s="163">
        <f t="shared" si="163"/>
        <v>0</v>
      </c>
      <c r="M133" s="163">
        <f t="shared" si="163"/>
        <v>0</v>
      </c>
      <c r="N133" s="163">
        <f t="shared" si="163"/>
        <v>0</v>
      </c>
      <c r="O133" s="163">
        <f t="shared" si="163"/>
        <v>0</v>
      </c>
      <c r="P133" s="163">
        <f t="shared" si="163"/>
        <v>0</v>
      </c>
      <c r="Q133" s="163">
        <f t="shared" si="163"/>
        <v>0</v>
      </c>
      <c r="R133" s="163">
        <f t="shared" si="163"/>
        <v>0</v>
      </c>
      <c r="S133" s="163">
        <f t="shared" si="163"/>
        <v>0</v>
      </c>
      <c r="T133" s="163">
        <f t="shared" si="163"/>
        <v>0</v>
      </c>
      <c r="U133" s="163">
        <f t="shared" si="163"/>
        <v>0</v>
      </c>
      <c r="V133" s="163">
        <f t="shared" si="163"/>
        <v>0</v>
      </c>
      <c r="W133" s="163">
        <f t="shared" si="163"/>
        <v>0</v>
      </c>
      <c r="X133" s="163">
        <f t="shared" si="163"/>
        <v>0</v>
      </c>
      <c r="Y133" s="163">
        <f t="shared" si="163"/>
        <v>0</v>
      </c>
      <c r="Z133" s="163">
        <f t="shared" si="163"/>
        <v>0</v>
      </c>
      <c r="AA133" s="163">
        <f t="shared" si="163"/>
        <v>0</v>
      </c>
      <c r="AB133" s="163">
        <f t="shared" si="163"/>
        <v>0</v>
      </c>
      <c r="AC133" s="163">
        <f t="shared" si="163"/>
        <v>0</v>
      </c>
      <c r="AD133" s="163">
        <f t="shared" si="163"/>
        <v>0</v>
      </c>
      <c r="AE133" s="163">
        <f t="shared" si="163"/>
        <v>0</v>
      </c>
      <c r="AF133" s="163">
        <f t="shared" si="163"/>
        <v>0</v>
      </c>
      <c r="AG133" s="163">
        <f t="shared" si="163"/>
        <v>0</v>
      </c>
      <c r="AH133" s="163">
        <f t="shared" si="163"/>
        <v>0</v>
      </c>
      <c r="AI133" s="163">
        <f t="shared" si="163"/>
        <v>0</v>
      </c>
      <c r="AJ133" s="163">
        <f t="shared" si="163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64">IFERROR(H127*H128/88,0)</f>
        <v>0</v>
      </c>
      <c r="I134" s="156">
        <f t="shared" si="164"/>
        <v>0</v>
      </c>
      <c r="J134" s="156">
        <f t="shared" si="164"/>
        <v>0</v>
      </c>
      <c r="K134" s="156">
        <f t="shared" si="164"/>
        <v>0</v>
      </c>
      <c r="L134" s="156">
        <f t="shared" si="164"/>
        <v>0</v>
      </c>
      <c r="M134" s="156">
        <f t="shared" si="164"/>
        <v>0</v>
      </c>
      <c r="N134" s="156">
        <f t="shared" si="164"/>
        <v>0</v>
      </c>
      <c r="O134" s="156">
        <f t="shared" si="164"/>
        <v>0</v>
      </c>
      <c r="P134" s="156">
        <f t="shared" si="164"/>
        <v>0</v>
      </c>
      <c r="Q134" s="156">
        <f t="shared" si="164"/>
        <v>0</v>
      </c>
      <c r="R134" s="156">
        <f t="shared" si="164"/>
        <v>0</v>
      </c>
      <c r="S134" s="156">
        <f t="shared" si="164"/>
        <v>0</v>
      </c>
      <c r="T134" s="156">
        <f t="shared" si="164"/>
        <v>0</v>
      </c>
      <c r="U134" s="156">
        <f t="shared" si="164"/>
        <v>0</v>
      </c>
      <c r="V134" s="156">
        <f t="shared" si="164"/>
        <v>0</v>
      </c>
      <c r="W134" s="156">
        <f t="shared" si="164"/>
        <v>0</v>
      </c>
      <c r="X134" s="156">
        <f t="shared" si="164"/>
        <v>0</v>
      </c>
      <c r="Y134" s="156">
        <f t="shared" si="164"/>
        <v>0</v>
      </c>
      <c r="Z134" s="156">
        <f t="shared" si="164"/>
        <v>0</v>
      </c>
      <c r="AA134" s="156">
        <f t="shared" si="164"/>
        <v>0</v>
      </c>
      <c r="AB134" s="156">
        <f t="shared" si="164"/>
        <v>0</v>
      </c>
      <c r="AC134" s="156">
        <f t="shared" si="164"/>
        <v>0</v>
      </c>
      <c r="AD134" s="156">
        <f t="shared" si="164"/>
        <v>0</v>
      </c>
      <c r="AE134" s="156">
        <f t="shared" si="164"/>
        <v>0</v>
      </c>
      <c r="AF134" s="156">
        <f t="shared" si="164"/>
        <v>0</v>
      </c>
      <c r="AG134" s="156">
        <f t="shared" si="164"/>
        <v>0</v>
      </c>
      <c r="AH134" s="156">
        <f t="shared" si="164"/>
        <v>0</v>
      </c>
      <c r="AI134" s="156">
        <f t="shared" si="164"/>
        <v>0</v>
      </c>
      <c r="AJ134" s="156">
        <f t="shared" si="164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65">IFERROR(G135*H$164/G$164,"-")</f>
        <v>-</v>
      </c>
      <c r="I135" s="179" t="str">
        <f t="shared" si="165"/>
        <v>-</v>
      </c>
      <c r="J135" s="179" t="str">
        <f t="shared" si="165"/>
        <v>-</v>
      </c>
      <c r="K135" s="179" t="str">
        <f t="shared" si="165"/>
        <v>-</v>
      </c>
      <c r="L135" s="179" t="str">
        <f t="shared" si="165"/>
        <v>-</v>
      </c>
      <c r="M135" s="179" t="str">
        <f t="shared" si="165"/>
        <v>-</v>
      </c>
      <c r="N135" s="179" t="str">
        <f t="shared" si="165"/>
        <v>-</v>
      </c>
      <c r="O135" s="179" t="str">
        <f t="shared" si="165"/>
        <v>-</v>
      </c>
      <c r="P135" s="179" t="str">
        <f t="shared" si="165"/>
        <v>-</v>
      </c>
      <c r="Q135" s="179" t="str">
        <f t="shared" si="165"/>
        <v>-</v>
      </c>
      <c r="R135" s="179" t="str">
        <f t="shared" si="165"/>
        <v>-</v>
      </c>
      <c r="S135" s="179" t="str">
        <f t="shared" si="165"/>
        <v>-</v>
      </c>
      <c r="T135" s="179" t="str">
        <f t="shared" si="165"/>
        <v>-</v>
      </c>
      <c r="U135" s="179" t="str">
        <f t="shared" si="165"/>
        <v>-</v>
      </c>
      <c r="V135" s="179" t="str">
        <f t="shared" si="165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66">IFERROR(AC135*AD$164/AC$164,"-")</f>
        <v>-</v>
      </c>
      <c r="AE135" s="179" t="str">
        <f t="shared" si="166"/>
        <v>-</v>
      </c>
      <c r="AF135" s="179" t="str">
        <f t="shared" si="166"/>
        <v>-</v>
      </c>
      <c r="AG135" s="179" t="str">
        <f t="shared" si="166"/>
        <v>-</v>
      </c>
      <c r="AH135" s="179" t="str">
        <f t="shared" si="166"/>
        <v>-</v>
      </c>
      <c r="AI135" s="179" t="str">
        <f t="shared" si="166"/>
        <v>-</v>
      </c>
      <c r="AJ135" s="179" t="str">
        <f t="shared" si="166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V137" si="167">H136</f>
        <v>98</v>
      </c>
      <c r="J136" s="164">
        <f t="shared" si="167"/>
        <v>98</v>
      </c>
      <c r="K136" s="164">
        <f t="shared" si="167"/>
        <v>98</v>
      </c>
      <c r="L136" s="164">
        <f t="shared" si="167"/>
        <v>98</v>
      </c>
      <c r="M136" s="164">
        <f t="shared" si="167"/>
        <v>98</v>
      </c>
      <c r="N136" s="164">
        <f t="shared" si="167"/>
        <v>98</v>
      </c>
      <c r="O136" s="164">
        <f t="shared" si="167"/>
        <v>98</v>
      </c>
      <c r="P136" s="164">
        <f t="shared" si="167"/>
        <v>98</v>
      </c>
      <c r="Q136" s="164">
        <f t="shared" si="167"/>
        <v>98</v>
      </c>
      <c r="R136" s="164">
        <f t="shared" si="167"/>
        <v>98</v>
      </c>
      <c r="S136" s="164">
        <f t="shared" si="167"/>
        <v>98</v>
      </c>
      <c r="T136" s="164">
        <f t="shared" si="167"/>
        <v>98</v>
      </c>
      <c r="U136" s="164">
        <f t="shared" si="167"/>
        <v>98</v>
      </c>
      <c r="V136" s="164">
        <f t="shared" si="167"/>
        <v>98</v>
      </c>
      <c r="W136" s="164">
        <f>J136</f>
        <v>98</v>
      </c>
      <c r="X136" s="164">
        <f t="shared" ref="X136:AB137" si="168">W136</f>
        <v>98</v>
      </c>
      <c r="Y136" s="164">
        <f t="shared" si="168"/>
        <v>98</v>
      </c>
      <c r="Z136" s="164">
        <f t="shared" si="168"/>
        <v>98</v>
      </c>
      <c r="AA136" s="164">
        <f t="shared" si="168"/>
        <v>98</v>
      </c>
      <c r="AB136" s="164">
        <f t="shared" si="168"/>
        <v>98</v>
      </c>
      <c r="AC136" s="164">
        <f>P136</f>
        <v>98</v>
      </c>
      <c r="AD136" s="164">
        <f t="shared" ref="AD136:AJ136" si="169">AC136</f>
        <v>98</v>
      </c>
      <c r="AE136" s="164">
        <f t="shared" si="169"/>
        <v>98</v>
      </c>
      <c r="AF136" s="164">
        <f t="shared" si="169"/>
        <v>98</v>
      </c>
      <c r="AG136" s="164">
        <f t="shared" si="169"/>
        <v>98</v>
      </c>
      <c r="AH136" s="164">
        <f t="shared" si="169"/>
        <v>98</v>
      </c>
      <c r="AI136" s="164">
        <f t="shared" si="169"/>
        <v>98</v>
      </c>
      <c r="AJ136" s="164">
        <f t="shared" si="169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70">G137</f>
        <v>13</v>
      </c>
      <c r="I137" s="166">
        <f t="shared" si="170"/>
        <v>13</v>
      </c>
      <c r="J137" s="166">
        <f t="shared" si="170"/>
        <v>13</v>
      </c>
      <c r="K137" s="166">
        <f t="shared" si="170"/>
        <v>13</v>
      </c>
      <c r="L137" s="166">
        <f t="shared" si="170"/>
        <v>13</v>
      </c>
      <c r="M137" s="166">
        <f t="shared" si="170"/>
        <v>13</v>
      </c>
      <c r="N137" s="166">
        <f t="shared" si="170"/>
        <v>13</v>
      </c>
      <c r="O137" s="166">
        <f t="shared" si="170"/>
        <v>13</v>
      </c>
      <c r="P137" s="166">
        <f t="shared" si="170"/>
        <v>13</v>
      </c>
      <c r="Q137" s="166">
        <f t="shared" si="170"/>
        <v>13</v>
      </c>
      <c r="R137" s="166">
        <f t="shared" si="167"/>
        <v>13</v>
      </c>
      <c r="S137" s="166">
        <f t="shared" si="167"/>
        <v>13</v>
      </c>
      <c r="T137" s="166">
        <f t="shared" si="167"/>
        <v>13</v>
      </c>
      <c r="U137" s="166">
        <f t="shared" si="167"/>
        <v>13</v>
      </c>
      <c r="V137" s="166">
        <f t="shared" si="167"/>
        <v>13</v>
      </c>
      <c r="W137" s="166">
        <f>J137</f>
        <v>13</v>
      </c>
      <c r="X137" s="166">
        <f t="shared" si="168"/>
        <v>13</v>
      </c>
      <c r="Y137" s="166">
        <f t="shared" si="168"/>
        <v>13</v>
      </c>
      <c r="Z137" s="166">
        <f t="shared" si="168"/>
        <v>13</v>
      </c>
      <c r="AA137" s="166">
        <f t="shared" si="168"/>
        <v>13</v>
      </c>
      <c r="AB137" s="166">
        <f t="shared" si="168"/>
        <v>13</v>
      </c>
      <c r="AC137" s="166">
        <f>P137</f>
        <v>13</v>
      </c>
      <c r="AD137" s="166">
        <f t="shared" si="170"/>
        <v>13</v>
      </c>
      <c r="AE137" s="166">
        <f t="shared" si="170"/>
        <v>13</v>
      </c>
      <c r="AF137" s="166">
        <f t="shared" si="170"/>
        <v>13</v>
      </c>
      <c r="AG137" s="166">
        <f t="shared" si="170"/>
        <v>13</v>
      </c>
      <c r="AH137" s="166">
        <f t="shared" si="170"/>
        <v>13</v>
      </c>
      <c r="AI137" s="166">
        <f t="shared" si="170"/>
        <v>13</v>
      </c>
      <c r="AJ137" s="166">
        <f t="shared" si="170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71">IFERROR(H137*100/H136,0)</f>
        <v>13.26530612244898</v>
      </c>
      <c r="I138" s="291">
        <f t="shared" si="171"/>
        <v>13.26530612244898</v>
      </c>
      <c r="J138" s="291">
        <f t="shared" si="171"/>
        <v>13.26530612244898</v>
      </c>
      <c r="K138" s="291">
        <f t="shared" si="171"/>
        <v>13.26530612244898</v>
      </c>
      <c r="L138" s="291">
        <f t="shared" si="171"/>
        <v>13.26530612244898</v>
      </c>
      <c r="M138" s="291">
        <f t="shared" si="171"/>
        <v>13.26530612244898</v>
      </c>
      <c r="N138" s="291">
        <f t="shared" si="171"/>
        <v>13.26530612244898</v>
      </c>
      <c r="O138" s="291">
        <f t="shared" si="171"/>
        <v>13.26530612244898</v>
      </c>
      <c r="P138" s="291">
        <f t="shared" si="171"/>
        <v>13.26530612244898</v>
      </c>
      <c r="Q138" s="291">
        <f t="shared" si="171"/>
        <v>13.26530612244898</v>
      </c>
      <c r="R138" s="291">
        <f t="shared" si="171"/>
        <v>13.26530612244898</v>
      </c>
      <c r="S138" s="291">
        <f t="shared" si="171"/>
        <v>13.26530612244898</v>
      </c>
      <c r="T138" s="291">
        <f t="shared" si="171"/>
        <v>13.26530612244898</v>
      </c>
      <c r="U138" s="291">
        <f t="shared" si="171"/>
        <v>13.26530612244898</v>
      </c>
      <c r="V138" s="291">
        <f t="shared" si="171"/>
        <v>13.26530612244898</v>
      </c>
      <c r="W138" s="291">
        <f t="shared" si="171"/>
        <v>13.26530612244898</v>
      </c>
      <c r="X138" s="291">
        <f t="shared" si="171"/>
        <v>13.26530612244898</v>
      </c>
      <c r="Y138" s="291">
        <f t="shared" si="171"/>
        <v>13.26530612244898</v>
      </c>
      <c r="Z138" s="291">
        <f t="shared" si="171"/>
        <v>13.26530612244898</v>
      </c>
      <c r="AA138" s="291">
        <f t="shared" si="171"/>
        <v>13.26530612244898</v>
      </c>
      <c r="AB138" s="291">
        <f t="shared" si="171"/>
        <v>13.26530612244898</v>
      </c>
      <c r="AC138" s="291">
        <f t="shared" si="171"/>
        <v>13.26530612244898</v>
      </c>
      <c r="AD138" s="291">
        <f t="shared" si="171"/>
        <v>13.26530612244898</v>
      </c>
      <c r="AE138" s="291">
        <f t="shared" si="171"/>
        <v>13.26530612244898</v>
      </c>
      <c r="AF138" s="291">
        <f t="shared" si="171"/>
        <v>13.26530612244898</v>
      </c>
      <c r="AG138" s="291">
        <f t="shared" si="171"/>
        <v>13.26530612244898</v>
      </c>
      <c r="AH138" s="291">
        <f t="shared" si="171"/>
        <v>13.26530612244898</v>
      </c>
      <c r="AI138" s="291">
        <f t="shared" si="171"/>
        <v>13.26530612244898</v>
      </c>
      <c r="AJ138" s="291">
        <f t="shared" si="171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72">H139</f>
        <v>2</v>
      </c>
      <c r="J139" s="309">
        <f t="shared" si="172"/>
        <v>2</v>
      </c>
      <c r="K139" s="309">
        <f t="shared" si="172"/>
        <v>2</v>
      </c>
      <c r="L139" s="309">
        <f t="shared" si="172"/>
        <v>2</v>
      </c>
      <c r="M139" s="309">
        <f t="shared" si="172"/>
        <v>2</v>
      </c>
      <c r="N139" s="309">
        <f t="shared" si="172"/>
        <v>2</v>
      </c>
      <c r="O139" s="309">
        <f t="shared" si="172"/>
        <v>2</v>
      </c>
      <c r="P139" s="309">
        <f t="shared" si="172"/>
        <v>2</v>
      </c>
      <c r="Q139" s="309">
        <f t="shared" si="172"/>
        <v>2</v>
      </c>
      <c r="R139" s="309">
        <f t="shared" si="172"/>
        <v>2</v>
      </c>
      <c r="S139" s="309">
        <f t="shared" si="172"/>
        <v>2</v>
      </c>
      <c r="T139" s="309">
        <f t="shared" si="172"/>
        <v>2</v>
      </c>
      <c r="U139" s="309">
        <f t="shared" si="172"/>
        <v>2</v>
      </c>
      <c r="V139" s="309">
        <f t="shared" si="172"/>
        <v>2</v>
      </c>
      <c r="W139" s="309">
        <f t="shared" si="172"/>
        <v>2</v>
      </c>
      <c r="X139" s="309">
        <f t="shared" si="172"/>
        <v>2</v>
      </c>
      <c r="Y139" s="309">
        <f t="shared" si="172"/>
        <v>2</v>
      </c>
      <c r="Z139" s="309">
        <f t="shared" si="172"/>
        <v>2</v>
      </c>
      <c r="AA139" s="309">
        <f t="shared" si="172"/>
        <v>2</v>
      </c>
      <c r="AB139" s="309">
        <f t="shared" si="172"/>
        <v>2</v>
      </c>
      <c r="AC139" s="309">
        <f t="shared" si="172"/>
        <v>2</v>
      </c>
      <c r="AD139" s="309">
        <f t="shared" si="172"/>
        <v>2</v>
      </c>
      <c r="AE139" s="309">
        <f t="shared" si="172"/>
        <v>2</v>
      </c>
      <c r="AF139" s="309">
        <f t="shared" si="172"/>
        <v>2</v>
      </c>
      <c r="AG139" s="309">
        <f t="shared" si="172"/>
        <v>2</v>
      </c>
      <c r="AH139" s="309">
        <f t="shared" si="172"/>
        <v>2</v>
      </c>
      <c r="AI139" s="309">
        <f t="shared" si="172"/>
        <v>2</v>
      </c>
      <c r="AJ139" s="309">
        <f t="shared" si="172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73">IFERROR(I135*I136/100*(100-I139)/100,0)</f>
        <v>0</v>
      </c>
      <c r="J140" s="156">
        <f t="shared" si="173"/>
        <v>0</v>
      </c>
      <c r="K140" s="156">
        <f t="shared" si="173"/>
        <v>0</v>
      </c>
      <c r="L140" s="156">
        <f t="shared" si="173"/>
        <v>0</v>
      </c>
      <c r="M140" s="156">
        <f t="shared" si="173"/>
        <v>0</v>
      </c>
      <c r="N140" s="156">
        <f t="shared" si="173"/>
        <v>0</v>
      </c>
      <c r="O140" s="156">
        <f t="shared" si="173"/>
        <v>0</v>
      </c>
      <c r="P140" s="156">
        <f t="shared" si="173"/>
        <v>0</v>
      </c>
      <c r="Q140" s="156">
        <f t="shared" si="173"/>
        <v>0</v>
      </c>
      <c r="R140" s="156">
        <f t="shared" si="173"/>
        <v>0</v>
      </c>
      <c r="S140" s="156">
        <f t="shared" si="173"/>
        <v>0</v>
      </c>
      <c r="T140" s="156">
        <f t="shared" si="173"/>
        <v>0</v>
      </c>
      <c r="U140" s="156">
        <f t="shared" si="173"/>
        <v>0</v>
      </c>
      <c r="V140" s="156">
        <f t="shared" si="173"/>
        <v>0</v>
      </c>
      <c r="W140" s="156">
        <f t="shared" si="173"/>
        <v>0</v>
      </c>
      <c r="X140" s="156">
        <f t="shared" si="173"/>
        <v>0</v>
      </c>
      <c r="Y140" s="156">
        <f t="shared" si="173"/>
        <v>0</v>
      </c>
      <c r="Z140" s="156">
        <f t="shared" si="173"/>
        <v>0</v>
      </c>
      <c r="AA140" s="156">
        <f t="shared" si="173"/>
        <v>0</v>
      </c>
      <c r="AB140" s="156">
        <f t="shared" si="173"/>
        <v>0</v>
      </c>
      <c r="AC140" s="156">
        <f t="shared" si="173"/>
        <v>0</v>
      </c>
      <c r="AD140" s="156">
        <f t="shared" si="173"/>
        <v>0</v>
      </c>
      <c r="AE140" s="156">
        <f t="shared" si="173"/>
        <v>0</v>
      </c>
      <c r="AF140" s="156">
        <f t="shared" si="173"/>
        <v>0</v>
      </c>
      <c r="AG140" s="156">
        <f t="shared" si="173"/>
        <v>0</v>
      </c>
      <c r="AH140" s="156">
        <f t="shared" si="173"/>
        <v>0</v>
      </c>
      <c r="AI140" s="156">
        <f t="shared" si="173"/>
        <v>0</v>
      </c>
      <c r="AJ140" s="156">
        <f t="shared" si="173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74">IFERROR(I138/100*I140,0)</f>
        <v>0</v>
      </c>
      <c r="J141" s="163">
        <f t="shared" si="174"/>
        <v>0</v>
      </c>
      <c r="K141" s="163">
        <f t="shared" si="174"/>
        <v>0</v>
      </c>
      <c r="L141" s="163">
        <f t="shared" si="174"/>
        <v>0</v>
      </c>
      <c r="M141" s="163">
        <f t="shared" si="174"/>
        <v>0</v>
      </c>
      <c r="N141" s="163">
        <f t="shared" si="174"/>
        <v>0</v>
      </c>
      <c r="O141" s="163">
        <f t="shared" si="174"/>
        <v>0</v>
      </c>
      <c r="P141" s="163">
        <f t="shared" si="174"/>
        <v>0</v>
      </c>
      <c r="Q141" s="163">
        <f t="shared" si="174"/>
        <v>0</v>
      </c>
      <c r="R141" s="163">
        <f t="shared" si="174"/>
        <v>0</v>
      </c>
      <c r="S141" s="163">
        <f t="shared" si="174"/>
        <v>0</v>
      </c>
      <c r="T141" s="163">
        <f t="shared" si="174"/>
        <v>0</v>
      </c>
      <c r="U141" s="163">
        <f t="shared" si="174"/>
        <v>0</v>
      </c>
      <c r="V141" s="163">
        <f t="shared" si="174"/>
        <v>0</v>
      </c>
      <c r="W141" s="163">
        <f t="shared" si="174"/>
        <v>0</v>
      </c>
      <c r="X141" s="163">
        <f t="shared" si="174"/>
        <v>0</v>
      </c>
      <c r="Y141" s="163">
        <f t="shared" si="174"/>
        <v>0</v>
      </c>
      <c r="Z141" s="163">
        <f t="shared" si="174"/>
        <v>0</v>
      </c>
      <c r="AA141" s="163">
        <f t="shared" si="174"/>
        <v>0</v>
      </c>
      <c r="AB141" s="163">
        <f t="shared" si="174"/>
        <v>0</v>
      </c>
      <c r="AC141" s="163">
        <f t="shared" si="174"/>
        <v>0</v>
      </c>
      <c r="AD141" s="163">
        <f t="shared" si="174"/>
        <v>0</v>
      </c>
      <c r="AE141" s="163">
        <f t="shared" si="174"/>
        <v>0</v>
      </c>
      <c r="AF141" s="163">
        <f t="shared" si="174"/>
        <v>0</v>
      </c>
      <c r="AG141" s="163">
        <f t="shared" si="174"/>
        <v>0</v>
      </c>
      <c r="AH141" s="163">
        <f t="shared" si="174"/>
        <v>0</v>
      </c>
      <c r="AI141" s="163">
        <f t="shared" si="174"/>
        <v>0</v>
      </c>
      <c r="AJ141" s="163">
        <f t="shared" si="174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75">IFERROR(H135*H136/88,0)</f>
        <v>0</v>
      </c>
      <c r="I142" s="156">
        <f t="shared" si="175"/>
        <v>0</v>
      </c>
      <c r="J142" s="156">
        <f t="shared" si="175"/>
        <v>0</v>
      </c>
      <c r="K142" s="156">
        <f t="shared" si="175"/>
        <v>0</v>
      </c>
      <c r="L142" s="156">
        <f t="shared" si="175"/>
        <v>0</v>
      </c>
      <c r="M142" s="156">
        <f t="shared" si="175"/>
        <v>0</v>
      </c>
      <c r="N142" s="156">
        <f t="shared" si="175"/>
        <v>0</v>
      </c>
      <c r="O142" s="156">
        <f t="shared" si="175"/>
        <v>0</v>
      </c>
      <c r="P142" s="156">
        <f t="shared" si="175"/>
        <v>0</v>
      </c>
      <c r="Q142" s="156">
        <f t="shared" si="175"/>
        <v>0</v>
      </c>
      <c r="R142" s="156">
        <f t="shared" si="175"/>
        <v>0</v>
      </c>
      <c r="S142" s="156">
        <f t="shared" si="175"/>
        <v>0</v>
      </c>
      <c r="T142" s="156">
        <f t="shared" si="175"/>
        <v>0</v>
      </c>
      <c r="U142" s="156">
        <f t="shared" si="175"/>
        <v>0</v>
      </c>
      <c r="V142" s="156">
        <f t="shared" si="175"/>
        <v>0</v>
      </c>
      <c r="W142" s="156">
        <f t="shared" si="175"/>
        <v>0</v>
      </c>
      <c r="X142" s="156">
        <f t="shared" si="175"/>
        <v>0</v>
      </c>
      <c r="Y142" s="156">
        <f t="shared" si="175"/>
        <v>0</v>
      </c>
      <c r="Z142" s="156">
        <f t="shared" si="175"/>
        <v>0</v>
      </c>
      <c r="AA142" s="156">
        <f t="shared" si="175"/>
        <v>0</v>
      </c>
      <c r="AB142" s="156">
        <f t="shared" si="175"/>
        <v>0</v>
      </c>
      <c r="AC142" s="156">
        <f t="shared" si="175"/>
        <v>0</v>
      </c>
      <c r="AD142" s="156">
        <f t="shared" si="175"/>
        <v>0</v>
      </c>
      <c r="AE142" s="156">
        <f t="shared" si="175"/>
        <v>0</v>
      </c>
      <c r="AF142" s="156">
        <f t="shared" si="175"/>
        <v>0</v>
      </c>
      <c r="AG142" s="156">
        <f t="shared" si="175"/>
        <v>0</v>
      </c>
      <c r="AH142" s="156">
        <f t="shared" si="175"/>
        <v>0</v>
      </c>
      <c r="AI142" s="156">
        <f t="shared" si="175"/>
        <v>0</v>
      </c>
      <c r="AJ142" s="156">
        <f t="shared" si="175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76">IFERROR(G143*H$164/G$164,"-")</f>
        <v>-</v>
      </c>
      <c r="I143" s="179" t="str">
        <f t="shared" si="176"/>
        <v>-</v>
      </c>
      <c r="J143" s="179" t="str">
        <f t="shared" si="176"/>
        <v>-</v>
      </c>
      <c r="K143" s="179" t="str">
        <f t="shared" si="176"/>
        <v>-</v>
      </c>
      <c r="L143" s="179" t="str">
        <f t="shared" si="176"/>
        <v>-</v>
      </c>
      <c r="M143" s="179" t="str">
        <f t="shared" si="176"/>
        <v>-</v>
      </c>
      <c r="N143" s="179" t="str">
        <f t="shared" si="176"/>
        <v>-</v>
      </c>
      <c r="O143" s="179" t="str">
        <f t="shared" si="176"/>
        <v>-</v>
      </c>
      <c r="P143" s="179" t="str">
        <f t="shared" si="176"/>
        <v>-</v>
      </c>
      <c r="Q143" s="179" t="str">
        <f t="shared" si="176"/>
        <v>-</v>
      </c>
      <c r="R143" s="179" t="str">
        <f t="shared" si="176"/>
        <v>-</v>
      </c>
      <c r="S143" s="179" t="str">
        <f t="shared" si="176"/>
        <v>-</v>
      </c>
      <c r="T143" s="179" t="str">
        <f t="shared" si="176"/>
        <v>-</v>
      </c>
      <c r="U143" s="179" t="str">
        <f t="shared" si="176"/>
        <v>-</v>
      </c>
      <c r="V143" s="179" t="str">
        <f t="shared" si="176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77">IFERROR(AC143*AD$164/AC$164,"-")</f>
        <v>-</v>
      </c>
      <c r="AE143" s="179" t="str">
        <f t="shared" si="177"/>
        <v>-</v>
      </c>
      <c r="AF143" s="179" t="str">
        <f t="shared" si="177"/>
        <v>-</v>
      </c>
      <c r="AG143" s="179" t="str">
        <f t="shared" si="177"/>
        <v>-</v>
      </c>
      <c r="AH143" s="179" t="str">
        <f t="shared" si="177"/>
        <v>-</v>
      </c>
      <c r="AI143" s="179" t="str">
        <f t="shared" si="177"/>
        <v>-</v>
      </c>
      <c r="AJ143" s="179" t="str">
        <f t="shared" si="177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V145" si="178">H144</f>
        <v>25</v>
      </c>
      <c r="J144" s="164">
        <f t="shared" si="178"/>
        <v>25</v>
      </c>
      <c r="K144" s="164">
        <f t="shared" si="178"/>
        <v>25</v>
      </c>
      <c r="L144" s="164">
        <f t="shared" si="178"/>
        <v>25</v>
      </c>
      <c r="M144" s="164">
        <f t="shared" si="178"/>
        <v>25</v>
      </c>
      <c r="N144" s="164">
        <f t="shared" si="178"/>
        <v>25</v>
      </c>
      <c r="O144" s="164">
        <f t="shared" si="178"/>
        <v>25</v>
      </c>
      <c r="P144" s="164">
        <f t="shared" si="178"/>
        <v>25</v>
      </c>
      <c r="Q144" s="164">
        <f t="shared" si="178"/>
        <v>25</v>
      </c>
      <c r="R144" s="164">
        <f t="shared" si="178"/>
        <v>25</v>
      </c>
      <c r="S144" s="164">
        <f t="shared" si="178"/>
        <v>25</v>
      </c>
      <c r="T144" s="164">
        <f t="shared" si="178"/>
        <v>25</v>
      </c>
      <c r="U144" s="164">
        <f t="shared" si="178"/>
        <v>25</v>
      </c>
      <c r="V144" s="164">
        <f t="shared" si="178"/>
        <v>25</v>
      </c>
      <c r="W144" s="164">
        <f>J144</f>
        <v>25</v>
      </c>
      <c r="X144" s="164">
        <f t="shared" ref="X144:AB145" si="179">W144</f>
        <v>25</v>
      </c>
      <c r="Y144" s="164">
        <f t="shared" si="179"/>
        <v>25</v>
      </c>
      <c r="Z144" s="164">
        <f t="shared" si="179"/>
        <v>25</v>
      </c>
      <c r="AA144" s="164">
        <f t="shared" si="179"/>
        <v>25</v>
      </c>
      <c r="AB144" s="164">
        <f t="shared" si="179"/>
        <v>25</v>
      </c>
      <c r="AC144" s="164">
        <f>P144</f>
        <v>25</v>
      </c>
      <c r="AD144" s="164">
        <f t="shared" ref="AD144:AJ144" si="180">AC144</f>
        <v>25</v>
      </c>
      <c r="AE144" s="164">
        <f t="shared" si="180"/>
        <v>25</v>
      </c>
      <c r="AF144" s="164">
        <f t="shared" si="180"/>
        <v>25</v>
      </c>
      <c r="AG144" s="164">
        <f t="shared" si="180"/>
        <v>25</v>
      </c>
      <c r="AH144" s="164">
        <f t="shared" si="180"/>
        <v>25</v>
      </c>
      <c r="AI144" s="164">
        <f t="shared" si="180"/>
        <v>25</v>
      </c>
      <c r="AJ144" s="164">
        <f t="shared" si="180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81">G145</f>
        <v>4.2</v>
      </c>
      <c r="I145" s="166">
        <f t="shared" si="181"/>
        <v>4.2</v>
      </c>
      <c r="J145" s="166">
        <f t="shared" si="181"/>
        <v>4.2</v>
      </c>
      <c r="K145" s="166">
        <f t="shared" si="181"/>
        <v>4.2</v>
      </c>
      <c r="L145" s="166">
        <f t="shared" si="181"/>
        <v>4.2</v>
      </c>
      <c r="M145" s="166">
        <f t="shared" si="181"/>
        <v>4.2</v>
      </c>
      <c r="N145" s="166">
        <f t="shared" si="181"/>
        <v>4.2</v>
      </c>
      <c r="O145" s="166">
        <f t="shared" si="181"/>
        <v>4.2</v>
      </c>
      <c r="P145" s="166">
        <f t="shared" si="181"/>
        <v>4.2</v>
      </c>
      <c r="Q145" s="166">
        <f t="shared" si="181"/>
        <v>4.2</v>
      </c>
      <c r="R145" s="166">
        <f t="shared" si="178"/>
        <v>4.2</v>
      </c>
      <c r="S145" s="166">
        <f t="shared" si="178"/>
        <v>4.2</v>
      </c>
      <c r="T145" s="166">
        <f t="shared" si="178"/>
        <v>4.2</v>
      </c>
      <c r="U145" s="166">
        <f t="shared" si="178"/>
        <v>4.2</v>
      </c>
      <c r="V145" s="166">
        <f t="shared" si="178"/>
        <v>4.2</v>
      </c>
      <c r="W145" s="166">
        <f>J145</f>
        <v>4.2</v>
      </c>
      <c r="X145" s="166">
        <f t="shared" si="179"/>
        <v>4.2</v>
      </c>
      <c r="Y145" s="166">
        <f t="shared" si="179"/>
        <v>4.2</v>
      </c>
      <c r="Z145" s="166">
        <f t="shared" si="179"/>
        <v>4.2</v>
      </c>
      <c r="AA145" s="166">
        <f t="shared" si="179"/>
        <v>4.2</v>
      </c>
      <c r="AB145" s="166">
        <f t="shared" si="179"/>
        <v>4.2</v>
      </c>
      <c r="AC145" s="166">
        <f>P145</f>
        <v>4.2</v>
      </c>
      <c r="AD145" s="166">
        <f t="shared" si="181"/>
        <v>4.2</v>
      </c>
      <c r="AE145" s="166">
        <f t="shared" si="181"/>
        <v>4.2</v>
      </c>
      <c r="AF145" s="166">
        <f t="shared" si="181"/>
        <v>4.2</v>
      </c>
      <c r="AG145" s="166">
        <f t="shared" si="181"/>
        <v>4.2</v>
      </c>
      <c r="AH145" s="166">
        <f t="shared" si="181"/>
        <v>4.2</v>
      </c>
      <c r="AI145" s="166">
        <f t="shared" si="181"/>
        <v>4.2</v>
      </c>
      <c r="AJ145" s="166">
        <f t="shared" si="181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82">IFERROR(H145*100/H144,0)</f>
        <v>16.8</v>
      </c>
      <c r="I146" s="291">
        <f t="shared" si="182"/>
        <v>16.8</v>
      </c>
      <c r="J146" s="291">
        <f t="shared" si="182"/>
        <v>16.8</v>
      </c>
      <c r="K146" s="291">
        <f t="shared" si="182"/>
        <v>16.8</v>
      </c>
      <c r="L146" s="291">
        <f t="shared" si="182"/>
        <v>16.8</v>
      </c>
      <c r="M146" s="291">
        <f t="shared" si="182"/>
        <v>16.8</v>
      </c>
      <c r="N146" s="291">
        <f t="shared" si="182"/>
        <v>16.8</v>
      </c>
      <c r="O146" s="291">
        <f t="shared" si="182"/>
        <v>16.8</v>
      </c>
      <c r="P146" s="291">
        <f t="shared" si="182"/>
        <v>16.8</v>
      </c>
      <c r="Q146" s="291">
        <f t="shared" si="182"/>
        <v>16.8</v>
      </c>
      <c r="R146" s="291">
        <f t="shared" si="182"/>
        <v>16.8</v>
      </c>
      <c r="S146" s="291">
        <f t="shared" si="182"/>
        <v>16.8</v>
      </c>
      <c r="T146" s="291">
        <f t="shared" si="182"/>
        <v>16.8</v>
      </c>
      <c r="U146" s="291">
        <f t="shared" si="182"/>
        <v>16.8</v>
      </c>
      <c r="V146" s="291">
        <f t="shared" si="182"/>
        <v>16.8</v>
      </c>
      <c r="W146" s="291">
        <f t="shared" si="182"/>
        <v>16.8</v>
      </c>
      <c r="X146" s="291">
        <f t="shared" si="182"/>
        <v>16.8</v>
      </c>
      <c r="Y146" s="291">
        <f t="shared" si="182"/>
        <v>16.8</v>
      </c>
      <c r="Z146" s="291">
        <f t="shared" si="182"/>
        <v>16.8</v>
      </c>
      <c r="AA146" s="291">
        <f t="shared" si="182"/>
        <v>16.8</v>
      </c>
      <c r="AB146" s="291">
        <f t="shared" si="182"/>
        <v>16.8</v>
      </c>
      <c r="AC146" s="291">
        <f t="shared" si="182"/>
        <v>16.8</v>
      </c>
      <c r="AD146" s="291">
        <f t="shared" si="182"/>
        <v>16.8</v>
      </c>
      <c r="AE146" s="291">
        <f t="shared" si="182"/>
        <v>16.8</v>
      </c>
      <c r="AF146" s="291">
        <f t="shared" si="182"/>
        <v>16.8</v>
      </c>
      <c r="AG146" s="291">
        <f t="shared" si="182"/>
        <v>16.8</v>
      </c>
      <c r="AH146" s="291">
        <f t="shared" si="182"/>
        <v>16.8</v>
      </c>
      <c r="AI146" s="291">
        <f t="shared" si="182"/>
        <v>16.8</v>
      </c>
      <c r="AJ146" s="291">
        <f t="shared" si="182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83">H147</f>
        <v>2</v>
      </c>
      <c r="J147" s="309">
        <f t="shared" si="183"/>
        <v>2</v>
      </c>
      <c r="K147" s="309">
        <f t="shared" si="183"/>
        <v>2</v>
      </c>
      <c r="L147" s="309">
        <f t="shared" si="183"/>
        <v>2</v>
      </c>
      <c r="M147" s="309">
        <f t="shared" si="183"/>
        <v>2</v>
      </c>
      <c r="N147" s="309">
        <f t="shared" si="183"/>
        <v>2</v>
      </c>
      <c r="O147" s="309">
        <f t="shared" si="183"/>
        <v>2</v>
      </c>
      <c r="P147" s="309">
        <f t="shared" si="183"/>
        <v>2</v>
      </c>
      <c r="Q147" s="309">
        <f t="shared" si="183"/>
        <v>2</v>
      </c>
      <c r="R147" s="309">
        <f t="shared" si="183"/>
        <v>2</v>
      </c>
      <c r="S147" s="309">
        <f t="shared" si="183"/>
        <v>2</v>
      </c>
      <c r="T147" s="309">
        <f t="shared" si="183"/>
        <v>2</v>
      </c>
      <c r="U147" s="309">
        <f t="shared" si="183"/>
        <v>2</v>
      </c>
      <c r="V147" s="309">
        <f t="shared" si="183"/>
        <v>2</v>
      </c>
      <c r="W147" s="309">
        <f t="shared" si="183"/>
        <v>2</v>
      </c>
      <c r="X147" s="309">
        <f t="shared" si="183"/>
        <v>2</v>
      </c>
      <c r="Y147" s="309">
        <f t="shared" si="183"/>
        <v>2</v>
      </c>
      <c r="Z147" s="309">
        <f t="shared" si="183"/>
        <v>2</v>
      </c>
      <c r="AA147" s="309">
        <f t="shared" si="183"/>
        <v>2</v>
      </c>
      <c r="AB147" s="309">
        <f t="shared" si="183"/>
        <v>2</v>
      </c>
      <c r="AC147" s="309">
        <f t="shared" si="183"/>
        <v>2</v>
      </c>
      <c r="AD147" s="309">
        <f t="shared" si="183"/>
        <v>2</v>
      </c>
      <c r="AE147" s="309">
        <f t="shared" si="183"/>
        <v>2</v>
      </c>
      <c r="AF147" s="309">
        <f t="shared" si="183"/>
        <v>2</v>
      </c>
      <c r="AG147" s="309">
        <f t="shared" si="183"/>
        <v>2</v>
      </c>
      <c r="AH147" s="309">
        <f t="shared" si="183"/>
        <v>2</v>
      </c>
      <c r="AI147" s="309">
        <f t="shared" si="183"/>
        <v>2</v>
      </c>
      <c r="AJ147" s="309">
        <f t="shared" si="183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84">IFERROR(I143*I144/100*(100-I147)/100,0)</f>
        <v>0</v>
      </c>
      <c r="J148" s="156">
        <f t="shared" si="184"/>
        <v>0</v>
      </c>
      <c r="K148" s="156">
        <f t="shared" si="184"/>
        <v>0</v>
      </c>
      <c r="L148" s="156">
        <f t="shared" si="184"/>
        <v>0</v>
      </c>
      <c r="M148" s="156">
        <f t="shared" si="184"/>
        <v>0</v>
      </c>
      <c r="N148" s="156">
        <f t="shared" si="184"/>
        <v>0</v>
      </c>
      <c r="O148" s="156">
        <f t="shared" si="184"/>
        <v>0</v>
      </c>
      <c r="P148" s="156">
        <f t="shared" si="184"/>
        <v>0</v>
      </c>
      <c r="Q148" s="156">
        <f t="shared" si="184"/>
        <v>0</v>
      </c>
      <c r="R148" s="156">
        <f t="shared" si="184"/>
        <v>0</v>
      </c>
      <c r="S148" s="156">
        <f t="shared" si="184"/>
        <v>0</v>
      </c>
      <c r="T148" s="156">
        <f t="shared" si="184"/>
        <v>0</v>
      </c>
      <c r="U148" s="156">
        <f t="shared" si="184"/>
        <v>0</v>
      </c>
      <c r="V148" s="156">
        <f t="shared" si="184"/>
        <v>0</v>
      </c>
      <c r="W148" s="156">
        <f t="shared" si="184"/>
        <v>0</v>
      </c>
      <c r="X148" s="156">
        <f t="shared" si="184"/>
        <v>0</v>
      </c>
      <c r="Y148" s="156">
        <f t="shared" si="184"/>
        <v>0</v>
      </c>
      <c r="Z148" s="156">
        <f t="shared" si="184"/>
        <v>0</v>
      </c>
      <c r="AA148" s="156">
        <f t="shared" si="184"/>
        <v>0</v>
      </c>
      <c r="AB148" s="156">
        <f t="shared" si="184"/>
        <v>0</v>
      </c>
      <c r="AC148" s="156">
        <f t="shared" si="184"/>
        <v>0</v>
      </c>
      <c r="AD148" s="156">
        <f t="shared" si="184"/>
        <v>0</v>
      </c>
      <c r="AE148" s="156">
        <f t="shared" si="184"/>
        <v>0</v>
      </c>
      <c r="AF148" s="156">
        <f t="shared" si="184"/>
        <v>0</v>
      </c>
      <c r="AG148" s="156">
        <f t="shared" si="184"/>
        <v>0</v>
      </c>
      <c r="AH148" s="156">
        <f t="shared" si="184"/>
        <v>0</v>
      </c>
      <c r="AI148" s="156">
        <f t="shared" si="184"/>
        <v>0</v>
      </c>
      <c r="AJ148" s="156">
        <f t="shared" si="184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85">IFERROR(I146/100*I148,0)</f>
        <v>0</v>
      </c>
      <c r="J149" s="163">
        <f t="shared" si="185"/>
        <v>0</v>
      </c>
      <c r="K149" s="163">
        <f t="shared" si="185"/>
        <v>0</v>
      </c>
      <c r="L149" s="163">
        <f t="shared" si="185"/>
        <v>0</v>
      </c>
      <c r="M149" s="163">
        <f t="shared" si="185"/>
        <v>0</v>
      </c>
      <c r="N149" s="163">
        <f t="shared" si="185"/>
        <v>0</v>
      </c>
      <c r="O149" s="163">
        <f t="shared" si="185"/>
        <v>0</v>
      </c>
      <c r="P149" s="163">
        <f t="shared" si="185"/>
        <v>0</v>
      </c>
      <c r="Q149" s="163">
        <f t="shared" si="185"/>
        <v>0</v>
      </c>
      <c r="R149" s="163">
        <f t="shared" si="185"/>
        <v>0</v>
      </c>
      <c r="S149" s="163">
        <f t="shared" si="185"/>
        <v>0</v>
      </c>
      <c r="T149" s="163">
        <f t="shared" si="185"/>
        <v>0</v>
      </c>
      <c r="U149" s="163">
        <f t="shared" si="185"/>
        <v>0</v>
      </c>
      <c r="V149" s="163">
        <f t="shared" si="185"/>
        <v>0</v>
      </c>
      <c r="W149" s="163">
        <f t="shared" si="185"/>
        <v>0</v>
      </c>
      <c r="X149" s="163">
        <f t="shared" si="185"/>
        <v>0</v>
      </c>
      <c r="Y149" s="163">
        <f t="shared" si="185"/>
        <v>0</v>
      </c>
      <c r="Z149" s="163">
        <f t="shared" si="185"/>
        <v>0</v>
      </c>
      <c r="AA149" s="163">
        <f t="shared" si="185"/>
        <v>0</v>
      </c>
      <c r="AB149" s="163">
        <f t="shared" si="185"/>
        <v>0</v>
      </c>
      <c r="AC149" s="163">
        <f t="shared" si="185"/>
        <v>0</v>
      </c>
      <c r="AD149" s="163">
        <f t="shared" si="185"/>
        <v>0</v>
      </c>
      <c r="AE149" s="163">
        <f t="shared" si="185"/>
        <v>0</v>
      </c>
      <c r="AF149" s="163">
        <f t="shared" si="185"/>
        <v>0</v>
      </c>
      <c r="AG149" s="163">
        <f t="shared" si="185"/>
        <v>0</v>
      </c>
      <c r="AH149" s="163">
        <f t="shared" si="185"/>
        <v>0</v>
      </c>
      <c r="AI149" s="163">
        <f t="shared" si="185"/>
        <v>0</v>
      </c>
      <c r="AJ149" s="163">
        <f t="shared" si="185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86">IFERROR(H143*H144/88,0)</f>
        <v>0</v>
      </c>
      <c r="I150" s="156">
        <f t="shared" si="186"/>
        <v>0</v>
      </c>
      <c r="J150" s="156">
        <f t="shared" si="186"/>
        <v>0</v>
      </c>
      <c r="K150" s="156">
        <f t="shared" si="186"/>
        <v>0</v>
      </c>
      <c r="L150" s="156">
        <f t="shared" si="186"/>
        <v>0</v>
      </c>
      <c r="M150" s="156">
        <f t="shared" si="186"/>
        <v>0</v>
      </c>
      <c r="N150" s="156">
        <f t="shared" si="186"/>
        <v>0</v>
      </c>
      <c r="O150" s="156">
        <f t="shared" si="186"/>
        <v>0</v>
      </c>
      <c r="P150" s="156">
        <f t="shared" si="186"/>
        <v>0</v>
      </c>
      <c r="Q150" s="156">
        <f t="shared" si="186"/>
        <v>0</v>
      </c>
      <c r="R150" s="156">
        <f t="shared" si="186"/>
        <v>0</v>
      </c>
      <c r="S150" s="156">
        <f t="shared" si="186"/>
        <v>0</v>
      </c>
      <c r="T150" s="156">
        <f t="shared" si="186"/>
        <v>0</v>
      </c>
      <c r="U150" s="156">
        <f t="shared" si="186"/>
        <v>0</v>
      </c>
      <c r="V150" s="156">
        <f t="shared" si="186"/>
        <v>0</v>
      </c>
      <c r="W150" s="156">
        <f t="shared" si="186"/>
        <v>0</v>
      </c>
      <c r="X150" s="156">
        <f t="shared" si="186"/>
        <v>0</v>
      </c>
      <c r="Y150" s="156">
        <f t="shared" si="186"/>
        <v>0</v>
      </c>
      <c r="Z150" s="156">
        <f t="shared" si="186"/>
        <v>0</v>
      </c>
      <c r="AA150" s="156">
        <f t="shared" si="186"/>
        <v>0</v>
      </c>
      <c r="AB150" s="156">
        <f t="shared" si="186"/>
        <v>0</v>
      </c>
      <c r="AC150" s="156">
        <f t="shared" si="186"/>
        <v>0</v>
      </c>
      <c r="AD150" s="156">
        <f t="shared" si="186"/>
        <v>0</v>
      </c>
      <c r="AE150" s="156">
        <f t="shared" si="186"/>
        <v>0</v>
      </c>
      <c r="AF150" s="156">
        <f t="shared" si="186"/>
        <v>0</v>
      </c>
      <c r="AG150" s="156">
        <f t="shared" si="186"/>
        <v>0</v>
      </c>
      <c r="AH150" s="156">
        <f t="shared" si="186"/>
        <v>0</v>
      </c>
      <c r="AI150" s="156">
        <f t="shared" si="186"/>
        <v>0</v>
      </c>
      <c r="AJ150" s="156">
        <f t="shared" si="186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87">IFERROR(G151*H$164/G$164,"-")</f>
        <v>-</v>
      </c>
      <c r="I151" s="179" t="str">
        <f t="shared" si="187"/>
        <v>-</v>
      </c>
      <c r="J151" s="179" t="str">
        <f t="shared" si="187"/>
        <v>-</v>
      </c>
      <c r="K151" s="179" t="str">
        <f t="shared" si="187"/>
        <v>-</v>
      </c>
      <c r="L151" s="179" t="str">
        <f t="shared" si="187"/>
        <v>-</v>
      </c>
      <c r="M151" s="179" t="str">
        <f t="shared" si="187"/>
        <v>-</v>
      </c>
      <c r="N151" s="179" t="str">
        <f t="shared" si="187"/>
        <v>-</v>
      </c>
      <c r="O151" s="179" t="str">
        <f t="shared" si="187"/>
        <v>-</v>
      </c>
      <c r="P151" s="179" t="str">
        <f t="shared" si="187"/>
        <v>-</v>
      </c>
      <c r="Q151" s="179" t="str">
        <f t="shared" si="187"/>
        <v>-</v>
      </c>
      <c r="R151" s="179" t="str">
        <f t="shared" si="187"/>
        <v>-</v>
      </c>
      <c r="S151" s="179" t="str">
        <f t="shared" si="187"/>
        <v>-</v>
      </c>
      <c r="T151" s="179" t="str">
        <f t="shared" si="187"/>
        <v>-</v>
      </c>
      <c r="U151" s="179" t="str">
        <f t="shared" si="187"/>
        <v>-</v>
      </c>
      <c r="V151" s="179" t="str">
        <f t="shared" si="187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88">IFERROR(AC151*AD$164/AC$164,"-")</f>
        <v>-</v>
      </c>
      <c r="AE151" s="179" t="str">
        <f t="shared" si="188"/>
        <v>-</v>
      </c>
      <c r="AF151" s="179" t="str">
        <f t="shared" si="188"/>
        <v>-</v>
      </c>
      <c r="AG151" s="179" t="str">
        <f t="shared" si="188"/>
        <v>-</v>
      </c>
      <c r="AH151" s="179" t="str">
        <f t="shared" si="188"/>
        <v>-</v>
      </c>
      <c r="AI151" s="179" t="str">
        <f t="shared" si="188"/>
        <v>-</v>
      </c>
      <c r="AJ151" s="179" t="str">
        <f t="shared" si="188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V153" si="189">H152</f>
        <v>24</v>
      </c>
      <c r="J152" s="164">
        <f t="shared" si="189"/>
        <v>24</v>
      </c>
      <c r="K152" s="164">
        <f t="shared" si="189"/>
        <v>24</v>
      </c>
      <c r="L152" s="164">
        <f t="shared" si="189"/>
        <v>24</v>
      </c>
      <c r="M152" s="164">
        <f t="shared" si="189"/>
        <v>24</v>
      </c>
      <c r="N152" s="164">
        <f t="shared" si="189"/>
        <v>24</v>
      </c>
      <c r="O152" s="164">
        <f t="shared" si="189"/>
        <v>24</v>
      </c>
      <c r="P152" s="164">
        <f t="shared" si="189"/>
        <v>24</v>
      </c>
      <c r="Q152" s="164">
        <f t="shared" si="189"/>
        <v>24</v>
      </c>
      <c r="R152" s="164">
        <f t="shared" si="189"/>
        <v>24</v>
      </c>
      <c r="S152" s="164">
        <f t="shared" si="189"/>
        <v>24</v>
      </c>
      <c r="T152" s="164">
        <f t="shared" si="189"/>
        <v>24</v>
      </c>
      <c r="U152" s="164">
        <f t="shared" si="189"/>
        <v>24</v>
      </c>
      <c r="V152" s="164">
        <f t="shared" si="189"/>
        <v>24</v>
      </c>
      <c r="W152" s="164">
        <f>J152</f>
        <v>24</v>
      </c>
      <c r="X152" s="164">
        <f t="shared" ref="X152:AB153" si="190">W152</f>
        <v>24</v>
      </c>
      <c r="Y152" s="164">
        <f t="shared" si="190"/>
        <v>24</v>
      </c>
      <c r="Z152" s="164">
        <f t="shared" si="190"/>
        <v>24</v>
      </c>
      <c r="AA152" s="164">
        <f t="shared" si="190"/>
        <v>24</v>
      </c>
      <c r="AB152" s="164">
        <f t="shared" si="190"/>
        <v>24</v>
      </c>
      <c r="AC152" s="164">
        <f>P152</f>
        <v>24</v>
      </c>
      <c r="AD152" s="164">
        <f t="shared" ref="AD152:AJ152" si="191">AC152</f>
        <v>24</v>
      </c>
      <c r="AE152" s="164">
        <f t="shared" si="191"/>
        <v>24</v>
      </c>
      <c r="AF152" s="164">
        <f t="shared" si="191"/>
        <v>24</v>
      </c>
      <c r="AG152" s="164">
        <f t="shared" si="191"/>
        <v>24</v>
      </c>
      <c r="AH152" s="164">
        <f t="shared" si="191"/>
        <v>24</v>
      </c>
      <c r="AI152" s="164">
        <f t="shared" si="191"/>
        <v>24</v>
      </c>
      <c r="AJ152" s="164">
        <f t="shared" si="191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92">G153</f>
        <v>2.25</v>
      </c>
      <c r="I153" s="166">
        <f t="shared" si="192"/>
        <v>2.25</v>
      </c>
      <c r="J153" s="166">
        <f t="shared" si="192"/>
        <v>2.25</v>
      </c>
      <c r="K153" s="166">
        <f t="shared" si="192"/>
        <v>2.25</v>
      </c>
      <c r="L153" s="166">
        <f t="shared" si="192"/>
        <v>2.25</v>
      </c>
      <c r="M153" s="166">
        <f t="shared" si="192"/>
        <v>2.25</v>
      </c>
      <c r="N153" s="166">
        <f t="shared" si="192"/>
        <v>2.25</v>
      </c>
      <c r="O153" s="166">
        <f t="shared" si="192"/>
        <v>2.25</v>
      </c>
      <c r="P153" s="166">
        <f t="shared" si="192"/>
        <v>2.25</v>
      </c>
      <c r="Q153" s="166">
        <f t="shared" si="192"/>
        <v>2.25</v>
      </c>
      <c r="R153" s="166">
        <f t="shared" si="189"/>
        <v>2.25</v>
      </c>
      <c r="S153" s="166">
        <f t="shared" si="189"/>
        <v>2.25</v>
      </c>
      <c r="T153" s="166">
        <f t="shared" si="189"/>
        <v>2.25</v>
      </c>
      <c r="U153" s="166">
        <f t="shared" si="189"/>
        <v>2.25</v>
      </c>
      <c r="V153" s="166">
        <f t="shared" si="189"/>
        <v>2.25</v>
      </c>
      <c r="W153" s="166">
        <f>J153</f>
        <v>2.25</v>
      </c>
      <c r="X153" s="166">
        <f t="shared" si="190"/>
        <v>2.25</v>
      </c>
      <c r="Y153" s="166">
        <f t="shared" si="190"/>
        <v>2.25</v>
      </c>
      <c r="Z153" s="166">
        <f t="shared" si="190"/>
        <v>2.25</v>
      </c>
      <c r="AA153" s="166">
        <f t="shared" si="190"/>
        <v>2.25</v>
      </c>
      <c r="AB153" s="166">
        <f t="shared" si="190"/>
        <v>2.25</v>
      </c>
      <c r="AC153" s="166">
        <f>P153</f>
        <v>2.25</v>
      </c>
      <c r="AD153" s="166">
        <f t="shared" si="192"/>
        <v>2.25</v>
      </c>
      <c r="AE153" s="166">
        <f t="shared" si="192"/>
        <v>2.25</v>
      </c>
      <c r="AF153" s="166">
        <f t="shared" si="192"/>
        <v>2.25</v>
      </c>
      <c r="AG153" s="166">
        <f t="shared" si="192"/>
        <v>2.25</v>
      </c>
      <c r="AH153" s="166">
        <f t="shared" si="192"/>
        <v>2.25</v>
      </c>
      <c r="AI153" s="166">
        <f t="shared" si="192"/>
        <v>2.25</v>
      </c>
      <c r="AJ153" s="166">
        <f t="shared" si="192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93">IFERROR(H153*100/H152,0)</f>
        <v>9.375</v>
      </c>
      <c r="I154" s="291">
        <f t="shared" si="193"/>
        <v>9.375</v>
      </c>
      <c r="J154" s="291">
        <f t="shared" si="193"/>
        <v>9.375</v>
      </c>
      <c r="K154" s="291">
        <f t="shared" si="193"/>
        <v>9.375</v>
      </c>
      <c r="L154" s="291">
        <f t="shared" si="193"/>
        <v>9.375</v>
      </c>
      <c r="M154" s="291">
        <f t="shared" si="193"/>
        <v>9.375</v>
      </c>
      <c r="N154" s="291">
        <f t="shared" si="193"/>
        <v>9.375</v>
      </c>
      <c r="O154" s="291">
        <f t="shared" si="193"/>
        <v>9.375</v>
      </c>
      <c r="P154" s="291">
        <f t="shared" si="193"/>
        <v>9.375</v>
      </c>
      <c r="Q154" s="291">
        <f t="shared" si="193"/>
        <v>9.375</v>
      </c>
      <c r="R154" s="291">
        <f t="shared" si="193"/>
        <v>9.375</v>
      </c>
      <c r="S154" s="291">
        <f t="shared" si="193"/>
        <v>9.375</v>
      </c>
      <c r="T154" s="291">
        <f t="shared" si="193"/>
        <v>9.375</v>
      </c>
      <c r="U154" s="291">
        <f t="shared" si="193"/>
        <v>9.375</v>
      </c>
      <c r="V154" s="291">
        <f t="shared" si="193"/>
        <v>9.375</v>
      </c>
      <c r="W154" s="291">
        <f t="shared" si="193"/>
        <v>9.375</v>
      </c>
      <c r="X154" s="291">
        <f t="shared" si="193"/>
        <v>9.375</v>
      </c>
      <c r="Y154" s="291">
        <f t="shared" si="193"/>
        <v>9.375</v>
      </c>
      <c r="Z154" s="291">
        <f t="shared" si="193"/>
        <v>9.375</v>
      </c>
      <c r="AA154" s="291">
        <f t="shared" si="193"/>
        <v>9.375</v>
      </c>
      <c r="AB154" s="291">
        <f t="shared" si="193"/>
        <v>9.375</v>
      </c>
      <c r="AC154" s="291">
        <f t="shared" si="193"/>
        <v>9.375</v>
      </c>
      <c r="AD154" s="291">
        <f t="shared" si="193"/>
        <v>9.375</v>
      </c>
      <c r="AE154" s="291">
        <f t="shared" si="193"/>
        <v>9.375</v>
      </c>
      <c r="AF154" s="291">
        <f t="shared" si="193"/>
        <v>9.375</v>
      </c>
      <c r="AG154" s="291">
        <f t="shared" si="193"/>
        <v>9.375</v>
      </c>
      <c r="AH154" s="291">
        <f t="shared" si="193"/>
        <v>9.375</v>
      </c>
      <c r="AI154" s="291">
        <f t="shared" si="193"/>
        <v>9.375</v>
      </c>
      <c r="AJ154" s="291">
        <f t="shared" si="193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94">H155</f>
        <v>2</v>
      </c>
      <c r="J155" s="309">
        <f t="shared" si="194"/>
        <v>2</v>
      </c>
      <c r="K155" s="309">
        <f t="shared" si="194"/>
        <v>2</v>
      </c>
      <c r="L155" s="309">
        <f t="shared" si="194"/>
        <v>2</v>
      </c>
      <c r="M155" s="309">
        <f t="shared" si="194"/>
        <v>2</v>
      </c>
      <c r="N155" s="309">
        <f t="shared" si="194"/>
        <v>2</v>
      </c>
      <c r="O155" s="309">
        <f t="shared" si="194"/>
        <v>2</v>
      </c>
      <c r="P155" s="309">
        <f t="shared" si="194"/>
        <v>2</v>
      </c>
      <c r="Q155" s="309">
        <f t="shared" si="194"/>
        <v>2</v>
      </c>
      <c r="R155" s="309">
        <f t="shared" si="194"/>
        <v>2</v>
      </c>
      <c r="S155" s="309">
        <f t="shared" si="194"/>
        <v>2</v>
      </c>
      <c r="T155" s="309">
        <f t="shared" si="194"/>
        <v>2</v>
      </c>
      <c r="U155" s="309">
        <f t="shared" si="194"/>
        <v>2</v>
      </c>
      <c r="V155" s="309">
        <f t="shared" si="194"/>
        <v>2</v>
      </c>
      <c r="W155" s="309">
        <f t="shared" si="194"/>
        <v>2</v>
      </c>
      <c r="X155" s="309">
        <f t="shared" si="194"/>
        <v>2</v>
      </c>
      <c r="Y155" s="309">
        <f t="shared" si="194"/>
        <v>2</v>
      </c>
      <c r="Z155" s="309">
        <f t="shared" si="194"/>
        <v>2</v>
      </c>
      <c r="AA155" s="309">
        <f t="shared" si="194"/>
        <v>2</v>
      </c>
      <c r="AB155" s="309">
        <f t="shared" si="194"/>
        <v>2</v>
      </c>
      <c r="AC155" s="309">
        <f t="shared" si="194"/>
        <v>2</v>
      </c>
      <c r="AD155" s="309">
        <f t="shared" si="194"/>
        <v>2</v>
      </c>
      <c r="AE155" s="309">
        <f t="shared" si="194"/>
        <v>2</v>
      </c>
      <c r="AF155" s="309">
        <f t="shared" si="194"/>
        <v>2</v>
      </c>
      <c r="AG155" s="309">
        <f t="shared" si="194"/>
        <v>2</v>
      </c>
      <c r="AH155" s="309">
        <f t="shared" si="194"/>
        <v>2</v>
      </c>
      <c r="AI155" s="309">
        <f t="shared" si="194"/>
        <v>2</v>
      </c>
      <c r="AJ155" s="309">
        <f t="shared" si="194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95">IFERROR(I151*I152/100*(100-I155)/100,0)</f>
        <v>0</v>
      </c>
      <c r="J156" s="156">
        <f t="shared" si="195"/>
        <v>0</v>
      </c>
      <c r="K156" s="156">
        <f t="shared" si="195"/>
        <v>0</v>
      </c>
      <c r="L156" s="156">
        <f t="shared" si="195"/>
        <v>0</v>
      </c>
      <c r="M156" s="156">
        <f t="shared" si="195"/>
        <v>0</v>
      </c>
      <c r="N156" s="156">
        <f t="shared" si="195"/>
        <v>0</v>
      </c>
      <c r="O156" s="156">
        <f t="shared" si="195"/>
        <v>0</v>
      </c>
      <c r="P156" s="156">
        <f t="shared" si="195"/>
        <v>0</v>
      </c>
      <c r="Q156" s="156">
        <f t="shared" si="195"/>
        <v>0</v>
      </c>
      <c r="R156" s="156">
        <f t="shared" si="195"/>
        <v>0</v>
      </c>
      <c r="S156" s="156">
        <f t="shared" si="195"/>
        <v>0</v>
      </c>
      <c r="T156" s="156">
        <f t="shared" si="195"/>
        <v>0</v>
      </c>
      <c r="U156" s="156">
        <f t="shared" si="195"/>
        <v>0</v>
      </c>
      <c r="V156" s="156">
        <f t="shared" si="195"/>
        <v>0</v>
      </c>
      <c r="W156" s="156">
        <f t="shared" si="195"/>
        <v>0</v>
      </c>
      <c r="X156" s="156">
        <f t="shared" si="195"/>
        <v>0</v>
      </c>
      <c r="Y156" s="156">
        <f t="shared" si="195"/>
        <v>0</v>
      </c>
      <c r="Z156" s="156">
        <f t="shared" si="195"/>
        <v>0</v>
      </c>
      <c r="AA156" s="156">
        <f t="shared" si="195"/>
        <v>0</v>
      </c>
      <c r="AB156" s="156">
        <f t="shared" si="195"/>
        <v>0</v>
      </c>
      <c r="AC156" s="156">
        <f t="shared" si="195"/>
        <v>0</v>
      </c>
      <c r="AD156" s="156">
        <f t="shared" si="195"/>
        <v>0</v>
      </c>
      <c r="AE156" s="156">
        <f t="shared" si="195"/>
        <v>0</v>
      </c>
      <c r="AF156" s="156">
        <f t="shared" si="195"/>
        <v>0</v>
      </c>
      <c r="AG156" s="156">
        <f t="shared" si="195"/>
        <v>0</v>
      </c>
      <c r="AH156" s="156">
        <f t="shared" si="195"/>
        <v>0</v>
      </c>
      <c r="AI156" s="156">
        <f t="shared" si="195"/>
        <v>0</v>
      </c>
      <c r="AJ156" s="156">
        <f t="shared" si="195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96">IFERROR(I154/100*I156,0)</f>
        <v>0</v>
      </c>
      <c r="J157" s="163">
        <f t="shared" si="196"/>
        <v>0</v>
      </c>
      <c r="K157" s="163">
        <f t="shared" si="196"/>
        <v>0</v>
      </c>
      <c r="L157" s="163">
        <f t="shared" si="196"/>
        <v>0</v>
      </c>
      <c r="M157" s="163">
        <f t="shared" si="196"/>
        <v>0</v>
      </c>
      <c r="N157" s="163">
        <f t="shared" si="196"/>
        <v>0</v>
      </c>
      <c r="O157" s="163">
        <f t="shared" si="196"/>
        <v>0</v>
      </c>
      <c r="P157" s="163">
        <f t="shared" si="196"/>
        <v>0</v>
      </c>
      <c r="Q157" s="163">
        <f t="shared" si="196"/>
        <v>0</v>
      </c>
      <c r="R157" s="163">
        <f t="shared" si="196"/>
        <v>0</v>
      </c>
      <c r="S157" s="163">
        <f t="shared" si="196"/>
        <v>0</v>
      </c>
      <c r="T157" s="163">
        <f t="shared" si="196"/>
        <v>0</v>
      </c>
      <c r="U157" s="163">
        <f t="shared" si="196"/>
        <v>0</v>
      </c>
      <c r="V157" s="163">
        <f t="shared" si="196"/>
        <v>0</v>
      </c>
      <c r="W157" s="163">
        <f t="shared" si="196"/>
        <v>0</v>
      </c>
      <c r="X157" s="163">
        <f t="shared" si="196"/>
        <v>0</v>
      </c>
      <c r="Y157" s="163">
        <f t="shared" si="196"/>
        <v>0</v>
      </c>
      <c r="Z157" s="163">
        <f t="shared" si="196"/>
        <v>0</v>
      </c>
      <c r="AA157" s="163">
        <f t="shared" si="196"/>
        <v>0</v>
      </c>
      <c r="AB157" s="163">
        <f t="shared" si="196"/>
        <v>0</v>
      </c>
      <c r="AC157" s="163">
        <f t="shared" si="196"/>
        <v>0</v>
      </c>
      <c r="AD157" s="163">
        <f t="shared" si="196"/>
        <v>0</v>
      </c>
      <c r="AE157" s="163">
        <f t="shared" si="196"/>
        <v>0</v>
      </c>
      <c r="AF157" s="163">
        <f t="shared" si="196"/>
        <v>0</v>
      </c>
      <c r="AG157" s="163">
        <f t="shared" si="196"/>
        <v>0</v>
      </c>
      <c r="AH157" s="163">
        <f t="shared" si="196"/>
        <v>0</v>
      </c>
      <c r="AI157" s="163">
        <f t="shared" si="196"/>
        <v>0</v>
      </c>
      <c r="AJ157" s="163">
        <f t="shared" si="196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97">IFERROR(H151*H152/88,0)</f>
        <v>0</v>
      </c>
      <c r="I158" s="156">
        <f t="shared" si="197"/>
        <v>0</v>
      </c>
      <c r="J158" s="156">
        <f t="shared" si="197"/>
        <v>0</v>
      </c>
      <c r="K158" s="156">
        <f t="shared" si="197"/>
        <v>0</v>
      </c>
      <c r="L158" s="156">
        <f t="shared" si="197"/>
        <v>0</v>
      </c>
      <c r="M158" s="156">
        <f t="shared" si="197"/>
        <v>0</v>
      </c>
      <c r="N158" s="156">
        <f t="shared" si="197"/>
        <v>0</v>
      </c>
      <c r="O158" s="156">
        <f t="shared" si="197"/>
        <v>0</v>
      </c>
      <c r="P158" s="156">
        <f t="shared" si="197"/>
        <v>0</v>
      </c>
      <c r="Q158" s="156">
        <f t="shared" si="197"/>
        <v>0</v>
      </c>
      <c r="R158" s="156">
        <f t="shared" si="197"/>
        <v>0</v>
      </c>
      <c r="S158" s="156">
        <f t="shared" si="197"/>
        <v>0</v>
      </c>
      <c r="T158" s="156">
        <f t="shared" si="197"/>
        <v>0</v>
      </c>
      <c r="U158" s="156">
        <f t="shared" si="197"/>
        <v>0</v>
      </c>
      <c r="V158" s="156">
        <f t="shared" si="197"/>
        <v>0</v>
      </c>
      <c r="W158" s="156">
        <f t="shared" si="197"/>
        <v>0</v>
      </c>
      <c r="X158" s="156">
        <f t="shared" si="197"/>
        <v>0</v>
      </c>
      <c r="Y158" s="156">
        <f t="shared" si="197"/>
        <v>0</v>
      </c>
      <c r="Z158" s="156">
        <f t="shared" si="197"/>
        <v>0</v>
      </c>
      <c r="AA158" s="156">
        <f t="shared" si="197"/>
        <v>0</v>
      </c>
      <c r="AB158" s="156">
        <f t="shared" si="197"/>
        <v>0</v>
      </c>
      <c r="AC158" s="156">
        <f t="shared" si="197"/>
        <v>0</v>
      </c>
      <c r="AD158" s="156">
        <f t="shared" si="197"/>
        <v>0</v>
      </c>
      <c r="AE158" s="156">
        <f t="shared" si="197"/>
        <v>0</v>
      </c>
      <c r="AF158" s="156">
        <f t="shared" si="197"/>
        <v>0</v>
      </c>
      <c r="AG158" s="156">
        <f t="shared" si="197"/>
        <v>0</v>
      </c>
      <c r="AH158" s="156">
        <f t="shared" si="197"/>
        <v>0</v>
      </c>
      <c r="AI158" s="156">
        <f t="shared" si="197"/>
        <v>0</v>
      </c>
      <c r="AJ158" s="156">
        <f t="shared" si="197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98">IFERROR(SUMIF($C$6:$C$158,$C160,G$6:G$158),"0")</f>
        <v>0</v>
      </c>
      <c r="H160" s="324">
        <f t="shared" si="198"/>
        <v>0</v>
      </c>
      <c r="I160" s="324">
        <f t="shared" si="198"/>
        <v>0</v>
      </c>
      <c r="J160" s="324">
        <f t="shared" si="198"/>
        <v>0</v>
      </c>
      <c r="K160" s="324">
        <f t="shared" si="198"/>
        <v>0</v>
      </c>
      <c r="L160" s="324">
        <f t="shared" si="198"/>
        <v>0</v>
      </c>
      <c r="M160" s="324">
        <f t="shared" si="198"/>
        <v>0</v>
      </c>
      <c r="N160" s="324">
        <f t="shared" si="198"/>
        <v>0</v>
      </c>
      <c r="O160" s="324">
        <f t="shared" si="198"/>
        <v>0</v>
      </c>
      <c r="P160" s="324">
        <f t="shared" si="198"/>
        <v>0</v>
      </c>
      <c r="Q160" s="324">
        <f t="shared" si="198"/>
        <v>0</v>
      </c>
      <c r="R160" s="324">
        <f t="shared" si="198"/>
        <v>0</v>
      </c>
      <c r="S160" s="324">
        <f t="shared" si="198"/>
        <v>0</v>
      </c>
      <c r="T160" s="324">
        <f t="shared" si="198"/>
        <v>0</v>
      </c>
      <c r="U160" s="324">
        <f t="shared" si="198"/>
        <v>0</v>
      </c>
      <c r="V160" s="324">
        <f t="shared" si="198"/>
        <v>0</v>
      </c>
      <c r="W160" s="324">
        <f t="shared" si="198"/>
        <v>0</v>
      </c>
      <c r="X160" s="324">
        <f t="shared" si="198"/>
        <v>0</v>
      </c>
      <c r="Y160" s="324">
        <f t="shared" si="198"/>
        <v>0</v>
      </c>
      <c r="Z160" s="324">
        <f t="shared" si="198"/>
        <v>0</v>
      </c>
      <c r="AA160" s="324">
        <f t="shared" si="198"/>
        <v>0</v>
      </c>
      <c r="AB160" s="324">
        <f t="shared" si="198"/>
        <v>0</v>
      </c>
      <c r="AC160" s="324">
        <f t="shared" si="198"/>
        <v>0</v>
      </c>
      <c r="AD160" s="324">
        <f t="shared" si="198"/>
        <v>0</v>
      </c>
      <c r="AE160" s="324">
        <f t="shared" si="198"/>
        <v>0</v>
      </c>
      <c r="AF160" s="324">
        <f t="shared" si="198"/>
        <v>0</v>
      </c>
      <c r="AG160" s="324">
        <f t="shared" si="198"/>
        <v>0</v>
      </c>
      <c r="AH160" s="324">
        <f t="shared" si="198"/>
        <v>0</v>
      </c>
      <c r="AI160" s="324">
        <f t="shared" si="198"/>
        <v>0</v>
      </c>
      <c r="AJ160" s="324">
        <f t="shared" si="198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99">IFERROR(SUMIF($C$6:$C$158,$C161,H$6:H$158),"0")</f>
        <v>0</v>
      </c>
      <c r="I161" s="324">
        <f t="shared" si="199"/>
        <v>0</v>
      </c>
      <c r="J161" s="324">
        <f t="shared" si="199"/>
        <v>0</v>
      </c>
      <c r="K161" s="324">
        <f t="shared" si="199"/>
        <v>0</v>
      </c>
      <c r="L161" s="324">
        <f t="shared" si="199"/>
        <v>0</v>
      </c>
      <c r="M161" s="324">
        <f t="shared" si="199"/>
        <v>0</v>
      </c>
      <c r="N161" s="324">
        <f t="shared" si="199"/>
        <v>0</v>
      </c>
      <c r="O161" s="324">
        <f t="shared" si="199"/>
        <v>0</v>
      </c>
      <c r="P161" s="324">
        <f t="shared" si="199"/>
        <v>0</v>
      </c>
      <c r="Q161" s="324">
        <f t="shared" si="199"/>
        <v>0</v>
      </c>
      <c r="R161" s="324">
        <f t="shared" ref="R161:AA162" si="200">IFERROR(SUMIF($C$6:$C$158,$C161,R$6:R$158),"0")</f>
        <v>0</v>
      </c>
      <c r="S161" s="324">
        <f t="shared" si="200"/>
        <v>0</v>
      </c>
      <c r="T161" s="324">
        <f t="shared" si="200"/>
        <v>0</v>
      </c>
      <c r="U161" s="324">
        <f t="shared" si="200"/>
        <v>0</v>
      </c>
      <c r="V161" s="324">
        <f t="shared" si="200"/>
        <v>0</v>
      </c>
      <c r="W161" s="324">
        <f t="shared" si="200"/>
        <v>0</v>
      </c>
      <c r="X161" s="324">
        <f t="shared" si="200"/>
        <v>0</v>
      </c>
      <c r="Y161" s="324">
        <f t="shared" si="200"/>
        <v>0</v>
      </c>
      <c r="Z161" s="324">
        <f t="shared" si="200"/>
        <v>0</v>
      </c>
      <c r="AA161" s="324">
        <f t="shared" si="200"/>
        <v>0</v>
      </c>
      <c r="AB161" s="324">
        <f t="shared" ref="AB161:AJ162" si="201">IFERROR(SUMIF($C$6:$C$158,$C161,AB$6:AB$158),"0")</f>
        <v>0</v>
      </c>
      <c r="AC161" s="324">
        <f t="shared" si="201"/>
        <v>0</v>
      </c>
      <c r="AD161" s="324">
        <f t="shared" si="201"/>
        <v>0</v>
      </c>
      <c r="AE161" s="324">
        <f t="shared" si="201"/>
        <v>0</v>
      </c>
      <c r="AF161" s="324">
        <f t="shared" si="201"/>
        <v>0</v>
      </c>
      <c r="AG161" s="324">
        <f t="shared" si="201"/>
        <v>0</v>
      </c>
      <c r="AH161" s="324">
        <f t="shared" si="201"/>
        <v>0</v>
      </c>
      <c r="AI161" s="324">
        <f t="shared" si="201"/>
        <v>0</v>
      </c>
      <c r="AJ161" s="324">
        <f t="shared" si="201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99"/>
        <v>0</v>
      </c>
      <c r="I162" s="325">
        <f t="shared" si="199"/>
        <v>0</v>
      </c>
      <c r="J162" s="325">
        <f t="shared" si="199"/>
        <v>0</v>
      </c>
      <c r="K162" s="325">
        <f t="shared" si="199"/>
        <v>0</v>
      </c>
      <c r="L162" s="325">
        <f t="shared" si="199"/>
        <v>0</v>
      </c>
      <c r="M162" s="325">
        <f t="shared" si="199"/>
        <v>0</v>
      </c>
      <c r="N162" s="325">
        <f t="shared" si="199"/>
        <v>0</v>
      </c>
      <c r="O162" s="325">
        <f t="shared" si="199"/>
        <v>0</v>
      </c>
      <c r="P162" s="325">
        <f t="shared" si="199"/>
        <v>0</v>
      </c>
      <c r="Q162" s="325">
        <f t="shared" si="199"/>
        <v>0</v>
      </c>
      <c r="R162" s="325">
        <f t="shared" si="200"/>
        <v>0</v>
      </c>
      <c r="S162" s="325">
        <f t="shared" si="200"/>
        <v>0</v>
      </c>
      <c r="T162" s="325">
        <f t="shared" si="200"/>
        <v>0</v>
      </c>
      <c r="U162" s="325">
        <f t="shared" si="200"/>
        <v>0</v>
      </c>
      <c r="V162" s="325">
        <f t="shared" si="200"/>
        <v>0</v>
      </c>
      <c r="W162" s="325">
        <f t="shared" si="200"/>
        <v>0</v>
      </c>
      <c r="X162" s="325">
        <f t="shared" si="200"/>
        <v>0</v>
      </c>
      <c r="Y162" s="325">
        <f t="shared" si="200"/>
        <v>0</v>
      </c>
      <c r="Z162" s="325">
        <f t="shared" si="200"/>
        <v>0</v>
      </c>
      <c r="AA162" s="325">
        <f t="shared" si="200"/>
        <v>0</v>
      </c>
      <c r="AB162" s="325">
        <f t="shared" si="201"/>
        <v>0</v>
      </c>
      <c r="AC162" s="325">
        <f t="shared" si="201"/>
        <v>0</v>
      </c>
      <c r="AD162" s="325">
        <f t="shared" si="201"/>
        <v>0</v>
      </c>
      <c r="AE162" s="325">
        <f t="shared" si="201"/>
        <v>0</v>
      </c>
      <c r="AF162" s="325">
        <f t="shared" si="201"/>
        <v>0</v>
      </c>
      <c r="AG162" s="325">
        <f t="shared" si="201"/>
        <v>0</v>
      </c>
      <c r="AH162" s="325">
        <f t="shared" si="201"/>
        <v>0</v>
      </c>
      <c r="AI162" s="325">
        <f t="shared" si="201"/>
        <v>0</v>
      </c>
      <c r="AJ162" s="325">
        <f t="shared" si="201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202">IFERROR(SUMIF($C$47:$C$158,$C163,H$47:H$158),"0")</f>
        <v>0</v>
      </c>
      <c r="I163" s="325">
        <f t="shared" si="202"/>
        <v>0</v>
      </c>
      <c r="J163" s="325">
        <f t="shared" si="202"/>
        <v>0</v>
      </c>
      <c r="K163" s="325">
        <f t="shared" si="202"/>
        <v>0</v>
      </c>
      <c r="L163" s="325">
        <f t="shared" si="202"/>
        <v>0</v>
      </c>
      <c r="M163" s="325">
        <f t="shared" si="202"/>
        <v>0</v>
      </c>
      <c r="N163" s="325">
        <f t="shared" si="202"/>
        <v>0</v>
      </c>
      <c r="O163" s="325">
        <f t="shared" si="202"/>
        <v>0</v>
      </c>
      <c r="P163" s="325">
        <f t="shared" si="202"/>
        <v>0</v>
      </c>
      <c r="Q163" s="325">
        <f t="shared" si="202"/>
        <v>0</v>
      </c>
      <c r="R163" s="325">
        <f t="shared" si="202"/>
        <v>0</v>
      </c>
      <c r="S163" s="325">
        <f t="shared" si="202"/>
        <v>0</v>
      </c>
      <c r="T163" s="325">
        <f t="shared" si="202"/>
        <v>0</v>
      </c>
      <c r="U163" s="325">
        <f t="shared" si="202"/>
        <v>0</v>
      </c>
      <c r="V163" s="325">
        <f t="shared" si="202"/>
        <v>0</v>
      </c>
      <c r="W163" s="325">
        <f t="shared" si="202"/>
        <v>0</v>
      </c>
      <c r="X163" s="325">
        <f t="shared" si="202"/>
        <v>0</v>
      </c>
      <c r="Y163" s="325">
        <f t="shared" si="202"/>
        <v>0</v>
      </c>
      <c r="Z163" s="325">
        <f t="shared" si="202"/>
        <v>0</v>
      </c>
      <c r="AA163" s="325">
        <f t="shared" si="202"/>
        <v>0</v>
      </c>
      <c r="AB163" s="325">
        <f t="shared" si="202"/>
        <v>0</v>
      </c>
      <c r="AC163" s="325">
        <f t="shared" si="202"/>
        <v>0</v>
      </c>
      <c r="AD163" s="325">
        <f t="shared" si="202"/>
        <v>0</v>
      </c>
      <c r="AE163" s="325">
        <f t="shared" si="202"/>
        <v>0</v>
      </c>
      <c r="AF163" s="325">
        <f t="shared" si="202"/>
        <v>0</v>
      </c>
      <c r="AG163" s="325">
        <f t="shared" si="202"/>
        <v>0</v>
      </c>
      <c r="AH163" s="325">
        <f t="shared" si="202"/>
        <v>0</v>
      </c>
      <c r="AI163" s="325">
        <f t="shared" si="202"/>
        <v>0</v>
      </c>
      <c r="AJ163" s="325">
        <f t="shared" si="202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5</v>
      </c>
      <c r="D164" s="97"/>
      <c r="E164" s="389" t="s">
        <v>179</v>
      </c>
      <c r="F164" s="390"/>
      <c r="G164" s="210">
        <f>INDEX(Milchmenge!F$41:F$52,MATCH('Gruppe 5'!$C164,Milchmenge!$A$41:$A$52,0),1)</f>
        <v>0</v>
      </c>
      <c r="H164" s="210" t="str">
        <f>INDEX(Milchmenge!G$41:G$52,MATCH('Gruppe 5'!$C164,Milchmenge!$A$41:$A$52,0),1)</f>
        <v/>
      </c>
      <c r="I164" s="210" t="str">
        <f>INDEX(Milchmenge!H$41:H$52,MATCH('Gruppe 5'!$C164,Milchmenge!$A$41:$A$52,0),1)</f>
        <v/>
      </c>
      <c r="J164" s="210" t="str">
        <f>INDEX(Milchmenge!I$41:I$52,MATCH('Gruppe 5'!$C164,Milchmenge!$A$41:$A$52,0),1)</f>
        <v/>
      </c>
      <c r="K164" s="210" t="str">
        <f>INDEX(Milchmenge!J$41:J$52,MATCH('Gruppe 5'!$C164,Milchmenge!$A$41:$A$52,0),1)</f>
        <v/>
      </c>
      <c r="L164" s="210" t="str">
        <f>INDEX(Milchmenge!K$41:K$52,MATCH('Gruppe 5'!$C164,Milchmenge!$A$41:$A$52,0),1)</f>
        <v/>
      </c>
      <c r="M164" s="210" t="str">
        <f>INDEX(Milchmenge!L$41:L$52,MATCH('Gruppe 5'!$C164,Milchmenge!$A$41:$A$52,0),1)</f>
        <v/>
      </c>
      <c r="N164" s="210" t="str">
        <f>INDEX(Milchmenge!M$41:M$52,MATCH('Gruppe 5'!$C164,Milchmenge!$A$41:$A$52,0),1)</f>
        <v/>
      </c>
      <c r="O164" s="210" t="str">
        <f>INDEX(Milchmenge!N$41:N$52,MATCH('Gruppe 5'!$C164,Milchmenge!$A$41:$A$52,0),1)</f>
        <v/>
      </c>
      <c r="P164" s="210" t="str">
        <f>INDEX(Milchmenge!O$41:O$52,MATCH('Gruppe 5'!$C164,Milchmenge!$A$41:$A$52,0),1)</f>
        <v/>
      </c>
      <c r="Q164" s="210" t="str">
        <f>INDEX(Milchmenge!P$41:P$52,MATCH('Gruppe 5'!$C164,Milchmenge!$A$41:$A$52,0),1)</f>
        <v/>
      </c>
      <c r="R164" s="210" t="str">
        <f>INDEX(Milchmenge!Q$41:Q$52,MATCH('Gruppe 5'!$C164,Milchmenge!$A$41:$A$52,0),1)</f>
        <v/>
      </c>
      <c r="S164" s="210" t="str">
        <f>INDEX(Milchmenge!R$41:R$52,MATCH('Gruppe 5'!$C164,Milchmenge!$A$41:$A$52,0),1)</f>
        <v/>
      </c>
      <c r="T164" s="210" t="str">
        <f>INDEX(Milchmenge!S$41:S$52,MATCH('Gruppe 5'!$C164,Milchmenge!$A$41:$A$52,0),1)</f>
        <v/>
      </c>
      <c r="U164" s="210" t="str">
        <f>INDEX(Milchmenge!T$41:T$52,MATCH('Gruppe 5'!$C164,Milchmenge!$A$41:$A$52,0),1)</f>
        <v/>
      </c>
      <c r="V164" s="210" t="str">
        <f>INDEX(Milchmenge!U$41:U$52,MATCH('Gruppe 5'!$C164,Milchmenge!$A$41:$A$52,0),1)</f>
        <v/>
      </c>
      <c r="W164" s="210" t="str">
        <f>INDEX(Milchmenge!V$41:V$52,MATCH('Gruppe 5'!$C164,Milchmenge!$A$41:$A$52,0),1)</f>
        <v/>
      </c>
      <c r="X164" s="210" t="str">
        <f>INDEX(Milchmenge!W$41:W$52,MATCH('Gruppe 5'!$C164,Milchmenge!$A$41:$A$52,0),1)</f>
        <v/>
      </c>
      <c r="Y164" s="210" t="str">
        <f>INDEX(Milchmenge!X$41:X$52,MATCH('Gruppe 5'!$C164,Milchmenge!$A$41:$A$52,0),1)</f>
        <v/>
      </c>
      <c r="Z164" s="210" t="str">
        <f>INDEX(Milchmenge!Y$41:Y$52,MATCH('Gruppe 5'!$C164,Milchmenge!$A$41:$A$52,0),1)</f>
        <v/>
      </c>
      <c r="AA164" s="210" t="str">
        <f>INDEX(Milchmenge!Z$41:Z$52,MATCH('Gruppe 5'!$C164,Milchmenge!$A$41:$A$52,0),1)</f>
        <v/>
      </c>
      <c r="AB164" s="210" t="str">
        <f>INDEX(Milchmenge!AA$41:AA$52,MATCH('Gruppe 5'!$C164,Milchmenge!$A$41:$A$52,0),1)</f>
        <v/>
      </c>
      <c r="AC164" s="210" t="str">
        <f>INDEX(Milchmenge!AB$41:AB$52,MATCH('Gruppe 5'!$C164,Milchmenge!$A$41:$A$52,0),1)</f>
        <v/>
      </c>
      <c r="AD164" s="210" t="str">
        <f>INDEX(Milchmenge!AC$41:AC$52,MATCH('Gruppe 5'!$C164,Milchmenge!$A$41:$A$52,0),1)</f>
        <v/>
      </c>
      <c r="AE164" s="210" t="str">
        <f>INDEX(Milchmenge!AD$41:AD$52,MATCH('Gruppe 5'!$C164,Milchmenge!$A$41:$A$52,0),1)</f>
        <v/>
      </c>
      <c r="AF164" s="210" t="str">
        <f>INDEX(Milchmenge!AE$41:AE$52,MATCH('Gruppe 5'!$C164,Milchmenge!$A$41:$A$52,0),1)</f>
        <v/>
      </c>
      <c r="AG164" s="210" t="str">
        <f>INDEX(Milchmenge!AF$41:AF$52,MATCH('Gruppe 5'!$C164,Milchmenge!$A$41:$A$52,0),1)</f>
        <v/>
      </c>
      <c r="AH164" s="210" t="str">
        <f>INDEX(Milchmenge!AG$41:AG$52,MATCH('Gruppe 5'!$C164,Milchmenge!$A$41:$A$52,0),1)</f>
        <v/>
      </c>
      <c r="AI164" s="210" t="str">
        <f>INDEX(Milchmenge!AH$41:AH$52,MATCH('Gruppe 5'!$C164,Milchmenge!$A$41:$A$52,0),1)</f>
        <v/>
      </c>
      <c r="AJ164" s="210" t="str">
        <f>INDEX(Milchmenge!AI$41:AI$52,MATCH('Gruppe 5'!$C164,Milchmenge!$A$41:$A$52,0),1)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59</v>
      </c>
      <c r="F165" s="405"/>
      <c r="G165" s="141" t="str">
        <f t="shared" ref="G165:AJ165" si="203">IFERROR(G160/G164,"-")</f>
        <v>-</v>
      </c>
      <c r="H165" s="141" t="str">
        <f t="shared" si="203"/>
        <v>-</v>
      </c>
      <c r="I165" s="141" t="str">
        <f t="shared" si="203"/>
        <v>-</v>
      </c>
      <c r="J165" s="141" t="str">
        <f t="shared" si="203"/>
        <v>-</v>
      </c>
      <c r="K165" s="141" t="str">
        <f t="shared" si="203"/>
        <v>-</v>
      </c>
      <c r="L165" s="141" t="str">
        <f t="shared" si="203"/>
        <v>-</v>
      </c>
      <c r="M165" s="141" t="str">
        <f t="shared" si="203"/>
        <v>-</v>
      </c>
      <c r="N165" s="141" t="str">
        <f t="shared" si="203"/>
        <v>-</v>
      </c>
      <c r="O165" s="141" t="str">
        <f t="shared" si="203"/>
        <v>-</v>
      </c>
      <c r="P165" s="141" t="str">
        <f t="shared" si="203"/>
        <v>-</v>
      </c>
      <c r="Q165" s="141" t="str">
        <f t="shared" si="203"/>
        <v>-</v>
      </c>
      <c r="R165" s="141" t="str">
        <f t="shared" si="203"/>
        <v>-</v>
      </c>
      <c r="S165" s="141" t="str">
        <f t="shared" si="203"/>
        <v>-</v>
      </c>
      <c r="T165" s="141" t="str">
        <f t="shared" si="203"/>
        <v>-</v>
      </c>
      <c r="U165" s="141" t="str">
        <f t="shared" si="203"/>
        <v>-</v>
      </c>
      <c r="V165" s="141" t="str">
        <f t="shared" si="203"/>
        <v>-</v>
      </c>
      <c r="W165" s="141" t="str">
        <f t="shared" si="203"/>
        <v>-</v>
      </c>
      <c r="X165" s="141" t="str">
        <f t="shared" si="203"/>
        <v>-</v>
      </c>
      <c r="Y165" s="141" t="str">
        <f t="shared" si="203"/>
        <v>-</v>
      </c>
      <c r="Z165" s="141" t="str">
        <f t="shared" si="203"/>
        <v>-</v>
      </c>
      <c r="AA165" s="141" t="str">
        <f t="shared" si="203"/>
        <v>-</v>
      </c>
      <c r="AB165" s="141" t="str">
        <f t="shared" si="203"/>
        <v>-</v>
      </c>
      <c r="AC165" s="141" t="str">
        <f t="shared" si="203"/>
        <v>-</v>
      </c>
      <c r="AD165" s="141" t="str">
        <f t="shared" si="203"/>
        <v>-</v>
      </c>
      <c r="AE165" s="141" t="str">
        <f t="shared" si="203"/>
        <v>-</v>
      </c>
      <c r="AF165" s="141" t="str">
        <f t="shared" si="203"/>
        <v>-</v>
      </c>
      <c r="AG165" s="141" t="str">
        <f t="shared" si="203"/>
        <v>-</v>
      </c>
      <c r="AH165" s="141" t="str">
        <f t="shared" si="203"/>
        <v>-</v>
      </c>
      <c r="AI165" s="141" t="str">
        <f t="shared" si="203"/>
        <v>-</v>
      </c>
      <c r="AJ165" s="141" t="str">
        <f t="shared" si="203"/>
        <v>-</v>
      </c>
      <c r="AK165" s="69"/>
      <c r="AL165" s="32"/>
    </row>
    <row r="166" spans="1:61" s="21" customFormat="1" ht="33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204">IFERROR(H167/H165,"-")</f>
        <v>-</v>
      </c>
      <c r="I166" s="135" t="str">
        <f t="shared" si="204"/>
        <v>-</v>
      </c>
      <c r="J166" s="135" t="str">
        <f t="shared" si="204"/>
        <v>-</v>
      </c>
      <c r="K166" s="135" t="str">
        <f t="shared" si="204"/>
        <v>-</v>
      </c>
      <c r="L166" s="135" t="str">
        <f t="shared" si="204"/>
        <v>-</v>
      </c>
      <c r="M166" s="135" t="str">
        <f t="shared" si="204"/>
        <v>-</v>
      </c>
      <c r="N166" s="135" t="str">
        <f t="shared" si="204"/>
        <v>-</v>
      </c>
      <c r="O166" s="135" t="str">
        <f t="shared" si="204"/>
        <v>-</v>
      </c>
      <c r="P166" s="135" t="str">
        <f t="shared" si="204"/>
        <v>-</v>
      </c>
      <c r="Q166" s="135" t="str">
        <f t="shared" si="204"/>
        <v>-</v>
      </c>
      <c r="R166" s="135" t="str">
        <f t="shared" si="204"/>
        <v>-</v>
      </c>
      <c r="S166" s="135" t="str">
        <f t="shared" si="204"/>
        <v>-</v>
      </c>
      <c r="T166" s="135" t="str">
        <f t="shared" si="204"/>
        <v>-</v>
      </c>
      <c r="U166" s="135" t="str">
        <f t="shared" si="204"/>
        <v>-</v>
      </c>
      <c r="V166" s="135" t="str">
        <f t="shared" si="204"/>
        <v>-</v>
      </c>
      <c r="W166" s="135" t="str">
        <f t="shared" si="204"/>
        <v>-</v>
      </c>
      <c r="X166" s="135" t="str">
        <f t="shared" si="204"/>
        <v>-</v>
      </c>
      <c r="Y166" s="135" t="str">
        <f t="shared" si="204"/>
        <v>-</v>
      </c>
      <c r="Z166" s="135" t="str">
        <f t="shared" si="204"/>
        <v>-</v>
      </c>
      <c r="AA166" s="135" t="str">
        <f t="shared" si="204"/>
        <v>-</v>
      </c>
      <c r="AB166" s="135" t="str">
        <f t="shared" si="204"/>
        <v>-</v>
      </c>
      <c r="AC166" s="135" t="str">
        <f t="shared" si="204"/>
        <v>-</v>
      </c>
      <c r="AD166" s="135" t="str">
        <f t="shared" si="204"/>
        <v>-</v>
      </c>
      <c r="AE166" s="135" t="str">
        <f t="shared" si="204"/>
        <v>-</v>
      </c>
      <c r="AF166" s="135" t="str">
        <f t="shared" si="204"/>
        <v>-</v>
      </c>
      <c r="AG166" s="135" t="str">
        <f t="shared" si="204"/>
        <v>-</v>
      </c>
      <c r="AH166" s="135" t="str">
        <f t="shared" si="204"/>
        <v>-</v>
      </c>
      <c r="AI166" s="135" t="str">
        <f t="shared" si="204"/>
        <v>-</v>
      </c>
      <c r="AJ166" s="135" t="str">
        <f t="shared" si="204"/>
        <v>-</v>
      </c>
      <c r="AK166" s="69"/>
      <c r="AL166" s="32"/>
    </row>
    <row r="167" spans="1:61" s="21" customFormat="1" ht="33" customHeight="1" x14ac:dyDescent="0.2">
      <c r="A167" s="32"/>
      <c r="B167" s="32"/>
      <c r="C167" s="209">
        <f>F2*10</f>
        <v>50</v>
      </c>
      <c r="D167" s="131" t="s">
        <v>57</v>
      </c>
      <c r="E167" s="404" t="s">
        <v>78</v>
      </c>
      <c r="F167" s="405"/>
      <c r="G167" s="142">
        <f>INDEX(Milchmenge!F41:F52,MATCH('Gruppe 5'!$C$167,Milchmenge!$A$41:$A$52,0),1)</f>
        <v>0</v>
      </c>
      <c r="H167" s="142" t="str">
        <f>INDEX(Milchmenge!G41:G52,MATCH('Gruppe 5'!$C$167,Milchmenge!$A$41:$A$52,0),1)</f>
        <v/>
      </c>
      <c r="I167" s="142" t="str">
        <f>INDEX(Milchmenge!H41:H52,MATCH('Gruppe 5'!$C$167,Milchmenge!$A$41:$A$52,0),1)</f>
        <v/>
      </c>
      <c r="J167" s="142" t="str">
        <f>INDEX(Milchmenge!I41:I52,MATCH('Gruppe 5'!$C$167,Milchmenge!$A$41:$A$52,0),1)</f>
        <v/>
      </c>
      <c r="K167" s="142" t="str">
        <f>INDEX(Milchmenge!J41:J52,MATCH('Gruppe 5'!$C$167,Milchmenge!$A$41:$A$52,0),1)</f>
        <v/>
      </c>
      <c r="L167" s="142" t="str">
        <f>INDEX(Milchmenge!K41:K52,MATCH('Gruppe 5'!$C$167,Milchmenge!$A$41:$A$52,0),1)</f>
        <v/>
      </c>
      <c r="M167" s="142" t="str">
        <f>INDEX(Milchmenge!L41:L52,MATCH('Gruppe 5'!$C$167,Milchmenge!$A$41:$A$52,0),1)</f>
        <v/>
      </c>
      <c r="N167" s="142" t="str">
        <f>INDEX(Milchmenge!M41:M52,MATCH('Gruppe 5'!$C$167,Milchmenge!$A$41:$A$52,0),1)</f>
        <v/>
      </c>
      <c r="O167" s="142" t="str">
        <f>INDEX(Milchmenge!N41:N52,MATCH('Gruppe 5'!$C$167,Milchmenge!$A$41:$A$52,0),1)</f>
        <v/>
      </c>
      <c r="P167" s="142" t="str">
        <f>INDEX(Milchmenge!O41:O52,MATCH('Gruppe 5'!$C$167,Milchmenge!$A$41:$A$52,0),1)</f>
        <v/>
      </c>
      <c r="Q167" s="142" t="str">
        <f>INDEX(Milchmenge!P41:P52,MATCH('Gruppe 5'!$C$167,Milchmenge!$A$41:$A$52,0),1)</f>
        <v/>
      </c>
      <c r="R167" s="142" t="str">
        <f>INDEX(Milchmenge!Q41:Q52,MATCH('Gruppe 5'!$C$167,Milchmenge!$A$41:$A$52,0),1)</f>
        <v/>
      </c>
      <c r="S167" s="142" t="str">
        <f>INDEX(Milchmenge!R41:R52,MATCH('Gruppe 5'!$C$167,Milchmenge!$A$41:$A$52,0),1)</f>
        <v/>
      </c>
      <c r="T167" s="142" t="str">
        <f>INDEX(Milchmenge!S41:S52,MATCH('Gruppe 5'!$C$167,Milchmenge!$A$41:$A$52,0),1)</f>
        <v/>
      </c>
      <c r="U167" s="142" t="str">
        <f>INDEX(Milchmenge!T41:T52,MATCH('Gruppe 5'!$C$167,Milchmenge!$A$41:$A$52,0),1)</f>
        <v/>
      </c>
      <c r="V167" s="142" t="str">
        <f>INDEX(Milchmenge!U41:U52,MATCH('Gruppe 5'!$C$167,Milchmenge!$A$41:$A$52,0),1)</f>
        <v/>
      </c>
      <c r="W167" s="142" t="str">
        <f>INDEX(Milchmenge!V41:V52,MATCH('Gruppe 5'!$C$167,Milchmenge!$A$41:$A$52,0),1)</f>
        <v/>
      </c>
      <c r="X167" s="142" t="str">
        <f>INDEX(Milchmenge!W41:W52,MATCH('Gruppe 5'!$C$167,Milchmenge!$A$41:$A$52,0),1)</f>
        <v/>
      </c>
      <c r="Y167" s="142" t="str">
        <f>INDEX(Milchmenge!X41:X52,MATCH('Gruppe 5'!$C$167,Milchmenge!$A$41:$A$52,0),1)</f>
        <v/>
      </c>
      <c r="Z167" s="142" t="str">
        <f>INDEX(Milchmenge!Y41:Y52,MATCH('Gruppe 5'!$C$167,Milchmenge!$A$41:$A$52,0),1)</f>
        <v/>
      </c>
      <c r="AA167" s="142" t="str">
        <f>INDEX(Milchmenge!Z41:Z52,MATCH('Gruppe 5'!$C$167,Milchmenge!$A$41:$A$52,0),1)</f>
        <v/>
      </c>
      <c r="AB167" s="142" t="str">
        <f>INDEX(Milchmenge!AA41:AA52,MATCH('Gruppe 5'!$C$167,Milchmenge!$A$41:$A$52,0),1)</f>
        <v/>
      </c>
      <c r="AC167" s="142" t="str">
        <f>INDEX(Milchmenge!AB41:AB52,MATCH('Gruppe 5'!$C$167,Milchmenge!$A$41:$A$52,0),1)</f>
        <v/>
      </c>
      <c r="AD167" s="142" t="str">
        <f>INDEX(Milchmenge!AC41:AC52,MATCH('Gruppe 5'!$C$167,Milchmenge!$A$41:$A$52,0),1)</f>
        <v/>
      </c>
      <c r="AE167" s="142" t="str">
        <f>INDEX(Milchmenge!AD41:AD52,MATCH('Gruppe 5'!$C$167,Milchmenge!$A$41:$A$52,0),1)</f>
        <v/>
      </c>
      <c r="AF167" s="142" t="str">
        <f>INDEX(Milchmenge!AE41:AE52,MATCH('Gruppe 5'!$C$167,Milchmenge!$A$41:$A$52,0),1)</f>
        <v/>
      </c>
      <c r="AG167" s="142" t="str">
        <f>INDEX(Milchmenge!AF41:AF52,MATCH('Gruppe 5'!$C$167,Milchmenge!$A$41:$A$52,0),1)</f>
        <v/>
      </c>
      <c r="AH167" s="142" t="str">
        <f>INDEX(Milchmenge!AG41:AG52,MATCH('Gruppe 5'!$C$167,Milchmenge!$A$41:$A$52,0),1)</f>
        <v/>
      </c>
      <c r="AI167" s="142" t="str">
        <f>INDEX(Milchmenge!AH41:AH52,MATCH('Gruppe 5'!$C$167,Milchmenge!$A$41:$A$52,0),1)</f>
        <v/>
      </c>
      <c r="AJ167" s="142" t="str">
        <f>INDEX(Milchmenge!AI41:AI52,MATCH('Gruppe 5'!$C$167,Milchmenge!$A$41:$A$52,0),1)</f>
        <v/>
      </c>
      <c r="AK167" s="71"/>
      <c r="AL167" s="32"/>
    </row>
    <row r="168" spans="1:61" s="21" customFormat="1" ht="33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>
        <f>IFERROR(G167*G168/100,"-")</f>
        <v>0</v>
      </c>
      <c r="H169" s="113" t="str">
        <f t="shared" ref="H169:AJ169" si="205">IFERROR(H167*H168/100,"-")</f>
        <v>-</v>
      </c>
      <c r="I169" s="113" t="str">
        <f t="shared" si="205"/>
        <v>-</v>
      </c>
      <c r="J169" s="113" t="str">
        <f t="shared" si="205"/>
        <v>-</v>
      </c>
      <c r="K169" s="113" t="str">
        <f t="shared" si="205"/>
        <v>-</v>
      </c>
      <c r="L169" s="113" t="str">
        <f t="shared" si="205"/>
        <v>-</v>
      </c>
      <c r="M169" s="113" t="str">
        <f t="shared" si="205"/>
        <v>-</v>
      </c>
      <c r="N169" s="113" t="str">
        <f t="shared" si="205"/>
        <v>-</v>
      </c>
      <c r="O169" s="113" t="str">
        <f t="shared" si="205"/>
        <v>-</v>
      </c>
      <c r="P169" s="113" t="str">
        <f t="shared" si="205"/>
        <v>-</v>
      </c>
      <c r="Q169" s="113" t="str">
        <f t="shared" si="205"/>
        <v>-</v>
      </c>
      <c r="R169" s="113" t="str">
        <f t="shared" si="205"/>
        <v>-</v>
      </c>
      <c r="S169" s="113" t="str">
        <f t="shared" si="205"/>
        <v>-</v>
      </c>
      <c r="T169" s="113" t="str">
        <f t="shared" si="205"/>
        <v>-</v>
      </c>
      <c r="U169" s="113" t="str">
        <f t="shared" si="205"/>
        <v>-</v>
      </c>
      <c r="V169" s="113" t="str">
        <f t="shared" si="205"/>
        <v>-</v>
      </c>
      <c r="W169" s="113" t="str">
        <f t="shared" si="205"/>
        <v>-</v>
      </c>
      <c r="X169" s="113" t="str">
        <f t="shared" si="205"/>
        <v>-</v>
      </c>
      <c r="Y169" s="113" t="str">
        <f t="shared" si="205"/>
        <v>-</v>
      </c>
      <c r="Z169" s="113" t="str">
        <f t="shared" si="205"/>
        <v>-</v>
      </c>
      <c r="AA169" s="113" t="str">
        <f t="shared" si="205"/>
        <v>-</v>
      </c>
      <c r="AB169" s="113" t="str">
        <f t="shared" si="205"/>
        <v>-</v>
      </c>
      <c r="AC169" s="113" t="str">
        <f t="shared" si="205"/>
        <v>-</v>
      </c>
      <c r="AD169" s="113" t="str">
        <f t="shared" si="205"/>
        <v>-</v>
      </c>
      <c r="AE169" s="113" t="str">
        <f t="shared" si="205"/>
        <v>-</v>
      </c>
      <c r="AF169" s="113" t="str">
        <f t="shared" si="205"/>
        <v>-</v>
      </c>
      <c r="AG169" s="113" t="str">
        <f t="shared" si="205"/>
        <v>-</v>
      </c>
      <c r="AH169" s="113" t="str">
        <f t="shared" si="205"/>
        <v>-</v>
      </c>
      <c r="AI169" s="113" t="str">
        <f t="shared" si="205"/>
        <v>-</v>
      </c>
      <c r="AJ169" s="113" t="str">
        <f t="shared" si="205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61</v>
      </c>
      <c r="F170" s="368"/>
      <c r="G170" s="170" t="str">
        <f t="shared" ref="G170:AJ170" si="206">IFERROR(G162/G164,"-")</f>
        <v>-</v>
      </c>
      <c r="H170" s="170" t="str">
        <f t="shared" si="206"/>
        <v>-</v>
      </c>
      <c r="I170" s="170" t="str">
        <f t="shared" si="206"/>
        <v>-</v>
      </c>
      <c r="J170" s="170" t="str">
        <f t="shared" si="206"/>
        <v>-</v>
      </c>
      <c r="K170" s="170" t="str">
        <f t="shared" si="206"/>
        <v>-</v>
      </c>
      <c r="L170" s="170" t="str">
        <f t="shared" si="206"/>
        <v>-</v>
      </c>
      <c r="M170" s="170" t="str">
        <f t="shared" si="206"/>
        <v>-</v>
      </c>
      <c r="N170" s="170" t="str">
        <f t="shared" si="206"/>
        <v>-</v>
      </c>
      <c r="O170" s="170" t="str">
        <f t="shared" si="206"/>
        <v>-</v>
      </c>
      <c r="P170" s="170" t="str">
        <f t="shared" si="206"/>
        <v>-</v>
      </c>
      <c r="Q170" s="170" t="str">
        <f t="shared" si="206"/>
        <v>-</v>
      </c>
      <c r="R170" s="170" t="str">
        <f t="shared" si="206"/>
        <v>-</v>
      </c>
      <c r="S170" s="170" t="str">
        <f t="shared" si="206"/>
        <v>-</v>
      </c>
      <c r="T170" s="170" t="str">
        <f t="shared" si="206"/>
        <v>-</v>
      </c>
      <c r="U170" s="170" t="str">
        <f t="shared" si="206"/>
        <v>-</v>
      </c>
      <c r="V170" s="170" t="str">
        <f t="shared" si="206"/>
        <v>-</v>
      </c>
      <c r="W170" s="170" t="str">
        <f t="shared" si="206"/>
        <v>-</v>
      </c>
      <c r="X170" s="170" t="str">
        <f t="shared" si="206"/>
        <v>-</v>
      </c>
      <c r="Y170" s="170" t="str">
        <f t="shared" si="206"/>
        <v>-</v>
      </c>
      <c r="Z170" s="170" t="str">
        <f t="shared" si="206"/>
        <v>-</v>
      </c>
      <c r="AA170" s="170" t="str">
        <f t="shared" si="206"/>
        <v>-</v>
      </c>
      <c r="AB170" s="170" t="str">
        <f t="shared" si="206"/>
        <v>-</v>
      </c>
      <c r="AC170" s="170" t="str">
        <f t="shared" si="206"/>
        <v>-</v>
      </c>
      <c r="AD170" s="170" t="str">
        <f t="shared" si="206"/>
        <v>-</v>
      </c>
      <c r="AE170" s="170" t="str">
        <f t="shared" si="206"/>
        <v>-</v>
      </c>
      <c r="AF170" s="170" t="str">
        <f t="shared" si="206"/>
        <v>-</v>
      </c>
      <c r="AG170" s="170" t="str">
        <f t="shared" si="206"/>
        <v>-</v>
      </c>
      <c r="AH170" s="170" t="str">
        <f t="shared" si="206"/>
        <v>-</v>
      </c>
      <c r="AI170" s="170" t="str">
        <f t="shared" si="206"/>
        <v>-</v>
      </c>
      <c r="AJ170" s="170" t="str">
        <f t="shared" si="206"/>
        <v>-</v>
      </c>
      <c r="AK170" s="36"/>
      <c r="AL170" s="32"/>
    </row>
    <row r="171" spans="1:61" s="21" customFormat="1" ht="33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207">IFERROR(H169-H170,"-")</f>
        <v>-</v>
      </c>
      <c r="I171" s="144" t="str">
        <f t="shared" si="207"/>
        <v>-</v>
      </c>
      <c r="J171" s="144" t="str">
        <f t="shared" si="207"/>
        <v>-</v>
      </c>
      <c r="K171" s="144" t="str">
        <f t="shared" si="207"/>
        <v>-</v>
      </c>
      <c r="L171" s="144" t="str">
        <f t="shared" si="207"/>
        <v>-</v>
      </c>
      <c r="M171" s="144" t="str">
        <f t="shared" si="207"/>
        <v>-</v>
      </c>
      <c r="N171" s="144" t="str">
        <f t="shared" si="207"/>
        <v>-</v>
      </c>
      <c r="O171" s="144" t="str">
        <f t="shared" si="207"/>
        <v>-</v>
      </c>
      <c r="P171" s="144" t="str">
        <f t="shared" si="207"/>
        <v>-</v>
      </c>
      <c r="Q171" s="144" t="str">
        <f t="shared" si="207"/>
        <v>-</v>
      </c>
      <c r="R171" s="144" t="str">
        <f t="shared" si="207"/>
        <v>-</v>
      </c>
      <c r="S171" s="144" t="str">
        <f t="shared" si="207"/>
        <v>-</v>
      </c>
      <c r="T171" s="144" t="str">
        <f t="shared" si="207"/>
        <v>-</v>
      </c>
      <c r="U171" s="144" t="str">
        <f t="shared" si="207"/>
        <v>-</v>
      </c>
      <c r="V171" s="144" t="str">
        <f t="shared" si="207"/>
        <v>-</v>
      </c>
      <c r="W171" s="144" t="str">
        <f t="shared" si="207"/>
        <v>-</v>
      </c>
      <c r="X171" s="144" t="str">
        <f t="shared" si="207"/>
        <v>-</v>
      </c>
      <c r="Y171" s="144" t="str">
        <f t="shared" si="207"/>
        <v>-</v>
      </c>
      <c r="Z171" s="144" t="str">
        <f t="shared" si="207"/>
        <v>-</v>
      </c>
      <c r="AA171" s="144" t="str">
        <f t="shared" si="207"/>
        <v>-</v>
      </c>
      <c r="AB171" s="144" t="str">
        <f t="shared" si="207"/>
        <v>-</v>
      </c>
      <c r="AC171" s="144" t="str">
        <f t="shared" si="207"/>
        <v>-</v>
      </c>
      <c r="AD171" s="144" t="str">
        <f t="shared" si="207"/>
        <v>-</v>
      </c>
      <c r="AE171" s="144" t="str">
        <f t="shared" si="207"/>
        <v>-</v>
      </c>
      <c r="AF171" s="144" t="str">
        <f t="shared" si="207"/>
        <v>-</v>
      </c>
      <c r="AG171" s="144" t="str">
        <f t="shared" si="207"/>
        <v>-</v>
      </c>
      <c r="AH171" s="144" t="str">
        <f t="shared" si="207"/>
        <v>-</v>
      </c>
      <c r="AI171" s="144" t="str">
        <f t="shared" si="207"/>
        <v>-</v>
      </c>
      <c r="AJ171" s="144" t="str">
        <f t="shared" si="207"/>
        <v>-</v>
      </c>
      <c r="AK171" s="36"/>
      <c r="AL171" s="32"/>
    </row>
    <row r="172" spans="1:61" s="21" customFormat="1" ht="30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208">IFERROR(H170/H$167*100,"-")</f>
        <v>-</v>
      </c>
      <c r="I172" s="145" t="str">
        <f t="shared" si="208"/>
        <v>-</v>
      </c>
      <c r="J172" s="145" t="str">
        <f t="shared" si="208"/>
        <v>-</v>
      </c>
      <c r="K172" s="145" t="str">
        <f t="shared" si="208"/>
        <v>-</v>
      </c>
      <c r="L172" s="145" t="str">
        <f t="shared" si="208"/>
        <v>-</v>
      </c>
      <c r="M172" s="145" t="str">
        <f t="shared" si="208"/>
        <v>-</v>
      </c>
      <c r="N172" s="145" t="str">
        <f t="shared" si="208"/>
        <v>-</v>
      </c>
      <c r="O172" s="145" t="str">
        <f t="shared" si="208"/>
        <v>-</v>
      </c>
      <c r="P172" s="145" t="str">
        <f t="shared" si="208"/>
        <v>-</v>
      </c>
      <c r="Q172" s="145" t="str">
        <f t="shared" si="208"/>
        <v>-</v>
      </c>
      <c r="R172" s="145" t="str">
        <f t="shared" si="208"/>
        <v>-</v>
      </c>
      <c r="S172" s="145" t="str">
        <f t="shared" si="208"/>
        <v>-</v>
      </c>
      <c r="T172" s="145" t="str">
        <f t="shared" si="208"/>
        <v>-</v>
      </c>
      <c r="U172" s="145" t="str">
        <f t="shared" si="208"/>
        <v>-</v>
      </c>
      <c r="V172" s="145" t="str">
        <f t="shared" si="208"/>
        <v>-</v>
      </c>
      <c r="W172" s="145" t="str">
        <f t="shared" si="208"/>
        <v>-</v>
      </c>
      <c r="X172" s="145" t="str">
        <f t="shared" si="208"/>
        <v>-</v>
      </c>
      <c r="Y172" s="145" t="str">
        <f t="shared" si="208"/>
        <v>-</v>
      </c>
      <c r="Z172" s="145" t="str">
        <f t="shared" si="208"/>
        <v>-</v>
      </c>
      <c r="AA172" s="145" t="str">
        <f t="shared" si="208"/>
        <v>-</v>
      </c>
      <c r="AB172" s="145" t="str">
        <f t="shared" si="208"/>
        <v>-</v>
      </c>
      <c r="AC172" s="145" t="str">
        <f t="shared" si="208"/>
        <v>-</v>
      </c>
      <c r="AD172" s="145" t="str">
        <f t="shared" si="208"/>
        <v>-</v>
      </c>
      <c r="AE172" s="145" t="str">
        <f t="shared" si="208"/>
        <v>-</v>
      </c>
      <c r="AF172" s="145" t="str">
        <f t="shared" si="208"/>
        <v>-</v>
      </c>
      <c r="AG172" s="145" t="str">
        <f t="shared" si="208"/>
        <v>-</v>
      </c>
      <c r="AH172" s="145" t="str">
        <f t="shared" si="208"/>
        <v>-</v>
      </c>
      <c r="AI172" s="145" t="str">
        <f t="shared" si="208"/>
        <v>-</v>
      </c>
      <c r="AJ172" s="145" t="str">
        <f t="shared" si="208"/>
        <v>-</v>
      </c>
      <c r="AK172" s="36"/>
      <c r="AL172" s="32"/>
    </row>
    <row r="173" spans="1:61" s="21" customFormat="1" ht="30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209">IFERROR(G161/(G164*G167)*1000,"-")</f>
        <v>-</v>
      </c>
      <c r="H173" s="143" t="str">
        <f t="shared" si="209"/>
        <v>-</v>
      </c>
      <c r="I173" s="143" t="str">
        <f t="shared" si="209"/>
        <v>-</v>
      </c>
      <c r="J173" s="143" t="str">
        <f t="shared" si="209"/>
        <v>-</v>
      </c>
      <c r="K173" s="143" t="str">
        <f t="shared" si="209"/>
        <v>-</v>
      </c>
      <c r="L173" s="143" t="str">
        <f t="shared" si="209"/>
        <v>-</v>
      </c>
      <c r="M173" s="143" t="str">
        <f t="shared" si="209"/>
        <v>-</v>
      </c>
      <c r="N173" s="143" t="str">
        <f t="shared" si="209"/>
        <v>-</v>
      </c>
      <c r="O173" s="143" t="str">
        <f t="shared" si="209"/>
        <v>-</v>
      </c>
      <c r="P173" s="143" t="str">
        <f t="shared" si="209"/>
        <v>-</v>
      </c>
      <c r="Q173" s="143" t="str">
        <f t="shared" si="209"/>
        <v>-</v>
      </c>
      <c r="R173" s="143" t="str">
        <f t="shared" si="209"/>
        <v>-</v>
      </c>
      <c r="S173" s="143" t="str">
        <f t="shared" si="209"/>
        <v>-</v>
      </c>
      <c r="T173" s="143" t="str">
        <f t="shared" si="209"/>
        <v>-</v>
      </c>
      <c r="U173" s="143" t="str">
        <f t="shared" si="209"/>
        <v>-</v>
      </c>
      <c r="V173" s="143" t="str">
        <f t="shared" si="209"/>
        <v>-</v>
      </c>
      <c r="W173" s="143" t="str">
        <f t="shared" si="209"/>
        <v>-</v>
      </c>
      <c r="X173" s="143" t="str">
        <f t="shared" si="209"/>
        <v>-</v>
      </c>
      <c r="Y173" s="143" t="str">
        <f t="shared" si="209"/>
        <v>-</v>
      </c>
      <c r="Z173" s="143" t="str">
        <f t="shared" si="209"/>
        <v>-</v>
      </c>
      <c r="AA173" s="143" t="str">
        <f t="shared" si="209"/>
        <v>-</v>
      </c>
      <c r="AB173" s="143" t="str">
        <f t="shared" si="209"/>
        <v>-</v>
      </c>
      <c r="AC173" s="143" t="str">
        <f t="shared" si="209"/>
        <v>-</v>
      </c>
      <c r="AD173" s="143" t="str">
        <f t="shared" si="209"/>
        <v>-</v>
      </c>
      <c r="AE173" s="143" t="str">
        <f t="shared" si="209"/>
        <v>-</v>
      </c>
      <c r="AF173" s="143" t="str">
        <f t="shared" si="209"/>
        <v>-</v>
      </c>
      <c r="AG173" s="143" t="str">
        <f t="shared" si="209"/>
        <v>-</v>
      </c>
      <c r="AH173" s="143" t="str">
        <f t="shared" si="209"/>
        <v>-</v>
      </c>
      <c r="AI173" s="143" t="str">
        <f t="shared" si="209"/>
        <v>-</v>
      </c>
      <c r="AJ173" s="143" t="str">
        <f t="shared" si="209"/>
        <v>-</v>
      </c>
      <c r="AK173" s="36"/>
      <c r="AL173" s="32"/>
    </row>
    <row r="174" spans="1:61" s="21" customFormat="1" ht="33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295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210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146" activePane="bottomRight" state="frozen"/>
      <selection activeCell="H6" sqref="H6"/>
      <selection pane="topRight" activeCell="H6" sqref="H6"/>
      <selection pane="bottomLeft" activeCell="H6" sqref="H6"/>
      <selection pane="bottomRight" activeCell="D178" sqref="D178:E178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6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23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23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23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V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ref="AD35:AJ35" si="31">AC35</f>
        <v>88</v>
      </c>
      <c r="AE35" s="164">
        <f t="shared" si="31"/>
        <v>88</v>
      </c>
      <c r="AF35" s="164">
        <f t="shared" si="31"/>
        <v>88</v>
      </c>
      <c r="AG35" s="164">
        <f t="shared" si="31"/>
        <v>88</v>
      </c>
      <c r="AH35" s="164">
        <f t="shared" si="31"/>
        <v>88</v>
      </c>
      <c r="AI35" s="164">
        <f t="shared" si="31"/>
        <v>88</v>
      </c>
      <c r="AJ35" s="164">
        <f t="shared" si="3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2">G36</f>
        <v>12</v>
      </c>
      <c r="I36" s="166">
        <f t="shared" si="32"/>
        <v>12</v>
      </c>
      <c r="J36" s="166">
        <f t="shared" si="32"/>
        <v>12</v>
      </c>
      <c r="K36" s="166">
        <f t="shared" si="32"/>
        <v>12</v>
      </c>
      <c r="L36" s="166">
        <f t="shared" si="32"/>
        <v>12</v>
      </c>
      <c r="M36" s="166">
        <f t="shared" si="32"/>
        <v>12</v>
      </c>
      <c r="N36" s="166">
        <f t="shared" si="32"/>
        <v>12</v>
      </c>
      <c r="O36" s="166">
        <f t="shared" si="32"/>
        <v>12</v>
      </c>
      <c r="P36" s="166">
        <f t="shared" si="32"/>
        <v>12</v>
      </c>
      <c r="Q36" s="166">
        <f t="shared" si="32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2"/>
        <v>12</v>
      </c>
      <c r="AE36" s="166">
        <f t="shared" si="32"/>
        <v>12</v>
      </c>
      <c r="AF36" s="166">
        <f t="shared" si="32"/>
        <v>12</v>
      </c>
      <c r="AG36" s="166">
        <f t="shared" si="32"/>
        <v>12</v>
      </c>
      <c r="AH36" s="166">
        <f t="shared" si="32"/>
        <v>12</v>
      </c>
      <c r="AI36" s="166">
        <f t="shared" si="32"/>
        <v>12</v>
      </c>
      <c r="AJ36" s="166">
        <f t="shared" si="3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3">G36*100/G35</f>
        <v>13.636363636363637</v>
      </c>
      <c r="H37" s="291">
        <f t="shared" si="33"/>
        <v>13.636363636363637</v>
      </c>
      <c r="I37" s="291">
        <f t="shared" si="33"/>
        <v>13.636363636363637</v>
      </c>
      <c r="J37" s="291">
        <f t="shared" si="33"/>
        <v>13.636363636363637</v>
      </c>
      <c r="K37" s="291">
        <f t="shared" si="33"/>
        <v>13.636363636363637</v>
      </c>
      <c r="L37" s="291">
        <f t="shared" si="33"/>
        <v>13.636363636363637</v>
      </c>
      <c r="M37" s="291">
        <f t="shared" si="33"/>
        <v>13.636363636363637</v>
      </c>
      <c r="N37" s="291">
        <f t="shared" si="33"/>
        <v>13.636363636363637</v>
      </c>
      <c r="O37" s="291">
        <f t="shared" si="33"/>
        <v>13.636363636363637</v>
      </c>
      <c r="P37" s="291">
        <f t="shared" si="33"/>
        <v>13.636363636363637</v>
      </c>
      <c r="Q37" s="291">
        <f t="shared" si="33"/>
        <v>13.636363636363637</v>
      </c>
      <c r="R37" s="291">
        <f t="shared" si="33"/>
        <v>13.636363636363637</v>
      </c>
      <c r="S37" s="291">
        <f t="shared" si="33"/>
        <v>13.636363636363637</v>
      </c>
      <c r="T37" s="291">
        <f t="shared" si="33"/>
        <v>13.636363636363637</v>
      </c>
      <c r="U37" s="291">
        <f t="shared" si="33"/>
        <v>13.636363636363637</v>
      </c>
      <c r="V37" s="291">
        <f t="shared" si="33"/>
        <v>13.636363636363637</v>
      </c>
      <c r="W37" s="291">
        <f t="shared" si="33"/>
        <v>13.636363636363637</v>
      </c>
      <c r="X37" s="291">
        <f t="shared" si="33"/>
        <v>13.636363636363637</v>
      </c>
      <c r="Y37" s="291">
        <f t="shared" si="33"/>
        <v>13.636363636363637</v>
      </c>
      <c r="Z37" s="291">
        <f t="shared" si="33"/>
        <v>13.636363636363637</v>
      </c>
      <c r="AA37" s="291">
        <f t="shared" si="33"/>
        <v>13.636363636363637</v>
      </c>
      <c r="AB37" s="291">
        <f t="shared" si="33"/>
        <v>13.636363636363637</v>
      </c>
      <c r="AC37" s="291">
        <f t="shared" si="33"/>
        <v>13.636363636363637</v>
      </c>
      <c r="AD37" s="291">
        <f t="shared" si="33"/>
        <v>13.636363636363637</v>
      </c>
      <c r="AE37" s="291">
        <f t="shared" si="33"/>
        <v>13.636363636363637</v>
      </c>
      <c r="AF37" s="291">
        <f t="shared" si="33"/>
        <v>13.636363636363637</v>
      </c>
      <c r="AG37" s="291">
        <f t="shared" si="33"/>
        <v>13.636363636363637</v>
      </c>
      <c r="AH37" s="291">
        <f t="shared" si="33"/>
        <v>13.636363636363637</v>
      </c>
      <c r="AI37" s="291">
        <f t="shared" si="33"/>
        <v>13.636363636363637</v>
      </c>
      <c r="AJ37" s="291">
        <f t="shared" si="3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239">
        <f>'Gruppe 1'!G38</f>
        <v>2</v>
      </c>
      <c r="H38" s="309">
        <f>G38</f>
        <v>2</v>
      </c>
      <c r="I38" s="309">
        <f t="shared" ref="I38:AJ38" si="34">H38</f>
        <v>2</v>
      </c>
      <c r="J38" s="309">
        <f t="shared" si="34"/>
        <v>2</v>
      </c>
      <c r="K38" s="309">
        <f t="shared" si="34"/>
        <v>2</v>
      </c>
      <c r="L38" s="309">
        <f t="shared" si="34"/>
        <v>2</v>
      </c>
      <c r="M38" s="309">
        <f t="shared" si="34"/>
        <v>2</v>
      </c>
      <c r="N38" s="309">
        <f t="shared" si="34"/>
        <v>2</v>
      </c>
      <c r="O38" s="309">
        <f t="shared" si="34"/>
        <v>2</v>
      </c>
      <c r="P38" s="309">
        <f t="shared" si="34"/>
        <v>2</v>
      </c>
      <c r="Q38" s="309">
        <f t="shared" si="34"/>
        <v>2</v>
      </c>
      <c r="R38" s="309">
        <f t="shared" si="34"/>
        <v>2</v>
      </c>
      <c r="S38" s="309">
        <f t="shared" si="34"/>
        <v>2</v>
      </c>
      <c r="T38" s="309">
        <f t="shared" si="34"/>
        <v>2</v>
      </c>
      <c r="U38" s="309">
        <f t="shared" si="34"/>
        <v>2</v>
      </c>
      <c r="V38" s="309">
        <f t="shared" si="34"/>
        <v>2</v>
      </c>
      <c r="W38" s="309">
        <f t="shared" si="34"/>
        <v>2</v>
      </c>
      <c r="X38" s="309">
        <f t="shared" si="34"/>
        <v>2</v>
      </c>
      <c r="Y38" s="309">
        <f t="shared" si="34"/>
        <v>2</v>
      </c>
      <c r="Z38" s="309">
        <f t="shared" si="34"/>
        <v>2</v>
      </c>
      <c r="AA38" s="309">
        <f t="shared" si="34"/>
        <v>2</v>
      </c>
      <c r="AB38" s="309">
        <f t="shared" si="34"/>
        <v>2</v>
      </c>
      <c r="AC38" s="309">
        <f t="shared" si="34"/>
        <v>2</v>
      </c>
      <c r="AD38" s="309">
        <f t="shared" si="34"/>
        <v>2</v>
      </c>
      <c r="AE38" s="309">
        <f t="shared" si="34"/>
        <v>2</v>
      </c>
      <c r="AF38" s="309">
        <f t="shared" si="34"/>
        <v>2</v>
      </c>
      <c r="AG38" s="309">
        <f t="shared" si="34"/>
        <v>2</v>
      </c>
      <c r="AH38" s="309">
        <f t="shared" si="34"/>
        <v>2</v>
      </c>
      <c r="AI38" s="309">
        <f t="shared" si="34"/>
        <v>2</v>
      </c>
      <c r="AJ38" s="309">
        <f t="shared" si="3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5">IFERROR(H34*H35/100*(100-H38)/100,0)</f>
        <v>0</v>
      </c>
      <c r="I39" s="156">
        <f t="shared" si="35"/>
        <v>0</v>
      </c>
      <c r="J39" s="156">
        <f t="shared" si="35"/>
        <v>0</v>
      </c>
      <c r="K39" s="156">
        <f t="shared" si="35"/>
        <v>0</v>
      </c>
      <c r="L39" s="156">
        <f t="shared" si="35"/>
        <v>0</v>
      </c>
      <c r="M39" s="156">
        <f t="shared" si="35"/>
        <v>0</v>
      </c>
      <c r="N39" s="156">
        <f t="shared" si="35"/>
        <v>0</v>
      </c>
      <c r="O39" s="156">
        <f t="shared" si="35"/>
        <v>0</v>
      </c>
      <c r="P39" s="156">
        <f t="shared" si="35"/>
        <v>0</v>
      </c>
      <c r="Q39" s="156">
        <f t="shared" si="35"/>
        <v>0</v>
      </c>
      <c r="R39" s="156">
        <f t="shared" si="35"/>
        <v>0</v>
      </c>
      <c r="S39" s="156">
        <f t="shared" si="35"/>
        <v>0</v>
      </c>
      <c r="T39" s="156">
        <f t="shared" si="35"/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  <c r="X39" s="156">
        <f t="shared" si="35"/>
        <v>0</v>
      </c>
      <c r="Y39" s="156">
        <f t="shared" si="35"/>
        <v>0</v>
      </c>
      <c r="Z39" s="156">
        <f t="shared" si="35"/>
        <v>0</v>
      </c>
      <c r="AA39" s="156">
        <f t="shared" si="35"/>
        <v>0</v>
      </c>
      <c r="AB39" s="156">
        <f t="shared" si="35"/>
        <v>0</v>
      </c>
      <c r="AC39" s="156">
        <f t="shared" si="35"/>
        <v>0</v>
      </c>
      <c r="AD39" s="156">
        <f t="shared" si="35"/>
        <v>0</v>
      </c>
      <c r="AE39" s="156">
        <f t="shared" si="35"/>
        <v>0</v>
      </c>
      <c r="AF39" s="156">
        <f t="shared" si="35"/>
        <v>0</v>
      </c>
      <c r="AG39" s="156">
        <f t="shared" si="35"/>
        <v>0</v>
      </c>
      <c r="AH39" s="156">
        <f t="shared" si="35"/>
        <v>0</v>
      </c>
      <c r="AI39" s="156">
        <f t="shared" si="35"/>
        <v>0</v>
      </c>
      <c r="AJ39" s="156">
        <f t="shared" si="35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6">IFERROR(H37/100*H39,0)</f>
        <v>0</v>
      </c>
      <c r="I40" s="342">
        <f t="shared" si="36"/>
        <v>0</v>
      </c>
      <c r="J40" s="342">
        <f t="shared" si="36"/>
        <v>0</v>
      </c>
      <c r="K40" s="342">
        <f t="shared" si="36"/>
        <v>0</v>
      </c>
      <c r="L40" s="342">
        <f t="shared" si="36"/>
        <v>0</v>
      </c>
      <c r="M40" s="342">
        <f t="shared" si="36"/>
        <v>0</v>
      </c>
      <c r="N40" s="342">
        <f t="shared" si="36"/>
        <v>0</v>
      </c>
      <c r="O40" s="342">
        <f t="shared" si="36"/>
        <v>0</v>
      </c>
      <c r="P40" s="342">
        <f t="shared" si="36"/>
        <v>0</v>
      </c>
      <c r="Q40" s="342">
        <f t="shared" si="36"/>
        <v>0</v>
      </c>
      <c r="R40" s="342">
        <f t="shared" si="36"/>
        <v>0</v>
      </c>
      <c r="S40" s="342">
        <f t="shared" si="36"/>
        <v>0</v>
      </c>
      <c r="T40" s="342">
        <f t="shared" si="36"/>
        <v>0</v>
      </c>
      <c r="U40" s="342">
        <f t="shared" si="36"/>
        <v>0</v>
      </c>
      <c r="V40" s="342">
        <f t="shared" si="36"/>
        <v>0</v>
      </c>
      <c r="W40" s="342">
        <f t="shared" si="36"/>
        <v>0</v>
      </c>
      <c r="X40" s="342">
        <f t="shared" si="36"/>
        <v>0</v>
      </c>
      <c r="Y40" s="342">
        <f t="shared" si="36"/>
        <v>0</v>
      </c>
      <c r="Z40" s="342">
        <f t="shared" si="36"/>
        <v>0</v>
      </c>
      <c r="AA40" s="342">
        <f t="shared" si="36"/>
        <v>0</v>
      </c>
      <c r="AB40" s="342">
        <f t="shared" si="36"/>
        <v>0</v>
      </c>
      <c r="AC40" s="342">
        <f t="shared" si="36"/>
        <v>0</v>
      </c>
      <c r="AD40" s="342">
        <f t="shared" si="36"/>
        <v>0</v>
      </c>
      <c r="AE40" s="342">
        <f t="shared" si="36"/>
        <v>0</v>
      </c>
      <c r="AF40" s="342">
        <f t="shared" si="36"/>
        <v>0</v>
      </c>
      <c r="AG40" s="342">
        <f t="shared" si="36"/>
        <v>0</v>
      </c>
      <c r="AH40" s="342">
        <f t="shared" si="36"/>
        <v>0</v>
      </c>
      <c r="AI40" s="342">
        <f t="shared" si="36"/>
        <v>0</v>
      </c>
      <c r="AJ40" s="342">
        <f t="shared" si="36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7">IFERROR(H41*I$164/H$164,"-")</f>
        <v>-</v>
      </c>
      <c r="J41" s="336" t="str">
        <f t="shared" si="37"/>
        <v>-</v>
      </c>
      <c r="K41" s="336" t="str">
        <f t="shared" si="37"/>
        <v>-</v>
      </c>
      <c r="L41" s="336" t="str">
        <f t="shared" si="37"/>
        <v>-</v>
      </c>
      <c r="M41" s="336" t="str">
        <f t="shared" si="37"/>
        <v>-</v>
      </c>
      <c r="N41" s="336" t="str">
        <f t="shared" si="37"/>
        <v>-</v>
      </c>
      <c r="O41" s="336" t="str">
        <f t="shared" si="37"/>
        <v>-</v>
      </c>
      <c r="P41" s="336" t="str">
        <f t="shared" si="37"/>
        <v>-</v>
      </c>
      <c r="Q41" s="336" t="str">
        <f t="shared" si="37"/>
        <v>-</v>
      </c>
      <c r="R41" s="336" t="str">
        <f t="shared" si="37"/>
        <v>-</v>
      </c>
      <c r="S41" s="336" t="str">
        <f t="shared" si="37"/>
        <v>-</v>
      </c>
      <c r="T41" s="336" t="str">
        <f t="shared" si="37"/>
        <v>-</v>
      </c>
      <c r="U41" s="336" t="str">
        <f t="shared" si="37"/>
        <v>-</v>
      </c>
      <c r="V41" s="336" t="str">
        <f t="shared" si="37"/>
        <v>-</v>
      </c>
      <c r="W41" s="336" t="str">
        <f t="shared" si="37"/>
        <v>-</v>
      </c>
      <c r="X41" s="336" t="str">
        <f t="shared" si="37"/>
        <v>-</v>
      </c>
      <c r="Y41" s="336" t="str">
        <f t="shared" si="37"/>
        <v>-</v>
      </c>
      <c r="Z41" s="336" t="str">
        <f t="shared" si="37"/>
        <v>-</v>
      </c>
      <c r="AA41" s="336" t="str">
        <f t="shared" si="37"/>
        <v>-</v>
      </c>
      <c r="AB41" s="336" t="str">
        <f t="shared" si="37"/>
        <v>-</v>
      </c>
      <c r="AC41" s="336" t="str">
        <f t="shared" si="37"/>
        <v>-</v>
      </c>
      <c r="AD41" s="336" t="str">
        <f t="shared" si="37"/>
        <v>-</v>
      </c>
      <c r="AE41" s="336" t="str">
        <f t="shared" si="37"/>
        <v>-</v>
      </c>
      <c r="AF41" s="336" t="str">
        <f t="shared" si="37"/>
        <v>-</v>
      </c>
      <c r="AG41" s="336" t="str">
        <f t="shared" si="37"/>
        <v>-</v>
      </c>
      <c r="AH41" s="336" t="str">
        <f t="shared" si="37"/>
        <v>-</v>
      </c>
      <c r="AI41" s="336" t="str">
        <f t="shared" si="37"/>
        <v>-</v>
      </c>
      <c r="AJ41" s="336" t="str">
        <f t="shared" si="37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V43" si="38">H42</f>
        <v>0</v>
      </c>
      <c r="J42" s="338">
        <f t="shared" si="38"/>
        <v>0</v>
      </c>
      <c r="K42" s="338">
        <f t="shared" si="38"/>
        <v>0</v>
      </c>
      <c r="L42" s="338">
        <f t="shared" si="38"/>
        <v>0</v>
      </c>
      <c r="M42" s="338">
        <f t="shared" si="38"/>
        <v>0</v>
      </c>
      <c r="N42" s="338">
        <f t="shared" si="38"/>
        <v>0</v>
      </c>
      <c r="O42" s="338">
        <f t="shared" si="38"/>
        <v>0</v>
      </c>
      <c r="P42" s="338">
        <f t="shared" si="38"/>
        <v>0</v>
      </c>
      <c r="Q42" s="338">
        <f t="shared" si="38"/>
        <v>0</v>
      </c>
      <c r="R42" s="338">
        <f t="shared" si="38"/>
        <v>0</v>
      </c>
      <c r="S42" s="338">
        <f t="shared" si="38"/>
        <v>0</v>
      </c>
      <c r="T42" s="338">
        <f t="shared" si="38"/>
        <v>0</v>
      </c>
      <c r="U42" s="338">
        <f t="shared" si="38"/>
        <v>0</v>
      </c>
      <c r="V42" s="338">
        <f t="shared" si="38"/>
        <v>0</v>
      </c>
      <c r="W42" s="338">
        <f>J42</f>
        <v>0</v>
      </c>
      <c r="X42" s="338">
        <f t="shared" ref="X42:AB43" si="39">W42</f>
        <v>0</v>
      </c>
      <c r="Y42" s="338">
        <f t="shared" si="39"/>
        <v>0</v>
      </c>
      <c r="Z42" s="338">
        <f t="shared" si="39"/>
        <v>0</v>
      </c>
      <c r="AA42" s="338">
        <f t="shared" si="39"/>
        <v>0</v>
      </c>
      <c r="AB42" s="338">
        <f t="shared" si="39"/>
        <v>0</v>
      </c>
      <c r="AC42" s="338">
        <f>P42</f>
        <v>0</v>
      </c>
      <c r="AD42" s="338">
        <f t="shared" ref="AD42:AJ42" si="40">AC42</f>
        <v>0</v>
      </c>
      <c r="AE42" s="338">
        <f t="shared" si="40"/>
        <v>0</v>
      </c>
      <c r="AF42" s="338">
        <f t="shared" si="40"/>
        <v>0</v>
      </c>
      <c r="AG42" s="338">
        <f t="shared" si="40"/>
        <v>0</v>
      </c>
      <c r="AH42" s="338">
        <f t="shared" si="40"/>
        <v>0</v>
      </c>
      <c r="AI42" s="338">
        <f t="shared" si="40"/>
        <v>0</v>
      </c>
      <c r="AJ42" s="338">
        <f t="shared" si="40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41">G43</f>
        <v>0.01</v>
      </c>
      <c r="I43" s="340">
        <f t="shared" si="41"/>
        <v>0.01</v>
      </c>
      <c r="J43" s="340">
        <f t="shared" si="41"/>
        <v>0.01</v>
      </c>
      <c r="K43" s="340">
        <f t="shared" si="41"/>
        <v>0.01</v>
      </c>
      <c r="L43" s="340">
        <f t="shared" si="41"/>
        <v>0.01</v>
      </c>
      <c r="M43" s="340">
        <f t="shared" si="41"/>
        <v>0.01</v>
      </c>
      <c r="N43" s="340">
        <f t="shared" si="41"/>
        <v>0.01</v>
      </c>
      <c r="O43" s="340">
        <f t="shared" si="41"/>
        <v>0.01</v>
      </c>
      <c r="P43" s="340">
        <f t="shared" si="41"/>
        <v>0.01</v>
      </c>
      <c r="Q43" s="340">
        <f>D43</f>
        <v>0</v>
      </c>
      <c r="R43" s="340">
        <f t="shared" si="38"/>
        <v>0</v>
      </c>
      <c r="S43" s="340">
        <f t="shared" si="38"/>
        <v>0</v>
      </c>
      <c r="T43" s="340">
        <f t="shared" si="38"/>
        <v>0</v>
      </c>
      <c r="U43" s="340">
        <f t="shared" si="38"/>
        <v>0</v>
      </c>
      <c r="V43" s="340">
        <f t="shared" si="38"/>
        <v>0</v>
      </c>
      <c r="W43" s="340">
        <f>J43</f>
        <v>0.01</v>
      </c>
      <c r="X43" s="340">
        <f t="shared" si="39"/>
        <v>0.01</v>
      </c>
      <c r="Y43" s="340">
        <f t="shared" si="39"/>
        <v>0.01</v>
      </c>
      <c r="Z43" s="340">
        <f t="shared" si="39"/>
        <v>0.01</v>
      </c>
      <c r="AA43" s="340">
        <f t="shared" si="39"/>
        <v>0.01</v>
      </c>
      <c r="AB43" s="340">
        <f t="shared" si="39"/>
        <v>0.01</v>
      </c>
      <c r="AC43" s="340">
        <f>P43</f>
        <v>0.01</v>
      </c>
      <c r="AD43" s="340">
        <f t="shared" si="41"/>
        <v>0.01</v>
      </c>
      <c r="AE43" s="340">
        <f t="shared" si="41"/>
        <v>0.01</v>
      </c>
      <c r="AF43" s="340">
        <f t="shared" si="41"/>
        <v>0.01</v>
      </c>
      <c r="AG43" s="340">
        <f t="shared" si="41"/>
        <v>0.01</v>
      </c>
      <c r="AH43" s="340">
        <f t="shared" si="41"/>
        <v>0.01</v>
      </c>
      <c r="AI43" s="340">
        <f t="shared" si="41"/>
        <v>0.01</v>
      </c>
      <c r="AJ43" s="340">
        <f t="shared" si="41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2">IFERROR(H43*100/H42,0)</f>
        <v>0</v>
      </c>
      <c r="I44" s="291">
        <f t="shared" si="42"/>
        <v>0</v>
      </c>
      <c r="J44" s="291">
        <f t="shared" si="42"/>
        <v>0</v>
      </c>
      <c r="K44" s="291">
        <f t="shared" si="42"/>
        <v>0</v>
      </c>
      <c r="L44" s="291">
        <f t="shared" si="42"/>
        <v>0</v>
      </c>
      <c r="M44" s="291">
        <f t="shared" si="42"/>
        <v>0</v>
      </c>
      <c r="N44" s="291">
        <f t="shared" si="42"/>
        <v>0</v>
      </c>
      <c r="O44" s="291">
        <f t="shared" si="42"/>
        <v>0</v>
      </c>
      <c r="P44" s="291">
        <f t="shared" si="42"/>
        <v>0</v>
      </c>
      <c r="Q44" s="291">
        <f t="shared" si="42"/>
        <v>0</v>
      </c>
      <c r="R44" s="291">
        <f t="shared" si="42"/>
        <v>0</v>
      </c>
      <c r="S44" s="291">
        <f t="shared" si="42"/>
        <v>0</v>
      </c>
      <c r="T44" s="291">
        <f t="shared" si="42"/>
        <v>0</v>
      </c>
      <c r="U44" s="291">
        <f t="shared" si="42"/>
        <v>0</v>
      </c>
      <c r="V44" s="291">
        <f t="shared" si="42"/>
        <v>0</v>
      </c>
      <c r="W44" s="291">
        <f t="shared" si="42"/>
        <v>0</v>
      </c>
      <c r="X44" s="291">
        <f t="shared" si="42"/>
        <v>0</v>
      </c>
      <c r="Y44" s="291">
        <f t="shared" si="42"/>
        <v>0</v>
      </c>
      <c r="Z44" s="291">
        <f t="shared" si="42"/>
        <v>0</v>
      </c>
      <c r="AA44" s="291">
        <f t="shared" si="42"/>
        <v>0</v>
      </c>
      <c r="AB44" s="291">
        <f t="shared" si="42"/>
        <v>0</v>
      </c>
      <c r="AC44" s="291">
        <f t="shared" si="42"/>
        <v>0</v>
      </c>
      <c r="AD44" s="291">
        <f t="shared" si="42"/>
        <v>0</v>
      </c>
      <c r="AE44" s="291">
        <f t="shared" si="42"/>
        <v>0</v>
      </c>
      <c r="AF44" s="291">
        <f t="shared" si="42"/>
        <v>0</v>
      </c>
      <c r="AG44" s="291">
        <f t="shared" si="42"/>
        <v>0</v>
      </c>
      <c r="AH44" s="291">
        <f t="shared" si="42"/>
        <v>0</v>
      </c>
      <c r="AI44" s="291">
        <f t="shared" si="42"/>
        <v>0</v>
      </c>
      <c r="AJ44" s="291">
        <f t="shared" si="42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3">IFERROR(H41*H42/100,0)</f>
        <v>0</v>
      </c>
      <c r="I45" s="156">
        <f t="shared" si="43"/>
        <v>0</v>
      </c>
      <c r="J45" s="156">
        <f t="shared" si="43"/>
        <v>0</v>
      </c>
      <c r="K45" s="156">
        <f t="shared" si="43"/>
        <v>0</v>
      </c>
      <c r="L45" s="156">
        <f t="shared" si="43"/>
        <v>0</v>
      </c>
      <c r="M45" s="156">
        <f t="shared" si="43"/>
        <v>0</v>
      </c>
      <c r="N45" s="156">
        <f t="shared" si="43"/>
        <v>0</v>
      </c>
      <c r="O45" s="156">
        <f t="shared" si="43"/>
        <v>0</v>
      </c>
      <c r="P45" s="156">
        <f t="shared" si="43"/>
        <v>0</v>
      </c>
      <c r="Q45" s="156">
        <f t="shared" si="43"/>
        <v>0</v>
      </c>
      <c r="R45" s="156">
        <f t="shared" si="43"/>
        <v>0</v>
      </c>
      <c r="S45" s="156">
        <f t="shared" si="43"/>
        <v>0</v>
      </c>
      <c r="T45" s="156">
        <f t="shared" si="43"/>
        <v>0</v>
      </c>
      <c r="U45" s="156">
        <f t="shared" si="43"/>
        <v>0</v>
      </c>
      <c r="V45" s="156">
        <f t="shared" si="43"/>
        <v>0</v>
      </c>
      <c r="W45" s="156">
        <f t="shared" si="43"/>
        <v>0</v>
      </c>
      <c r="X45" s="156">
        <f t="shared" si="43"/>
        <v>0</v>
      </c>
      <c r="Y45" s="156">
        <f t="shared" si="43"/>
        <v>0</v>
      </c>
      <c r="Z45" s="156">
        <f t="shared" si="43"/>
        <v>0</v>
      </c>
      <c r="AA45" s="156">
        <f t="shared" si="43"/>
        <v>0</v>
      </c>
      <c r="AB45" s="156">
        <f t="shared" si="43"/>
        <v>0</v>
      </c>
      <c r="AC45" s="156">
        <f t="shared" si="43"/>
        <v>0</v>
      </c>
      <c r="AD45" s="156">
        <f t="shared" si="43"/>
        <v>0</v>
      </c>
      <c r="AE45" s="156">
        <f t="shared" si="43"/>
        <v>0</v>
      </c>
      <c r="AF45" s="156">
        <f t="shared" si="43"/>
        <v>0</v>
      </c>
      <c r="AG45" s="156">
        <f t="shared" si="43"/>
        <v>0</v>
      </c>
      <c r="AH45" s="156">
        <f t="shared" si="43"/>
        <v>0</v>
      </c>
      <c r="AI45" s="156">
        <f t="shared" si="43"/>
        <v>0</v>
      </c>
      <c r="AJ45" s="156">
        <f t="shared" si="43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4">IFERROR(H41*H43/100,0)</f>
        <v>0</v>
      </c>
      <c r="I46" s="312">
        <f t="shared" si="44"/>
        <v>0</v>
      </c>
      <c r="J46" s="312">
        <f t="shared" si="44"/>
        <v>0</v>
      </c>
      <c r="K46" s="312">
        <f t="shared" si="44"/>
        <v>0</v>
      </c>
      <c r="L46" s="312">
        <f t="shared" si="44"/>
        <v>0</v>
      </c>
      <c r="M46" s="312">
        <f t="shared" si="44"/>
        <v>0</v>
      </c>
      <c r="N46" s="312">
        <f t="shared" si="44"/>
        <v>0</v>
      </c>
      <c r="O46" s="312">
        <f t="shared" si="44"/>
        <v>0</v>
      </c>
      <c r="P46" s="312">
        <f t="shared" si="44"/>
        <v>0</v>
      </c>
      <c r="Q46" s="312">
        <f t="shared" si="44"/>
        <v>0</v>
      </c>
      <c r="R46" s="312">
        <f t="shared" si="44"/>
        <v>0</v>
      </c>
      <c r="S46" s="312">
        <f t="shared" si="44"/>
        <v>0</v>
      </c>
      <c r="T46" s="312">
        <f t="shared" si="44"/>
        <v>0</v>
      </c>
      <c r="U46" s="312">
        <f t="shared" si="44"/>
        <v>0</v>
      </c>
      <c r="V46" s="312">
        <f t="shared" si="44"/>
        <v>0</v>
      </c>
      <c r="W46" s="312">
        <f t="shared" si="44"/>
        <v>0</v>
      </c>
      <c r="X46" s="312">
        <f t="shared" si="44"/>
        <v>0</v>
      </c>
      <c r="Y46" s="312">
        <f t="shared" si="44"/>
        <v>0</v>
      </c>
      <c r="Z46" s="312">
        <f t="shared" si="44"/>
        <v>0</v>
      </c>
      <c r="AA46" s="312">
        <f t="shared" si="44"/>
        <v>0</v>
      </c>
      <c r="AB46" s="312">
        <f t="shared" si="44"/>
        <v>0</v>
      </c>
      <c r="AC46" s="312">
        <f t="shared" si="44"/>
        <v>0</v>
      </c>
      <c r="AD46" s="312">
        <f t="shared" si="44"/>
        <v>0</v>
      </c>
      <c r="AE46" s="312">
        <f t="shared" si="44"/>
        <v>0</v>
      </c>
      <c r="AF46" s="312">
        <f t="shared" si="44"/>
        <v>0</v>
      </c>
      <c r="AG46" s="312">
        <f t="shared" si="44"/>
        <v>0</v>
      </c>
      <c r="AH46" s="312">
        <f t="shared" si="44"/>
        <v>0</v>
      </c>
      <c r="AI46" s="312">
        <f t="shared" si="44"/>
        <v>0</v>
      </c>
      <c r="AJ46" s="312">
        <f t="shared" si="44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5">IFERROR(H47*I$164/H$164,"-")</f>
        <v>-</v>
      </c>
      <c r="J47" s="345" t="str">
        <f t="shared" si="45"/>
        <v>-</v>
      </c>
      <c r="K47" s="345" t="str">
        <f t="shared" si="45"/>
        <v>-</v>
      </c>
      <c r="L47" s="345" t="str">
        <f t="shared" si="45"/>
        <v>-</v>
      </c>
      <c r="M47" s="345" t="str">
        <f t="shared" si="45"/>
        <v>-</v>
      </c>
      <c r="N47" s="345" t="str">
        <f t="shared" si="45"/>
        <v>-</v>
      </c>
      <c r="O47" s="345" t="str">
        <f t="shared" si="45"/>
        <v>-</v>
      </c>
      <c r="P47" s="345" t="str">
        <f t="shared" si="45"/>
        <v>-</v>
      </c>
      <c r="Q47" s="345" t="str">
        <f t="shared" si="45"/>
        <v>-</v>
      </c>
      <c r="R47" s="345" t="str">
        <f t="shared" si="45"/>
        <v>-</v>
      </c>
      <c r="S47" s="345" t="str">
        <f t="shared" si="45"/>
        <v>-</v>
      </c>
      <c r="T47" s="345" t="str">
        <f t="shared" si="45"/>
        <v>-</v>
      </c>
      <c r="U47" s="345" t="str">
        <f t="shared" si="45"/>
        <v>-</v>
      </c>
      <c r="V47" s="345" t="str">
        <f t="shared" si="45"/>
        <v>-</v>
      </c>
      <c r="W47" s="345" t="str">
        <f t="shared" si="45"/>
        <v>-</v>
      </c>
      <c r="X47" s="345" t="str">
        <f t="shared" si="45"/>
        <v>-</v>
      </c>
      <c r="Y47" s="345" t="str">
        <f t="shared" si="45"/>
        <v>-</v>
      </c>
      <c r="Z47" s="345" t="str">
        <f t="shared" si="45"/>
        <v>-</v>
      </c>
      <c r="AA47" s="345" t="str">
        <f t="shared" si="45"/>
        <v>-</v>
      </c>
      <c r="AB47" s="345" t="str">
        <f t="shared" si="45"/>
        <v>-</v>
      </c>
      <c r="AC47" s="345" t="str">
        <f t="shared" si="45"/>
        <v>-</v>
      </c>
      <c r="AD47" s="345" t="str">
        <f t="shared" si="45"/>
        <v>-</v>
      </c>
      <c r="AE47" s="345" t="str">
        <f t="shared" si="45"/>
        <v>-</v>
      </c>
      <c r="AF47" s="345" t="str">
        <f t="shared" si="45"/>
        <v>-</v>
      </c>
      <c r="AG47" s="345" t="str">
        <f t="shared" si="45"/>
        <v>-</v>
      </c>
      <c r="AH47" s="345" t="str">
        <f t="shared" si="45"/>
        <v>-</v>
      </c>
      <c r="AI47" s="345" t="str">
        <f t="shared" si="45"/>
        <v>-</v>
      </c>
      <c r="AJ47" s="345" t="str">
        <f t="shared" si="45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V49" si="46">H48</f>
        <v>88</v>
      </c>
      <c r="J48" s="164">
        <f t="shared" si="46"/>
        <v>88</v>
      </c>
      <c r="K48" s="164">
        <f t="shared" si="46"/>
        <v>88</v>
      </c>
      <c r="L48" s="164">
        <f t="shared" si="46"/>
        <v>88</v>
      </c>
      <c r="M48" s="164">
        <f t="shared" si="46"/>
        <v>88</v>
      </c>
      <c r="N48" s="164">
        <f t="shared" si="46"/>
        <v>88</v>
      </c>
      <c r="O48" s="164">
        <f t="shared" si="46"/>
        <v>88</v>
      </c>
      <c r="P48" s="164">
        <f t="shared" si="46"/>
        <v>88</v>
      </c>
      <c r="Q48" s="164">
        <f t="shared" si="46"/>
        <v>88</v>
      </c>
      <c r="R48" s="164">
        <f t="shared" si="46"/>
        <v>88</v>
      </c>
      <c r="S48" s="164">
        <f t="shared" si="46"/>
        <v>88</v>
      </c>
      <c r="T48" s="164">
        <f t="shared" si="46"/>
        <v>88</v>
      </c>
      <c r="U48" s="164">
        <f t="shared" si="46"/>
        <v>88</v>
      </c>
      <c r="V48" s="164">
        <f t="shared" si="46"/>
        <v>88</v>
      </c>
      <c r="W48" s="164">
        <f>J48</f>
        <v>88</v>
      </c>
      <c r="X48" s="164">
        <f t="shared" ref="X48:AB49" si="47">W48</f>
        <v>88</v>
      </c>
      <c r="Y48" s="164">
        <f t="shared" si="47"/>
        <v>88</v>
      </c>
      <c r="Z48" s="164">
        <f t="shared" si="47"/>
        <v>88</v>
      </c>
      <c r="AA48" s="164">
        <f t="shared" si="47"/>
        <v>88</v>
      </c>
      <c r="AB48" s="164">
        <f t="shared" si="47"/>
        <v>88</v>
      </c>
      <c r="AC48" s="164">
        <f>P48</f>
        <v>88</v>
      </c>
      <c r="AD48" s="164">
        <f t="shared" ref="AD48:AJ48" si="48">AC48</f>
        <v>88</v>
      </c>
      <c r="AE48" s="164">
        <f t="shared" si="48"/>
        <v>88</v>
      </c>
      <c r="AF48" s="164">
        <f t="shared" si="48"/>
        <v>88</v>
      </c>
      <c r="AG48" s="164">
        <f t="shared" si="48"/>
        <v>88</v>
      </c>
      <c r="AH48" s="164">
        <f t="shared" si="48"/>
        <v>88</v>
      </c>
      <c r="AI48" s="164">
        <f t="shared" si="48"/>
        <v>88</v>
      </c>
      <c r="AJ48" s="164">
        <f t="shared" si="48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9">G49</f>
        <v>28.4</v>
      </c>
      <c r="I49" s="166">
        <f t="shared" si="49"/>
        <v>28.4</v>
      </c>
      <c r="J49" s="166">
        <f t="shared" si="49"/>
        <v>28.4</v>
      </c>
      <c r="K49" s="166">
        <f t="shared" si="49"/>
        <v>28.4</v>
      </c>
      <c r="L49" s="166">
        <f t="shared" si="49"/>
        <v>28.4</v>
      </c>
      <c r="M49" s="166">
        <f t="shared" si="49"/>
        <v>28.4</v>
      </c>
      <c r="N49" s="166">
        <f t="shared" si="49"/>
        <v>28.4</v>
      </c>
      <c r="O49" s="166">
        <f t="shared" si="49"/>
        <v>28.4</v>
      </c>
      <c r="P49" s="166">
        <f t="shared" si="49"/>
        <v>28.4</v>
      </c>
      <c r="Q49" s="166">
        <f t="shared" si="49"/>
        <v>28.4</v>
      </c>
      <c r="R49" s="166">
        <f t="shared" si="46"/>
        <v>28.4</v>
      </c>
      <c r="S49" s="166">
        <f t="shared" si="46"/>
        <v>28.4</v>
      </c>
      <c r="T49" s="166">
        <f t="shared" si="46"/>
        <v>28.4</v>
      </c>
      <c r="U49" s="166">
        <f t="shared" si="46"/>
        <v>28.4</v>
      </c>
      <c r="V49" s="166">
        <f t="shared" si="46"/>
        <v>28.4</v>
      </c>
      <c r="W49" s="166">
        <f>J49</f>
        <v>28.4</v>
      </c>
      <c r="X49" s="166">
        <f t="shared" si="47"/>
        <v>28.4</v>
      </c>
      <c r="Y49" s="166">
        <f t="shared" si="47"/>
        <v>28.4</v>
      </c>
      <c r="Z49" s="166">
        <f t="shared" si="47"/>
        <v>28.4</v>
      </c>
      <c r="AA49" s="166">
        <f t="shared" si="47"/>
        <v>28.4</v>
      </c>
      <c r="AB49" s="166">
        <f t="shared" si="47"/>
        <v>28.4</v>
      </c>
      <c r="AC49" s="166">
        <f>P49</f>
        <v>28.4</v>
      </c>
      <c r="AD49" s="166">
        <f t="shared" si="49"/>
        <v>28.4</v>
      </c>
      <c r="AE49" s="166">
        <f t="shared" si="49"/>
        <v>28.4</v>
      </c>
      <c r="AF49" s="166">
        <f t="shared" si="49"/>
        <v>28.4</v>
      </c>
      <c r="AG49" s="166">
        <f t="shared" si="49"/>
        <v>28.4</v>
      </c>
      <c r="AH49" s="166">
        <f t="shared" si="49"/>
        <v>28.4</v>
      </c>
      <c r="AI49" s="166">
        <f t="shared" si="49"/>
        <v>28.4</v>
      </c>
      <c r="AJ49" s="166">
        <f t="shared" si="49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50">IFERROR(H49*100/H48,0)</f>
        <v>32.272727272727273</v>
      </c>
      <c r="I50" s="291">
        <f t="shared" si="50"/>
        <v>32.272727272727273</v>
      </c>
      <c r="J50" s="291">
        <f t="shared" si="50"/>
        <v>32.272727272727273</v>
      </c>
      <c r="K50" s="291">
        <f t="shared" si="50"/>
        <v>32.272727272727273</v>
      </c>
      <c r="L50" s="291">
        <f t="shared" si="50"/>
        <v>32.272727272727273</v>
      </c>
      <c r="M50" s="291">
        <f t="shared" si="50"/>
        <v>32.272727272727273</v>
      </c>
      <c r="N50" s="291">
        <f t="shared" si="50"/>
        <v>32.272727272727273</v>
      </c>
      <c r="O50" s="291">
        <f t="shared" si="50"/>
        <v>32.272727272727273</v>
      </c>
      <c r="P50" s="291">
        <f t="shared" si="50"/>
        <v>32.272727272727273</v>
      </c>
      <c r="Q50" s="291">
        <f t="shared" si="50"/>
        <v>32.272727272727273</v>
      </c>
      <c r="R50" s="291">
        <f t="shared" si="50"/>
        <v>32.272727272727273</v>
      </c>
      <c r="S50" s="291">
        <f t="shared" si="50"/>
        <v>32.272727272727273</v>
      </c>
      <c r="T50" s="291">
        <f t="shared" si="50"/>
        <v>32.272727272727273</v>
      </c>
      <c r="U50" s="291">
        <f t="shared" si="50"/>
        <v>32.272727272727273</v>
      </c>
      <c r="V50" s="291">
        <f t="shared" si="50"/>
        <v>32.272727272727273</v>
      </c>
      <c r="W50" s="291">
        <f t="shared" si="50"/>
        <v>32.272727272727273</v>
      </c>
      <c r="X50" s="291">
        <f t="shared" si="50"/>
        <v>32.272727272727273</v>
      </c>
      <c r="Y50" s="291">
        <f t="shared" si="50"/>
        <v>32.272727272727273</v>
      </c>
      <c r="Z50" s="291">
        <f t="shared" si="50"/>
        <v>32.272727272727273</v>
      </c>
      <c r="AA50" s="291">
        <f t="shared" si="50"/>
        <v>32.272727272727273</v>
      </c>
      <c r="AB50" s="291">
        <f t="shared" si="50"/>
        <v>32.272727272727273</v>
      </c>
      <c r="AC50" s="291">
        <f t="shared" si="50"/>
        <v>32.272727272727273</v>
      </c>
      <c r="AD50" s="291">
        <f t="shared" si="50"/>
        <v>32.272727272727273</v>
      </c>
      <c r="AE50" s="291">
        <f t="shared" si="50"/>
        <v>32.272727272727273</v>
      </c>
      <c r="AF50" s="291">
        <f t="shared" si="50"/>
        <v>32.272727272727273</v>
      </c>
      <c r="AG50" s="291">
        <f t="shared" si="50"/>
        <v>32.272727272727273</v>
      </c>
      <c r="AH50" s="291">
        <f t="shared" si="50"/>
        <v>32.272727272727273</v>
      </c>
      <c r="AI50" s="291">
        <f t="shared" si="50"/>
        <v>32.272727272727273</v>
      </c>
      <c r="AJ50" s="291">
        <f t="shared" si="50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51">H51</f>
        <v>0</v>
      </c>
      <c r="J51" s="309">
        <f t="shared" si="51"/>
        <v>0</v>
      </c>
      <c r="K51" s="309">
        <f t="shared" si="51"/>
        <v>0</v>
      </c>
      <c r="L51" s="309">
        <f t="shared" si="51"/>
        <v>0</v>
      </c>
      <c r="M51" s="309">
        <f t="shared" si="51"/>
        <v>0</v>
      </c>
      <c r="N51" s="309">
        <f t="shared" si="51"/>
        <v>0</v>
      </c>
      <c r="O51" s="309">
        <f t="shared" si="51"/>
        <v>0</v>
      </c>
      <c r="P51" s="309">
        <f t="shared" si="51"/>
        <v>0</v>
      </c>
      <c r="Q51" s="309">
        <f t="shared" si="51"/>
        <v>0</v>
      </c>
      <c r="R51" s="309">
        <f t="shared" si="51"/>
        <v>0</v>
      </c>
      <c r="S51" s="309">
        <f t="shared" si="51"/>
        <v>0</v>
      </c>
      <c r="T51" s="309">
        <f t="shared" si="51"/>
        <v>0</v>
      </c>
      <c r="U51" s="309">
        <f t="shared" si="51"/>
        <v>0</v>
      </c>
      <c r="V51" s="309">
        <f t="shared" si="51"/>
        <v>0</v>
      </c>
      <c r="W51" s="309">
        <f t="shared" si="51"/>
        <v>0</v>
      </c>
      <c r="X51" s="309">
        <f t="shared" si="51"/>
        <v>0</v>
      </c>
      <c r="Y51" s="309">
        <f t="shared" si="51"/>
        <v>0</v>
      </c>
      <c r="Z51" s="309">
        <f t="shared" si="51"/>
        <v>0</v>
      </c>
      <c r="AA51" s="309">
        <f t="shared" si="51"/>
        <v>0</v>
      </c>
      <c r="AB51" s="309">
        <f t="shared" si="51"/>
        <v>0</v>
      </c>
      <c r="AC51" s="309">
        <f t="shared" si="51"/>
        <v>0</v>
      </c>
      <c r="AD51" s="309">
        <f t="shared" si="51"/>
        <v>0</v>
      </c>
      <c r="AE51" s="309">
        <f t="shared" si="51"/>
        <v>0</v>
      </c>
      <c r="AF51" s="309">
        <f t="shared" si="51"/>
        <v>0</v>
      </c>
      <c r="AG51" s="309">
        <f t="shared" si="51"/>
        <v>0</v>
      </c>
      <c r="AH51" s="309">
        <f t="shared" si="51"/>
        <v>0</v>
      </c>
      <c r="AI51" s="309">
        <f t="shared" si="51"/>
        <v>0</v>
      </c>
      <c r="AJ51" s="309">
        <f t="shared" si="51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52">IFERROR(I47*I48/100*(100-I51)/100,0)</f>
        <v>0</v>
      </c>
      <c r="J52" s="156">
        <f t="shared" si="52"/>
        <v>0</v>
      </c>
      <c r="K52" s="156">
        <f t="shared" si="52"/>
        <v>0</v>
      </c>
      <c r="L52" s="156">
        <f t="shared" si="52"/>
        <v>0</v>
      </c>
      <c r="M52" s="156">
        <f t="shared" si="52"/>
        <v>0</v>
      </c>
      <c r="N52" s="156">
        <f t="shared" si="52"/>
        <v>0</v>
      </c>
      <c r="O52" s="156">
        <f t="shared" si="52"/>
        <v>0</v>
      </c>
      <c r="P52" s="156">
        <f t="shared" si="52"/>
        <v>0</v>
      </c>
      <c r="Q52" s="156">
        <f t="shared" si="52"/>
        <v>0</v>
      </c>
      <c r="R52" s="156">
        <f t="shared" si="52"/>
        <v>0</v>
      </c>
      <c r="S52" s="156">
        <f t="shared" si="52"/>
        <v>0</v>
      </c>
      <c r="T52" s="156">
        <f t="shared" si="52"/>
        <v>0</v>
      </c>
      <c r="U52" s="156">
        <f t="shared" si="52"/>
        <v>0</v>
      </c>
      <c r="V52" s="156">
        <f t="shared" si="52"/>
        <v>0</v>
      </c>
      <c r="W52" s="156">
        <f t="shared" si="52"/>
        <v>0</v>
      </c>
      <c r="X52" s="156">
        <f t="shared" si="52"/>
        <v>0</v>
      </c>
      <c r="Y52" s="156">
        <f t="shared" si="52"/>
        <v>0</v>
      </c>
      <c r="Z52" s="156">
        <f t="shared" si="52"/>
        <v>0</v>
      </c>
      <c r="AA52" s="156">
        <f t="shared" si="52"/>
        <v>0</v>
      </c>
      <c r="AB52" s="156">
        <f t="shared" si="52"/>
        <v>0</v>
      </c>
      <c r="AC52" s="156">
        <f t="shared" si="52"/>
        <v>0</v>
      </c>
      <c r="AD52" s="156">
        <f t="shared" si="52"/>
        <v>0</v>
      </c>
      <c r="AE52" s="156">
        <f t="shared" si="52"/>
        <v>0</v>
      </c>
      <c r="AF52" s="156">
        <f t="shared" si="52"/>
        <v>0</v>
      </c>
      <c r="AG52" s="156">
        <f t="shared" si="52"/>
        <v>0</v>
      </c>
      <c r="AH52" s="156">
        <f t="shared" si="52"/>
        <v>0</v>
      </c>
      <c r="AI52" s="156">
        <f t="shared" si="52"/>
        <v>0</v>
      </c>
      <c r="AJ52" s="156">
        <f t="shared" si="52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3">IFERROR(I50/100*I52,0)</f>
        <v>0</v>
      </c>
      <c r="J53" s="163">
        <f t="shared" si="53"/>
        <v>0</v>
      </c>
      <c r="K53" s="163">
        <f t="shared" si="53"/>
        <v>0</v>
      </c>
      <c r="L53" s="163">
        <f t="shared" si="53"/>
        <v>0</v>
      </c>
      <c r="M53" s="163">
        <f t="shared" si="53"/>
        <v>0</v>
      </c>
      <c r="N53" s="163">
        <f t="shared" si="53"/>
        <v>0</v>
      </c>
      <c r="O53" s="163">
        <f t="shared" si="53"/>
        <v>0</v>
      </c>
      <c r="P53" s="163">
        <f t="shared" si="53"/>
        <v>0</v>
      </c>
      <c r="Q53" s="163">
        <f t="shared" si="53"/>
        <v>0</v>
      </c>
      <c r="R53" s="163">
        <f t="shared" si="53"/>
        <v>0</v>
      </c>
      <c r="S53" s="163">
        <f t="shared" si="53"/>
        <v>0</v>
      </c>
      <c r="T53" s="163">
        <f t="shared" si="53"/>
        <v>0</v>
      </c>
      <c r="U53" s="163">
        <f t="shared" si="53"/>
        <v>0</v>
      </c>
      <c r="V53" s="163">
        <f t="shared" si="53"/>
        <v>0</v>
      </c>
      <c r="W53" s="163">
        <f t="shared" si="53"/>
        <v>0</v>
      </c>
      <c r="X53" s="163">
        <f t="shared" si="53"/>
        <v>0</v>
      </c>
      <c r="Y53" s="163">
        <f t="shared" si="53"/>
        <v>0</v>
      </c>
      <c r="Z53" s="163">
        <f t="shared" si="53"/>
        <v>0</v>
      </c>
      <c r="AA53" s="163">
        <f t="shared" si="53"/>
        <v>0</v>
      </c>
      <c r="AB53" s="163">
        <f t="shared" si="53"/>
        <v>0</v>
      </c>
      <c r="AC53" s="163">
        <f t="shared" si="53"/>
        <v>0</v>
      </c>
      <c r="AD53" s="163">
        <f t="shared" si="53"/>
        <v>0</v>
      </c>
      <c r="AE53" s="163">
        <f t="shared" si="53"/>
        <v>0</v>
      </c>
      <c r="AF53" s="163">
        <f t="shared" si="53"/>
        <v>0</v>
      </c>
      <c r="AG53" s="163">
        <f t="shared" si="53"/>
        <v>0</v>
      </c>
      <c r="AH53" s="163">
        <f t="shared" si="53"/>
        <v>0</v>
      </c>
      <c r="AI53" s="163">
        <f t="shared" si="53"/>
        <v>0</v>
      </c>
      <c r="AJ53" s="163">
        <f t="shared" si="53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4">IFERROR(H47*H48/88,0)</f>
        <v>0</v>
      </c>
      <c r="I54" s="156">
        <f t="shared" si="54"/>
        <v>0</v>
      </c>
      <c r="J54" s="156">
        <f t="shared" si="54"/>
        <v>0</v>
      </c>
      <c r="K54" s="156">
        <f t="shared" si="54"/>
        <v>0</v>
      </c>
      <c r="L54" s="156">
        <f t="shared" si="54"/>
        <v>0</v>
      </c>
      <c r="M54" s="156">
        <f t="shared" si="54"/>
        <v>0</v>
      </c>
      <c r="N54" s="156">
        <f t="shared" si="54"/>
        <v>0</v>
      </c>
      <c r="O54" s="156">
        <f t="shared" si="54"/>
        <v>0</v>
      </c>
      <c r="P54" s="156">
        <f t="shared" si="54"/>
        <v>0</v>
      </c>
      <c r="Q54" s="156">
        <f t="shared" si="54"/>
        <v>0</v>
      </c>
      <c r="R54" s="156">
        <f t="shared" si="54"/>
        <v>0</v>
      </c>
      <c r="S54" s="156">
        <f t="shared" si="54"/>
        <v>0</v>
      </c>
      <c r="T54" s="156">
        <f t="shared" si="54"/>
        <v>0</v>
      </c>
      <c r="U54" s="156">
        <f t="shared" si="54"/>
        <v>0</v>
      </c>
      <c r="V54" s="156">
        <f t="shared" si="54"/>
        <v>0</v>
      </c>
      <c r="W54" s="156">
        <f t="shared" si="54"/>
        <v>0</v>
      </c>
      <c r="X54" s="156">
        <f t="shared" si="54"/>
        <v>0</v>
      </c>
      <c r="Y54" s="156">
        <f t="shared" si="54"/>
        <v>0</v>
      </c>
      <c r="Z54" s="156">
        <f t="shared" si="54"/>
        <v>0</v>
      </c>
      <c r="AA54" s="156">
        <f t="shared" si="54"/>
        <v>0</v>
      </c>
      <c r="AB54" s="156">
        <f t="shared" si="54"/>
        <v>0</v>
      </c>
      <c r="AC54" s="156">
        <f t="shared" si="54"/>
        <v>0</v>
      </c>
      <c r="AD54" s="156">
        <f t="shared" si="54"/>
        <v>0</v>
      </c>
      <c r="AE54" s="156">
        <f t="shared" si="54"/>
        <v>0</v>
      </c>
      <c r="AF54" s="156">
        <f t="shared" si="54"/>
        <v>0</v>
      </c>
      <c r="AG54" s="156">
        <f t="shared" si="54"/>
        <v>0</v>
      </c>
      <c r="AH54" s="156">
        <f t="shared" si="54"/>
        <v>0</v>
      </c>
      <c r="AI54" s="156">
        <f t="shared" si="54"/>
        <v>0</v>
      </c>
      <c r="AJ54" s="156">
        <f t="shared" si="54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5">IFERROR(G55*H$164/G$164,"-")</f>
        <v>-</v>
      </c>
      <c r="I55" s="179" t="str">
        <f t="shared" si="55"/>
        <v>-</v>
      </c>
      <c r="J55" s="179" t="str">
        <f t="shared" si="55"/>
        <v>-</v>
      </c>
      <c r="K55" s="179" t="str">
        <f t="shared" si="55"/>
        <v>-</v>
      </c>
      <c r="L55" s="179" t="str">
        <f t="shared" si="55"/>
        <v>-</v>
      </c>
      <c r="M55" s="179" t="str">
        <f t="shared" si="55"/>
        <v>-</v>
      </c>
      <c r="N55" s="179" t="str">
        <f t="shared" si="55"/>
        <v>-</v>
      </c>
      <c r="O55" s="179" t="str">
        <f t="shared" si="55"/>
        <v>-</v>
      </c>
      <c r="P55" s="179" t="str">
        <f t="shared" si="55"/>
        <v>-</v>
      </c>
      <c r="Q55" s="179" t="str">
        <f t="shared" si="55"/>
        <v>-</v>
      </c>
      <c r="R55" s="179" t="str">
        <f t="shared" si="55"/>
        <v>-</v>
      </c>
      <c r="S55" s="179" t="str">
        <f t="shared" si="55"/>
        <v>-</v>
      </c>
      <c r="T55" s="179" t="str">
        <f t="shared" si="55"/>
        <v>-</v>
      </c>
      <c r="U55" s="179" t="str">
        <f t="shared" si="55"/>
        <v>-</v>
      </c>
      <c r="V55" s="179" t="str">
        <f t="shared" si="55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6">IFERROR(AC55*AD$164/AC$164,"-")</f>
        <v>-</v>
      </c>
      <c r="AE55" s="179" t="str">
        <f t="shared" si="56"/>
        <v>-</v>
      </c>
      <c r="AF55" s="179" t="str">
        <f t="shared" si="56"/>
        <v>-</v>
      </c>
      <c r="AG55" s="179" t="str">
        <f t="shared" si="56"/>
        <v>-</v>
      </c>
      <c r="AH55" s="179" t="str">
        <f t="shared" si="56"/>
        <v>-</v>
      </c>
      <c r="AI55" s="179" t="str">
        <f t="shared" si="56"/>
        <v>-</v>
      </c>
      <c r="AJ55" s="179" t="str">
        <f t="shared" si="56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V57" si="57">H56</f>
        <v>88</v>
      </c>
      <c r="J56" s="164">
        <f t="shared" si="57"/>
        <v>88</v>
      </c>
      <c r="K56" s="164">
        <f t="shared" si="57"/>
        <v>88</v>
      </c>
      <c r="L56" s="164">
        <f t="shared" si="57"/>
        <v>88</v>
      </c>
      <c r="M56" s="164">
        <f t="shared" si="57"/>
        <v>88</v>
      </c>
      <c r="N56" s="164">
        <f t="shared" si="57"/>
        <v>88</v>
      </c>
      <c r="O56" s="164">
        <f t="shared" si="57"/>
        <v>88</v>
      </c>
      <c r="P56" s="164">
        <f t="shared" si="57"/>
        <v>88</v>
      </c>
      <c r="Q56" s="164">
        <f t="shared" si="57"/>
        <v>88</v>
      </c>
      <c r="R56" s="164">
        <f t="shared" si="57"/>
        <v>88</v>
      </c>
      <c r="S56" s="164">
        <f t="shared" si="57"/>
        <v>88</v>
      </c>
      <c r="T56" s="164">
        <f t="shared" si="57"/>
        <v>88</v>
      </c>
      <c r="U56" s="164">
        <f t="shared" si="57"/>
        <v>88</v>
      </c>
      <c r="V56" s="164">
        <f t="shared" si="57"/>
        <v>88</v>
      </c>
      <c r="W56" s="164">
        <f>J56</f>
        <v>88</v>
      </c>
      <c r="X56" s="164">
        <f t="shared" ref="X56:AB57" si="58">W56</f>
        <v>88</v>
      </c>
      <c r="Y56" s="164">
        <f t="shared" si="58"/>
        <v>88</v>
      </c>
      <c r="Z56" s="164">
        <f t="shared" si="58"/>
        <v>88</v>
      </c>
      <c r="AA56" s="164">
        <f t="shared" si="58"/>
        <v>88</v>
      </c>
      <c r="AB56" s="164">
        <f t="shared" si="58"/>
        <v>88</v>
      </c>
      <c r="AC56" s="164">
        <f>P56</f>
        <v>88</v>
      </c>
      <c r="AD56" s="164">
        <f t="shared" ref="AD56:AJ56" si="59">AC56</f>
        <v>88</v>
      </c>
      <c r="AE56" s="164">
        <f t="shared" si="59"/>
        <v>88</v>
      </c>
      <c r="AF56" s="164">
        <f t="shared" si="59"/>
        <v>88</v>
      </c>
      <c r="AG56" s="164">
        <f t="shared" si="59"/>
        <v>88</v>
      </c>
      <c r="AH56" s="164">
        <f t="shared" si="59"/>
        <v>88</v>
      </c>
      <c r="AI56" s="164">
        <f t="shared" si="59"/>
        <v>88</v>
      </c>
      <c r="AJ56" s="164">
        <f t="shared" si="59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60">G57</f>
        <v>19.8</v>
      </c>
      <c r="I57" s="166">
        <f t="shared" si="60"/>
        <v>19.8</v>
      </c>
      <c r="J57" s="166">
        <f t="shared" si="60"/>
        <v>19.8</v>
      </c>
      <c r="K57" s="166">
        <f t="shared" si="60"/>
        <v>19.8</v>
      </c>
      <c r="L57" s="166">
        <f t="shared" si="60"/>
        <v>19.8</v>
      </c>
      <c r="M57" s="166">
        <f t="shared" si="60"/>
        <v>19.8</v>
      </c>
      <c r="N57" s="166">
        <f t="shared" si="60"/>
        <v>19.8</v>
      </c>
      <c r="O57" s="166">
        <f t="shared" si="60"/>
        <v>19.8</v>
      </c>
      <c r="P57" s="166">
        <f t="shared" si="60"/>
        <v>19.8</v>
      </c>
      <c r="Q57" s="166">
        <f t="shared" si="60"/>
        <v>19.8</v>
      </c>
      <c r="R57" s="166">
        <f t="shared" si="57"/>
        <v>19.8</v>
      </c>
      <c r="S57" s="166">
        <f t="shared" si="57"/>
        <v>19.8</v>
      </c>
      <c r="T57" s="166">
        <f t="shared" si="57"/>
        <v>19.8</v>
      </c>
      <c r="U57" s="166">
        <f t="shared" si="57"/>
        <v>19.8</v>
      </c>
      <c r="V57" s="166">
        <f t="shared" si="57"/>
        <v>19.8</v>
      </c>
      <c r="W57" s="166">
        <f>J57</f>
        <v>19.8</v>
      </c>
      <c r="X57" s="166">
        <f t="shared" si="58"/>
        <v>19.8</v>
      </c>
      <c r="Y57" s="166">
        <f t="shared" si="58"/>
        <v>19.8</v>
      </c>
      <c r="Z57" s="166">
        <f t="shared" si="58"/>
        <v>19.8</v>
      </c>
      <c r="AA57" s="166">
        <f t="shared" si="58"/>
        <v>19.8</v>
      </c>
      <c r="AB57" s="166">
        <f t="shared" si="58"/>
        <v>19.8</v>
      </c>
      <c r="AC57" s="166">
        <f>P57</f>
        <v>19.8</v>
      </c>
      <c r="AD57" s="166">
        <f t="shared" si="60"/>
        <v>19.8</v>
      </c>
      <c r="AE57" s="166">
        <f t="shared" si="60"/>
        <v>19.8</v>
      </c>
      <c r="AF57" s="166">
        <f t="shared" si="60"/>
        <v>19.8</v>
      </c>
      <c r="AG57" s="166">
        <f t="shared" si="60"/>
        <v>19.8</v>
      </c>
      <c r="AH57" s="166">
        <f t="shared" si="60"/>
        <v>19.8</v>
      </c>
      <c r="AI57" s="166">
        <f t="shared" si="60"/>
        <v>19.8</v>
      </c>
      <c r="AJ57" s="166">
        <f t="shared" si="60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61">IFERROR(H57*100/H56,0)</f>
        <v>22.5</v>
      </c>
      <c r="I58" s="291">
        <f t="shared" si="61"/>
        <v>22.5</v>
      </c>
      <c r="J58" s="291">
        <f t="shared" si="61"/>
        <v>22.5</v>
      </c>
      <c r="K58" s="291">
        <f t="shared" si="61"/>
        <v>22.5</v>
      </c>
      <c r="L58" s="291">
        <f t="shared" si="61"/>
        <v>22.5</v>
      </c>
      <c r="M58" s="291">
        <f t="shared" si="61"/>
        <v>22.5</v>
      </c>
      <c r="N58" s="291">
        <f t="shared" si="61"/>
        <v>22.5</v>
      </c>
      <c r="O58" s="291">
        <f t="shared" si="61"/>
        <v>22.5</v>
      </c>
      <c r="P58" s="291">
        <f t="shared" si="61"/>
        <v>22.5</v>
      </c>
      <c r="Q58" s="291">
        <f t="shared" si="61"/>
        <v>22.5</v>
      </c>
      <c r="R58" s="291">
        <f t="shared" si="61"/>
        <v>22.5</v>
      </c>
      <c r="S58" s="291">
        <f t="shared" si="61"/>
        <v>22.5</v>
      </c>
      <c r="T58" s="291">
        <f t="shared" si="61"/>
        <v>22.5</v>
      </c>
      <c r="U58" s="291">
        <f t="shared" si="61"/>
        <v>22.5</v>
      </c>
      <c r="V58" s="291">
        <f t="shared" si="61"/>
        <v>22.5</v>
      </c>
      <c r="W58" s="291">
        <f t="shared" si="61"/>
        <v>22.5</v>
      </c>
      <c r="X58" s="291">
        <f t="shared" si="61"/>
        <v>22.5</v>
      </c>
      <c r="Y58" s="291">
        <f t="shared" si="61"/>
        <v>22.5</v>
      </c>
      <c r="Z58" s="291">
        <f t="shared" si="61"/>
        <v>22.5</v>
      </c>
      <c r="AA58" s="291">
        <f t="shared" si="61"/>
        <v>22.5</v>
      </c>
      <c r="AB58" s="291">
        <f t="shared" si="61"/>
        <v>22.5</v>
      </c>
      <c r="AC58" s="291">
        <f t="shared" si="61"/>
        <v>22.5</v>
      </c>
      <c r="AD58" s="291">
        <f t="shared" si="61"/>
        <v>22.5</v>
      </c>
      <c r="AE58" s="291">
        <f t="shared" si="61"/>
        <v>22.5</v>
      </c>
      <c r="AF58" s="291">
        <f t="shared" si="61"/>
        <v>22.5</v>
      </c>
      <c r="AG58" s="291">
        <f t="shared" si="61"/>
        <v>22.5</v>
      </c>
      <c r="AH58" s="291">
        <f t="shared" si="61"/>
        <v>22.5</v>
      </c>
      <c r="AI58" s="291">
        <f t="shared" si="61"/>
        <v>22.5</v>
      </c>
      <c r="AJ58" s="291">
        <f t="shared" si="61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62">H59</f>
        <v>2</v>
      </c>
      <c r="J59" s="309">
        <f t="shared" si="62"/>
        <v>2</v>
      </c>
      <c r="K59" s="309">
        <f t="shared" si="62"/>
        <v>2</v>
      </c>
      <c r="L59" s="309">
        <f t="shared" si="62"/>
        <v>2</v>
      </c>
      <c r="M59" s="309">
        <f t="shared" si="62"/>
        <v>2</v>
      </c>
      <c r="N59" s="309">
        <f t="shared" si="62"/>
        <v>2</v>
      </c>
      <c r="O59" s="309">
        <f t="shared" si="62"/>
        <v>2</v>
      </c>
      <c r="P59" s="309">
        <f t="shared" si="62"/>
        <v>2</v>
      </c>
      <c r="Q59" s="309">
        <f t="shared" si="62"/>
        <v>2</v>
      </c>
      <c r="R59" s="309">
        <f t="shared" si="62"/>
        <v>2</v>
      </c>
      <c r="S59" s="309">
        <f t="shared" si="62"/>
        <v>2</v>
      </c>
      <c r="T59" s="309">
        <f t="shared" si="62"/>
        <v>2</v>
      </c>
      <c r="U59" s="309">
        <f t="shared" si="62"/>
        <v>2</v>
      </c>
      <c r="V59" s="309">
        <f t="shared" si="62"/>
        <v>2</v>
      </c>
      <c r="W59" s="309">
        <f t="shared" si="62"/>
        <v>2</v>
      </c>
      <c r="X59" s="309">
        <f t="shared" si="62"/>
        <v>2</v>
      </c>
      <c r="Y59" s="309">
        <f t="shared" si="62"/>
        <v>2</v>
      </c>
      <c r="Z59" s="309">
        <f t="shared" si="62"/>
        <v>2</v>
      </c>
      <c r="AA59" s="309">
        <f t="shared" si="62"/>
        <v>2</v>
      </c>
      <c r="AB59" s="309">
        <f t="shared" si="62"/>
        <v>2</v>
      </c>
      <c r="AC59" s="309">
        <f t="shared" si="62"/>
        <v>2</v>
      </c>
      <c r="AD59" s="309">
        <f t="shared" si="62"/>
        <v>2</v>
      </c>
      <c r="AE59" s="309">
        <f t="shared" si="62"/>
        <v>2</v>
      </c>
      <c r="AF59" s="309">
        <f t="shared" si="62"/>
        <v>2</v>
      </c>
      <c r="AG59" s="309">
        <f t="shared" si="62"/>
        <v>2</v>
      </c>
      <c r="AH59" s="309">
        <f t="shared" si="62"/>
        <v>2</v>
      </c>
      <c r="AI59" s="309">
        <f t="shared" si="62"/>
        <v>2</v>
      </c>
      <c r="AJ59" s="309">
        <f t="shared" si="62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63">IFERROR(I55*I56/100*(100-I59)/100,0)</f>
        <v>0</v>
      </c>
      <c r="J60" s="156">
        <f t="shared" si="63"/>
        <v>0</v>
      </c>
      <c r="K60" s="156">
        <f t="shared" si="63"/>
        <v>0</v>
      </c>
      <c r="L60" s="156">
        <f t="shared" si="63"/>
        <v>0</v>
      </c>
      <c r="M60" s="156">
        <f t="shared" si="63"/>
        <v>0</v>
      </c>
      <c r="N60" s="156">
        <f t="shared" si="63"/>
        <v>0</v>
      </c>
      <c r="O60" s="156">
        <f t="shared" si="63"/>
        <v>0</v>
      </c>
      <c r="P60" s="156">
        <f t="shared" si="63"/>
        <v>0</v>
      </c>
      <c r="Q60" s="156">
        <f t="shared" si="63"/>
        <v>0</v>
      </c>
      <c r="R60" s="156">
        <f t="shared" si="63"/>
        <v>0</v>
      </c>
      <c r="S60" s="156">
        <f t="shared" si="63"/>
        <v>0</v>
      </c>
      <c r="T60" s="156">
        <f t="shared" si="63"/>
        <v>0</v>
      </c>
      <c r="U60" s="156">
        <f t="shared" si="63"/>
        <v>0</v>
      </c>
      <c r="V60" s="156">
        <f t="shared" si="63"/>
        <v>0</v>
      </c>
      <c r="W60" s="156">
        <f t="shared" si="63"/>
        <v>0</v>
      </c>
      <c r="X60" s="156">
        <f t="shared" si="63"/>
        <v>0</v>
      </c>
      <c r="Y60" s="156">
        <f t="shared" si="63"/>
        <v>0</v>
      </c>
      <c r="Z60" s="156">
        <f t="shared" si="63"/>
        <v>0</v>
      </c>
      <c r="AA60" s="156">
        <f t="shared" si="63"/>
        <v>0</v>
      </c>
      <c r="AB60" s="156">
        <f t="shared" si="63"/>
        <v>0</v>
      </c>
      <c r="AC60" s="156">
        <f t="shared" si="63"/>
        <v>0</v>
      </c>
      <c r="AD60" s="156">
        <f t="shared" si="63"/>
        <v>0</v>
      </c>
      <c r="AE60" s="156">
        <f t="shared" si="63"/>
        <v>0</v>
      </c>
      <c r="AF60" s="156">
        <f t="shared" si="63"/>
        <v>0</v>
      </c>
      <c r="AG60" s="156">
        <f t="shared" si="63"/>
        <v>0</v>
      </c>
      <c r="AH60" s="156">
        <f t="shared" si="63"/>
        <v>0</v>
      </c>
      <c r="AI60" s="156">
        <f t="shared" si="63"/>
        <v>0</v>
      </c>
      <c r="AJ60" s="156">
        <f t="shared" si="63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4">IFERROR(I58/100*I60,0)</f>
        <v>0</v>
      </c>
      <c r="J61" s="163">
        <f t="shared" si="64"/>
        <v>0</v>
      </c>
      <c r="K61" s="163">
        <f t="shared" si="64"/>
        <v>0</v>
      </c>
      <c r="L61" s="163">
        <f t="shared" si="64"/>
        <v>0</v>
      </c>
      <c r="M61" s="163">
        <f t="shared" si="64"/>
        <v>0</v>
      </c>
      <c r="N61" s="163">
        <f t="shared" si="64"/>
        <v>0</v>
      </c>
      <c r="O61" s="163">
        <f t="shared" si="64"/>
        <v>0</v>
      </c>
      <c r="P61" s="163">
        <f t="shared" si="64"/>
        <v>0</v>
      </c>
      <c r="Q61" s="163">
        <f t="shared" si="64"/>
        <v>0</v>
      </c>
      <c r="R61" s="163">
        <f t="shared" si="64"/>
        <v>0</v>
      </c>
      <c r="S61" s="163">
        <f t="shared" si="64"/>
        <v>0</v>
      </c>
      <c r="T61" s="163">
        <f t="shared" si="64"/>
        <v>0</v>
      </c>
      <c r="U61" s="163">
        <f t="shared" si="64"/>
        <v>0</v>
      </c>
      <c r="V61" s="163">
        <f t="shared" si="64"/>
        <v>0</v>
      </c>
      <c r="W61" s="163">
        <f t="shared" si="64"/>
        <v>0</v>
      </c>
      <c r="X61" s="163">
        <f t="shared" si="64"/>
        <v>0</v>
      </c>
      <c r="Y61" s="163">
        <f t="shared" si="64"/>
        <v>0</v>
      </c>
      <c r="Z61" s="163">
        <f t="shared" si="64"/>
        <v>0</v>
      </c>
      <c r="AA61" s="163">
        <f t="shared" si="64"/>
        <v>0</v>
      </c>
      <c r="AB61" s="163">
        <f t="shared" si="64"/>
        <v>0</v>
      </c>
      <c r="AC61" s="163">
        <f t="shared" si="64"/>
        <v>0</v>
      </c>
      <c r="AD61" s="163">
        <f t="shared" si="64"/>
        <v>0</v>
      </c>
      <c r="AE61" s="163">
        <f t="shared" si="64"/>
        <v>0</v>
      </c>
      <c r="AF61" s="163">
        <f t="shared" si="64"/>
        <v>0</v>
      </c>
      <c r="AG61" s="163">
        <f t="shared" si="64"/>
        <v>0</v>
      </c>
      <c r="AH61" s="163">
        <f t="shared" si="64"/>
        <v>0</v>
      </c>
      <c r="AI61" s="163">
        <f t="shared" si="64"/>
        <v>0</v>
      </c>
      <c r="AJ61" s="163">
        <f t="shared" si="64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5">IFERROR(H55*H56/88,0)</f>
        <v>0</v>
      </c>
      <c r="I62" s="156">
        <f t="shared" si="65"/>
        <v>0</v>
      </c>
      <c r="J62" s="156">
        <f t="shared" si="65"/>
        <v>0</v>
      </c>
      <c r="K62" s="156">
        <f t="shared" si="65"/>
        <v>0</v>
      </c>
      <c r="L62" s="156">
        <f t="shared" si="65"/>
        <v>0</v>
      </c>
      <c r="M62" s="156">
        <f t="shared" si="65"/>
        <v>0</v>
      </c>
      <c r="N62" s="156">
        <f t="shared" si="65"/>
        <v>0</v>
      </c>
      <c r="O62" s="156">
        <f t="shared" si="65"/>
        <v>0</v>
      </c>
      <c r="P62" s="156">
        <f t="shared" si="65"/>
        <v>0</v>
      </c>
      <c r="Q62" s="156">
        <f t="shared" si="65"/>
        <v>0</v>
      </c>
      <c r="R62" s="156">
        <f t="shared" si="65"/>
        <v>0</v>
      </c>
      <c r="S62" s="156">
        <f t="shared" si="65"/>
        <v>0</v>
      </c>
      <c r="T62" s="156">
        <f t="shared" si="65"/>
        <v>0</v>
      </c>
      <c r="U62" s="156">
        <f t="shared" si="65"/>
        <v>0</v>
      </c>
      <c r="V62" s="156">
        <f t="shared" si="65"/>
        <v>0</v>
      </c>
      <c r="W62" s="156">
        <f t="shared" si="65"/>
        <v>0</v>
      </c>
      <c r="X62" s="156">
        <f t="shared" si="65"/>
        <v>0</v>
      </c>
      <c r="Y62" s="156">
        <f t="shared" si="65"/>
        <v>0</v>
      </c>
      <c r="Z62" s="156">
        <f t="shared" si="65"/>
        <v>0</v>
      </c>
      <c r="AA62" s="156">
        <f t="shared" si="65"/>
        <v>0</v>
      </c>
      <c r="AB62" s="156">
        <f t="shared" si="65"/>
        <v>0</v>
      </c>
      <c r="AC62" s="156">
        <f t="shared" si="65"/>
        <v>0</v>
      </c>
      <c r="AD62" s="156">
        <f t="shared" si="65"/>
        <v>0</v>
      </c>
      <c r="AE62" s="156">
        <f t="shared" si="65"/>
        <v>0</v>
      </c>
      <c r="AF62" s="156">
        <f t="shared" si="65"/>
        <v>0</v>
      </c>
      <c r="AG62" s="156">
        <f t="shared" si="65"/>
        <v>0</v>
      </c>
      <c r="AH62" s="156">
        <f t="shared" si="65"/>
        <v>0</v>
      </c>
      <c r="AI62" s="156">
        <f t="shared" si="65"/>
        <v>0</v>
      </c>
      <c r="AJ62" s="156">
        <f t="shared" si="65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6">IFERROR(G63*H$164/G$164,"-")</f>
        <v>-</v>
      </c>
      <c r="I63" s="179" t="str">
        <f t="shared" si="66"/>
        <v>-</v>
      </c>
      <c r="J63" s="179" t="str">
        <f t="shared" si="66"/>
        <v>-</v>
      </c>
      <c r="K63" s="179" t="str">
        <f t="shared" si="66"/>
        <v>-</v>
      </c>
      <c r="L63" s="179" t="str">
        <f t="shared" si="66"/>
        <v>-</v>
      </c>
      <c r="M63" s="179" t="str">
        <f t="shared" si="66"/>
        <v>-</v>
      </c>
      <c r="N63" s="179" t="str">
        <f t="shared" si="66"/>
        <v>-</v>
      </c>
      <c r="O63" s="179" t="str">
        <f t="shared" si="66"/>
        <v>-</v>
      </c>
      <c r="P63" s="179" t="str">
        <f t="shared" si="66"/>
        <v>-</v>
      </c>
      <c r="Q63" s="179" t="str">
        <f t="shared" si="66"/>
        <v>-</v>
      </c>
      <c r="R63" s="179" t="str">
        <f t="shared" si="66"/>
        <v>-</v>
      </c>
      <c r="S63" s="179" t="str">
        <f t="shared" si="66"/>
        <v>-</v>
      </c>
      <c r="T63" s="179" t="str">
        <f t="shared" si="66"/>
        <v>-</v>
      </c>
      <c r="U63" s="179" t="str">
        <f t="shared" si="66"/>
        <v>-</v>
      </c>
      <c r="V63" s="179" t="str">
        <f t="shared" si="66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7">IFERROR(AC63*AD$164/AC$164,"-")</f>
        <v>-</v>
      </c>
      <c r="AE63" s="179" t="str">
        <f t="shared" si="67"/>
        <v>-</v>
      </c>
      <c r="AF63" s="179" t="str">
        <f t="shared" si="67"/>
        <v>-</v>
      </c>
      <c r="AG63" s="179" t="str">
        <f t="shared" si="67"/>
        <v>-</v>
      </c>
      <c r="AH63" s="179" t="str">
        <f t="shared" si="67"/>
        <v>-</v>
      </c>
      <c r="AI63" s="179" t="str">
        <f t="shared" si="67"/>
        <v>-</v>
      </c>
      <c r="AJ63" s="179" t="str">
        <f t="shared" si="67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V65" si="68">H64</f>
        <v>88</v>
      </c>
      <c r="J64" s="164">
        <f t="shared" si="68"/>
        <v>88</v>
      </c>
      <c r="K64" s="164">
        <f t="shared" si="68"/>
        <v>88</v>
      </c>
      <c r="L64" s="164">
        <f t="shared" si="68"/>
        <v>88</v>
      </c>
      <c r="M64" s="164">
        <f t="shared" si="68"/>
        <v>88</v>
      </c>
      <c r="N64" s="164">
        <f t="shared" si="68"/>
        <v>88</v>
      </c>
      <c r="O64" s="164">
        <f t="shared" si="68"/>
        <v>88</v>
      </c>
      <c r="P64" s="164">
        <f t="shared" si="68"/>
        <v>88</v>
      </c>
      <c r="Q64" s="164">
        <f t="shared" si="68"/>
        <v>88</v>
      </c>
      <c r="R64" s="164">
        <f t="shared" si="68"/>
        <v>88</v>
      </c>
      <c r="S64" s="164">
        <f t="shared" si="68"/>
        <v>88</v>
      </c>
      <c r="T64" s="164">
        <f t="shared" si="68"/>
        <v>88</v>
      </c>
      <c r="U64" s="164">
        <f t="shared" si="68"/>
        <v>88</v>
      </c>
      <c r="V64" s="164">
        <f t="shared" si="68"/>
        <v>88</v>
      </c>
      <c r="W64" s="164">
        <f>J64</f>
        <v>88</v>
      </c>
      <c r="X64" s="164">
        <f t="shared" ref="X64:AB65" si="69">W64</f>
        <v>88</v>
      </c>
      <c r="Y64" s="164">
        <f t="shared" si="69"/>
        <v>88</v>
      </c>
      <c r="Z64" s="164">
        <f t="shared" si="69"/>
        <v>88</v>
      </c>
      <c r="AA64" s="164">
        <f t="shared" si="69"/>
        <v>88</v>
      </c>
      <c r="AB64" s="164">
        <f t="shared" si="69"/>
        <v>88</v>
      </c>
      <c r="AC64" s="164">
        <f>P64</f>
        <v>88</v>
      </c>
      <c r="AD64" s="164">
        <f t="shared" ref="AD64:AJ64" si="70">AC64</f>
        <v>88</v>
      </c>
      <c r="AE64" s="164">
        <f t="shared" si="70"/>
        <v>88</v>
      </c>
      <c r="AF64" s="164">
        <f t="shared" si="70"/>
        <v>88</v>
      </c>
      <c r="AG64" s="164">
        <f t="shared" si="70"/>
        <v>88</v>
      </c>
      <c r="AH64" s="164">
        <f t="shared" si="70"/>
        <v>88</v>
      </c>
      <c r="AI64" s="164">
        <f t="shared" si="70"/>
        <v>88</v>
      </c>
      <c r="AJ64" s="164">
        <f t="shared" si="70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71">G65</f>
        <v>23.9</v>
      </c>
      <c r="I65" s="166">
        <f t="shared" si="71"/>
        <v>23.9</v>
      </c>
      <c r="J65" s="166">
        <f t="shared" si="71"/>
        <v>23.9</v>
      </c>
      <c r="K65" s="166">
        <f t="shared" si="71"/>
        <v>23.9</v>
      </c>
      <c r="L65" s="166">
        <f t="shared" si="71"/>
        <v>23.9</v>
      </c>
      <c r="M65" s="166">
        <f t="shared" si="71"/>
        <v>23.9</v>
      </c>
      <c r="N65" s="166">
        <f t="shared" si="71"/>
        <v>23.9</v>
      </c>
      <c r="O65" s="166">
        <f t="shared" si="71"/>
        <v>23.9</v>
      </c>
      <c r="P65" s="166">
        <f t="shared" si="71"/>
        <v>23.9</v>
      </c>
      <c r="Q65" s="166">
        <f t="shared" si="71"/>
        <v>23.9</v>
      </c>
      <c r="R65" s="166">
        <f t="shared" si="68"/>
        <v>23.9</v>
      </c>
      <c r="S65" s="166">
        <f t="shared" si="68"/>
        <v>23.9</v>
      </c>
      <c r="T65" s="166">
        <f t="shared" si="68"/>
        <v>23.9</v>
      </c>
      <c r="U65" s="166">
        <f t="shared" si="68"/>
        <v>23.9</v>
      </c>
      <c r="V65" s="166">
        <f t="shared" si="68"/>
        <v>23.9</v>
      </c>
      <c r="W65" s="166">
        <f>J65</f>
        <v>23.9</v>
      </c>
      <c r="X65" s="166">
        <f t="shared" si="69"/>
        <v>23.9</v>
      </c>
      <c r="Y65" s="166">
        <f t="shared" si="69"/>
        <v>23.9</v>
      </c>
      <c r="Z65" s="166">
        <f t="shared" si="69"/>
        <v>23.9</v>
      </c>
      <c r="AA65" s="166">
        <f t="shared" si="69"/>
        <v>23.9</v>
      </c>
      <c r="AB65" s="166">
        <f t="shared" si="69"/>
        <v>23.9</v>
      </c>
      <c r="AC65" s="166">
        <f>P65</f>
        <v>23.9</v>
      </c>
      <c r="AD65" s="166">
        <f t="shared" si="71"/>
        <v>23.9</v>
      </c>
      <c r="AE65" s="166">
        <f t="shared" si="71"/>
        <v>23.9</v>
      </c>
      <c r="AF65" s="166">
        <f t="shared" si="71"/>
        <v>23.9</v>
      </c>
      <c r="AG65" s="166">
        <f t="shared" si="71"/>
        <v>23.9</v>
      </c>
      <c r="AH65" s="166">
        <f t="shared" si="71"/>
        <v>23.9</v>
      </c>
      <c r="AI65" s="166">
        <f t="shared" si="71"/>
        <v>23.9</v>
      </c>
      <c r="AJ65" s="166">
        <f t="shared" si="71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72">IFERROR(H65*100/H64,0)</f>
        <v>27.15909090909091</v>
      </c>
      <c r="I66" s="291">
        <f t="shared" si="72"/>
        <v>27.15909090909091</v>
      </c>
      <c r="J66" s="291">
        <f t="shared" si="72"/>
        <v>27.15909090909091</v>
      </c>
      <c r="K66" s="291">
        <f t="shared" si="72"/>
        <v>27.15909090909091</v>
      </c>
      <c r="L66" s="291">
        <f t="shared" si="72"/>
        <v>27.15909090909091</v>
      </c>
      <c r="M66" s="291">
        <f t="shared" si="72"/>
        <v>27.15909090909091</v>
      </c>
      <c r="N66" s="291">
        <f t="shared" si="72"/>
        <v>27.15909090909091</v>
      </c>
      <c r="O66" s="291">
        <f t="shared" si="72"/>
        <v>27.15909090909091</v>
      </c>
      <c r="P66" s="291">
        <f t="shared" si="72"/>
        <v>27.15909090909091</v>
      </c>
      <c r="Q66" s="291">
        <f t="shared" si="72"/>
        <v>27.15909090909091</v>
      </c>
      <c r="R66" s="291">
        <f t="shared" si="72"/>
        <v>27.15909090909091</v>
      </c>
      <c r="S66" s="291">
        <f t="shared" si="72"/>
        <v>27.15909090909091</v>
      </c>
      <c r="T66" s="291">
        <f t="shared" si="72"/>
        <v>27.15909090909091</v>
      </c>
      <c r="U66" s="291">
        <f t="shared" si="72"/>
        <v>27.15909090909091</v>
      </c>
      <c r="V66" s="291">
        <f t="shared" si="72"/>
        <v>27.15909090909091</v>
      </c>
      <c r="W66" s="291">
        <f t="shared" si="72"/>
        <v>27.15909090909091</v>
      </c>
      <c r="X66" s="291">
        <f t="shared" si="72"/>
        <v>27.15909090909091</v>
      </c>
      <c r="Y66" s="291">
        <f t="shared" si="72"/>
        <v>27.15909090909091</v>
      </c>
      <c r="Z66" s="291">
        <f t="shared" si="72"/>
        <v>27.15909090909091</v>
      </c>
      <c r="AA66" s="291">
        <f t="shared" si="72"/>
        <v>27.15909090909091</v>
      </c>
      <c r="AB66" s="291">
        <f t="shared" si="72"/>
        <v>27.15909090909091</v>
      </c>
      <c r="AC66" s="291">
        <f t="shared" si="72"/>
        <v>27.15909090909091</v>
      </c>
      <c r="AD66" s="291">
        <f t="shared" si="72"/>
        <v>27.15909090909091</v>
      </c>
      <c r="AE66" s="291">
        <f t="shared" si="72"/>
        <v>27.15909090909091</v>
      </c>
      <c r="AF66" s="291">
        <f t="shared" si="72"/>
        <v>27.15909090909091</v>
      </c>
      <c r="AG66" s="291">
        <f t="shared" si="72"/>
        <v>27.15909090909091</v>
      </c>
      <c r="AH66" s="291">
        <f t="shared" si="72"/>
        <v>27.15909090909091</v>
      </c>
      <c r="AI66" s="291">
        <f t="shared" si="72"/>
        <v>27.15909090909091</v>
      </c>
      <c r="AJ66" s="291">
        <f t="shared" si="72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73">H67</f>
        <v>2</v>
      </c>
      <c r="J67" s="309">
        <f t="shared" si="73"/>
        <v>2</v>
      </c>
      <c r="K67" s="309">
        <f t="shared" si="73"/>
        <v>2</v>
      </c>
      <c r="L67" s="309">
        <f t="shared" si="73"/>
        <v>2</v>
      </c>
      <c r="M67" s="309">
        <f t="shared" si="73"/>
        <v>2</v>
      </c>
      <c r="N67" s="309">
        <f t="shared" si="73"/>
        <v>2</v>
      </c>
      <c r="O67" s="309">
        <f t="shared" si="73"/>
        <v>2</v>
      </c>
      <c r="P67" s="309">
        <f t="shared" si="73"/>
        <v>2</v>
      </c>
      <c r="Q67" s="309">
        <f t="shared" si="73"/>
        <v>2</v>
      </c>
      <c r="R67" s="309">
        <f t="shared" si="73"/>
        <v>2</v>
      </c>
      <c r="S67" s="309">
        <f t="shared" si="73"/>
        <v>2</v>
      </c>
      <c r="T67" s="309">
        <f t="shared" si="73"/>
        <v>2</v>
      </c>
      <c r="U67" s="309">
        <f t="shared" si="73"/>
        <v>2</v>
      </c>
      <c r="V67" s="309">
        <f t="shared" si="73"/>
        <v>2</v>
      </c>
      <c r="W67" s="309">
        <f t="shared" si="73"/>
        <v>2</v>
      </c>
      <c r="X67" s="309">
        <f t="shared" si="73"/>
        <v>2</v>
      </c>
      <c r="Y67" s="309">
        <f t="shared" si="73"/>
        <v>2</v>
      </c>
      <c r="Z67" s="309">
        <f t="shared" si="73"/>
        <v>2</v>
      </c>
      <c r="AA67" s="309">
        <f t="shared" si="73"/>
        <v>2</v>
      </c>
      <c r="AB67" s="309">
        <f t="shared" si="73"/>
        <v>2</v>
      </c>
      <c r="AC67" s="309">
        <f t="shared" si="73"/>
        <v>2</v>
      </c>
      <c r="AD67" s="309">
        <f t="shared" si="73"/>
        <v>2</v>
      </c>
      <c r="AE67" s="309">
        <f t="shared" si="73"/>
        <v>2</v>
      </c>
      <c r="AF67" s="309">
        <f t="shared" si="73"/>
        <v>2</v>
      </c>
      <c r="AG67" s="309">
        <f t="shared" si="73"/>
        <v>2</v>
      </c>
      <c r="AH67" s="309">
        <f t="shared" si="73"/>
        <v>2</v>
      </c>
      <c r="AI67" s="309">
        <f t="shared" si="73"/>
        <v>2</v>
      </c>
      <c r="AJ67" s="309">
        <f t="shared" si="73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74">IFERROR(I63*I64/100*(100-I67)/100,0)</f>
        <v>0</v>
      </c>
      <c r="J68" s="156">
        <f t="shared" si="74"/>
        <v>0</v>
      </c>
      <c r="K68" s="156">
        <f t="shared" si="74"/>
        <v>0</v>
      </c>
      <c r="L68" s="156">
        <f t="shared" si="74"/>
        <v>0</v>
      </c>
      <c r="M68" s="156">
        <f t="shared" si="74"/>
        <v>0</v>
      </c>
      <c r="N68" s="156">
        <f t="shared" si="74"/>
        <v>0</v>
      </c>
      <c r="O68" s="156">
        <f t="shared" si="74"/>
        <v>0</v>
      </c>
      <c r="P68" s="156">
        <f t="shared" si="74"/>
        <v>0</v>
      </c>
      <c r="Q68" s="156">
        <f t="shared" si="74"/>
        <v>0</v>
      </c>
      <c r="R68" s="156">
        <f t="shared" si="74"/>
        <v>0</v>
      </c>
      <c r="S68" s="156">
        <f t="shared" si="74"/>
        <v>0</v>
      </c>
      <c r="T68" s="156">
        <f t="shared" si="74"/>
        <v>0</v>
      </c>
      <c r="U68" s="156">
        <f t="shared" si="74"/>
        <v>0</v>
      </c>
      <c r="V68" s="156">
        <f t="shared" si="74"/>
        <v>0</v>
      </c>
      <c r="W68" s="156">
        <f t="shared" si="74"/>
        <v>0</v>
      </c>
      <c r="X68" s="156">
        <f t="shared" si="74"/>
        <v>0</v>
      </c>
      <c r="Y68" s="156">
        <f t="shared" si="74"/>
        <v>0</v>
      </c>
      <c r="Z68" s="156">
        <f t="shared" si="74"/>
        <v>0</v>
      </c>
      <c r="AA68" s="156">
        <f t="shared" si="74"/>
        <v>0</v>
      </c>
      <c r="AB68" s="156">
        <f t="shared" si="74"/>
        <v>0</v>
      </c>
      <c r="AC68" s="156">
        <f t="shared" si="74"/>
        <v>0</v>
      </c>
      <c r="AD68" s="156">
        <f t="shared" si="74"/>
        <v>0</v>
      </c>
      <c r="AE68" s="156">
        <f t="shared" si="74"/>
        <v>0</v>
      </c>
      <c r="AF68" s="156">
        <f t="shared" si="74"/>
        <v>0</v>
      </c>
      <c r="AG68" s="156">
        <f t="shared" si="74"/>
        <v>0</v>
      </c>
      <c r="AH68" s="156">
        <f t="shared" si="74"/>
        <v>0</v>
      </c>
      <c r="AI68" s="156">
        <f t="shared" si="74"/>
        <v>0</v>
      </c>
      <c r="AJ68" s="156">
        <f t="shared" si="74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5">IFERROR(I66/100*I68,0)</f>
        <v>0</v>
      </c>
      <c r="J69" s="163">
        <f t="shared" si="75"/>
        <v>0</v>
      </c>
      <c r="K69" s="163">
        <f t="shared" si="75"/>
        <v>0</v>
      </c>
      <c r="L69" s="163">
        <f t="shared" si="75"/>
        <v>0</v>
      </c>
      <c r="M69" s="163">
        <f t="shared" si="75"/>
        <v>0</v>
      </c>
      <c r="N69" s="163">
        <f t="shared" si="75"/>
        <v>0</v>
      </c>
      <c r="O69" s="163">
        <f t="shared" si="75"/>
        <v>0</v>
      </c>
      <c r="P69" s="163">
        <f t="shared" si="75"/>
        <v>0</v>
      </c>
      <c r="Q69" s="163">
        <f t="shared" si="75"/>
        <v>0</v>
      </c>
      <c r="R69" s="163">
        <f t="shared" si="75"/>
        <v>0</v>
      </c>
      <c r="S69" s="163">
        <f t="shared" si="75"/>
        <v>0</v>
      </c>
      <c r="T69" s="163">
        <f t="shared" si="75"/>
        <v>0</v>
      </c>
      <c r="U69" s="163">
        <f t="shared" si="75"/>
        <v>0</v>
      </c>
      <c r="V69" s="163">
        <f t="shared" si="75"/>
        <v>0</v>
      </c>
      <c r="W69" s="163">
        <f t="shared" si="75"/>
        <v>0</v>
      </c>
      <c r="X69" s="163">
        <f t="shared" si="75"/>
        <v>0</v>
      </c>
      <c r="Y69" s="163">
        <f t="shared" si="75"/>
        <v>0</v>
      </c>
      <c r="Z69" s="163">
        <f t="shared" si="75"/>
        <v>0</v>
      </c>
      <c r="AA69" s="163">
        <f t="shared" si="75"/>
        <v>0</v>
      </c>
      <c r="AB69" s="163">
        <f t="shared" si="75"/>
        <v>0</v>
      </c>
      <c r="AC69" s="163">
        <f t="shared" si="75"/>
        <v>0</v>
      </c>
      <c r="AD69" s="163">
        <f t="shared" si="75"/>
        <v>0</v>
      </c>
      <c r="AE69" s="163">
        <f t="shared" si="75"/>
        <v>0</v>
      </c>
      <c r="AF69" s="163">
        <f t="shared" si="75"/>
        <v>0</v>
      </c>
      <c r="AG69" s="163">
        <f t="shared" si="75"/>
        <v>0</v>
      </c>
      <c r="AH69" s="163">
        <f t="shared" si="75"/>
        <v>0</v>
      </c>
      <c r="AI69" s="163">
        <f t="shared" si="75"/>
        <v>0</v>
      </c>
      <c r="AJ69" s="163">
        <f t="shared" si="75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6">IFERROR(H63*H64/88,0)</f>
        <v>0</v>
      </c>
      <c r="I70" s="156">
        <f t="shared" si="76"/>
        <v>0</v>
      </c>
      <c r="J70" s="156">
        <f t="shared" si="76"/>
        <v>0</v>
      </c>
      <c r="K70" s="156">
        <f t="shared" si="76"/>
        <v>0</v>
      </c>
      <c r="L70" s="156">
        <f t="shared" si="76"/>
        <v>0</v>
      </c>
      <c r="M70" s="156">
        <f t="shared" si="76"/>
        <v>0</v>
      </c>
      <c r="N70" s="156">
        <f t="shared" si="76"/>
        <v>0</v>
      </c>
      <c r="O70" s="156">
        <f t="shared" si="76"/>
        <v>0</v>
      </c>
      <c r="P70" s="156">
        <f t="shared" si="76"/>
        <v>0</v>
      </c>
      <c r="Q70" s="156">
        <f t="shared" si="76"/>
        <v>0</v>
      </c>
      <c r="R70" s="156">
        <f t="shared" si="76"/>
        <v>0</v>
      </c>
      <c r="S70" s="156">
        <f t="shared" si="76"/>
        <v>0</v>
      </c>
      <c r="T70" s="156">
        <f t="shared" si="76"/>
        <v>0</v>
      </c>
      <c r="U70" s="156">
        <f t="shared" si="76"/>
        <v>0</v>
      </c>
      <c r="V70" s="156">
        <f t="shared" si="76"/>
        <v>0</v>
      </c>
      <c r="W70" s="156">
        <f t="shared" si="76"/>
        <v>0</v>
      </c>
      <c r="X70" s="156">
        <f t="shared" si="76"/>
        <v>0</v>
      </c>
      <c r="Y70" s="156">
        <f t="shared" si="76"/>
        <v>0</v>
      </c>
      <c r="Z70" s="156">
        <f t="shared" si="76"/>
        <v>0</v>
      </c>
      <c r="AA70" s="156">
        <f t="shared" si="76"/>
        <v>0</v>
      </c>
      <c r="AB70" s="156">
        <f t="shared" si="76"/>
        <v>0</v>
      </c>
      <c r="AC70" s="156">
        <f t="shared" si="76"/>
        <v>0</v>
      </c>
      <c r="AD70" s="156">
        <f t="shared" si="76"/>
        <v>0</v>
      </c>
      <c r="AE70" s="156">
        <f t="shared" si="76"/>
        <v>0</v>
      </c>
      <c r="AF70" s="156">
        <f t="shared" si="76"/>
        <v>0</v>
      </c>
      <c r="AG70" s="156">
        <f t="shared" si="76"/>
        <v>0</v>
      </c>
      <c r="AH70" s="156">
        <f t="shared" si="76"/>
        <v>0</v>
      </c>
      <c r="AI70" s="156">
        <f t="shared" si="76"/>
        <v>0</v>
      </c>
      <c r="AJ70" s="156">
        <f t="shared" si="76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7">IFERROR(G71*H$164/G$164,"-")</f>
        <v>-</v>
      </c>
      <c r="I71" s="179" t="str">
        <f t="shared" si="77"/>
        <v>-</v>
      </c>
      <c r="J71" s="179" t="str">
        <f t="shared" si="77"/>
        <v>-</v>
      </c>
      <c r="K71" s="179" t="str">
        <f t="shared" si="77"/>
        <v>-</v>
      </c>
      <c r="L71" s="179" t="str">
        <f t="shared" si="77"/>
        <v>-</v>
      </c>
      <c r="M71" s="179" t="str">
        <f t="shared" si="77"/>
        <v>-</v>
      </c>
      <c r="N71" s="179" t="str">
        <f t="shared" si="77"/>
        <v>-</v>
      </c>
      <c r="O71" s="179" t="str">
        <f t="shared" si="77"/>
        <v>-</v>
      </c>
      <c r="P71" s="179" t="str">
        <f t="shared" si="77"/>
        <v>-</v>
      </c>
      <c r="Q71" s="179" t="str">
        <f t="shared" si="77"/>
        <v>-</v>
      </c>
      <c r="R71" s="179" t="str">
        <f t="shared" si="77"/>
        <v>-</v>
      </c>
      <c r="S71" s="179" t="str">
        <f t="shared" si="77"/>
        <v>-</v>
      </c>
      <c r="T71" s="179" t="str">
        <f t="shared" si="77"/>
        <v>-</v>
      </c>
      <c r="U71" s="179" t="str">
        <f t="shared" si="77"/>
        <v>-</v>
      </c>
      <c r="V71" s="179" t="str">
        <f t="shared" si="77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8">IFERROR(AC71*AD$164/AC$164,"-")</f>
        <v>-</v>
      </c>
      <c r="AE71" s="179" t="str">
        <f t="shared" si="78"/>
        <v>-</v>
      </c>
      <c r="AF71" s="179" t="str">
        <f t="shared" si="78"/>
        <v>-</v>
      </c>
      <c r="AG71" s="179" t="str">
        <f t="shared" si="78"/>
        <v>-</v>
      </c>
      <c r="AH71" s="179" t="str">
        <f t="shared" si="78"/>
        <v>-</v>
      </c>
      <c r="AI71" s="179" t="str">
        <f t="shared" si="78"/>
        <v>-</v>
      </c>
      <c r="AJ71" s="179" t="str">
        <f t="shared" si="78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V73" si="79">H72</f>
        <v>88</v>
      </c>
      <c r="J72" s="164">
        <f t="shared" si="79"/>
        <v>88</v>
      </c>
      <c r="K72" s="164">
        <f t="shared" si="79"/>
        <v>88</v>
      </c>
      <c r="L72" s="164">
        <f t="shared" si="79"/>
        <v>88</v>
      </c>
      <c r="M72" s="164">
        <f t="shared" si="79"/>
        <v>88</v>
      </c>
      <c r="N72" s="164">
        <f t="shared" si="79"/>
        <v>88</v>
      </c>
      <c r="O72" s="164">
        <f t="shared" si="79"/>
        <v>88</v>
      </c>
      <c r="P72" s="164">
        <f t="shared" si="79"/>
        <v>88</v>
      </c>
      <c r="Q72" s="164">
        <f t="shared" si="79"/>
        <v>88</v>
      </c>
      <c r="R72" s="164">
        <f t="shared" si="79"/>
        <v>88</v>
      </c>
      <c r="S72" s="164">
        <f t="shared" si="79"/>
        <v>88</v>
      </c>
      <c r="T72" s="164">
        <f t="shared" si="79"/>
        <v>88</v>
      </c>
      <c r="U72" s="164">
        <f t="shared" si="79"/>
        <v>88</v>
      </c>
      <c r="V72" s="164">
        <f t="shared" si="79"/>
        <v>88</v>
      </c>
      <c r="W72" s="164">
        <f>J72</f>
        <v>88</v>
      </c>
      <c r="X72" s="164">
        <f t="shared" ref="X72:AB73" si="80">W72</f>
        <v>88</v>
      </c>
      <c r="Y72" s="164">
        <f t="shared" si="80"/>
        <v>88</v>
      </c>
      <c r="Z72" s="164">
        <f t="shared" si="80"/>
        <v>88</v>
      </c>
      <c r="AA72" s="164">
        <f t="shared" si="80"/>
        <v>88</v>
      </c>
      <c r="AB72" s="164">
        <f t="shared" si="80"/>
        <v>88</v>
      </c>
      <c r="AC72" s="164">
        <f>P72</f>
        <v>88</v>
      </c>
      <c r="AD72" s="164">
        <f t="shared" ref="AD72:AJ72" si="81">AC72</f>
        <v>88</v>
      </c>
      <c r="AE72" s="164">
        <f t="shared" si="81"/>
        <v>88</v>
      </c>
      <c r="AF72" s="164">
        <f t="shared" si="81"/>
        <v>88</v>
      </c>
      <c r="AG72" s="164">
        <f t="shared" si="81"/>
        <v>88</v>
      </c>
      <c r="AH72" s="164">
        <f t="shared" si="81"/>
        <v>88</v>
      </c>
      <c r="AI72" s="164">
        <f t="shared" si="81"/>
        <v>88</v>
      </c>
      <c r="AJ72" s="164">
        <f t="shared" si="81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82">G73</f>
        <v>0</v>
      </c>
      <c r="I73" s="166">
        <f t="shared" si="82"/>
        <v>0</v>
      </c>
      <c r="J73" s="166">
        <f t="shared" si="82"/>
        <v>0</v>
      </c>
      <c r="K73" s="166">
        <f t="shared" si="82"/>
        <v>0</v>
      </c>
      <c r="L73" s="166">
        <f t="shared" si="82"/>
        <v>0</v>
      </c>
      <c r="M73" s="166">
        <f t="shared" si="82"/>
        <v>0</v>
      </c>
      <c r="N73" s="166">
        <f t="shared" si="82"/>
        <v>0</v>
      </c>
      <c r="O73" s="166">
        <f t="shared" si="82"/>
        <v>0</v>
      </c>
      <c r="P73" s="166">
        <f t="shared" si="82"/>
        <v>0</v>
      </c>
      <c r="Q73" s="166">
        <f t="shared" si="82"/>
        <v>0</v>
      </c>
      <c r="R73" s="166">
        <f t="shared" si="79"/>
        <v>0</v>
      </c>
      <c r="S73" s="166">
        <f t="shared" si="79"/>
        <v>0</v>
      </c>
      <c r="T73" s="166">
        <f t="shared" si="79"/>
        <v>0</v>
      </c>
      <c r="U73" s="166">
        <f t="shared" si="79"/>
        <v>0</v>
      </c>
      <c r="V73" s="166">
        <f t="shared" si="79"/>
        <v>0</v>
      </c>
      <c r="W73" s="166">
        <f>J73</f>
        <v>0</v>
      </c>
      <c r="X73" s="166">
        <f t="shared" si="80"/>
        <v>0</v>
      </c>
      <c r="Y73" s="166">
        <f t="shared" si="80"/>
        <v>0</v>
      </c>
      <c r="Z73" s="166">
        <f t="shared" si="80"/>
        <v>0</v>
      </c>
      <c r="AA73" s="166">
        <f t="shared" si="80"/>
        <v>0</v>
      </c>
      <c r="AB73" s="166">
        <f t="shared" si="80"/>
        <v>0</v>
      </c>
      <c r="AC73" s="166">
        <f>P73</f>
        <v>0</v>
      </c>
      <c r="AD73" s="166">
        <f t="shared" si="82"/>
        <v>0</v>
      </c>
      <c r="AE73" s="166">
        <f t="shared" si="82"/>
        <v>0</v>
      </c>
      <c r="AF73" s="166">
        <f t="shared" si="82"/>
        <v>0</v>
      </c>
      <c r="AG73" s="166">
        <f t="shared" si="82"/>
        <v>0</v>
      </c>
      <c r="AH73" s="166">
        <f t="shared" si="82"/>
        <v>0</v>
      </c>
      <c r="AI73" s="166">
        <f t="shared" si="82"/>
        <v>0</v>
      </c>
      <c r="AJ73" s="166">
        <f t="shared" si="82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83">IFERROR(H73*100/H72,0)</f>
        <v>0</v>
      </c>
      <c r="I74" s="291">
        <f t="shared" si="83"/>
        <v>0</v>
      </c>
      <c r="J74" s="291">
        <f t="shared" si="83"/>
        <v>0</v>
      </c>
      <c r="K74" s="291">
        <f t="shared" si="83"/>
        <v>0</v>
      </c>
      <c r="L74" s="291">
        <f t="shared" si="83"/>
        <v>0</v>
      </c>
      <c r="M74" s="291">
        <f t="shared" si="83"/>
        <v>0</v>
      </c>
      <c r="N74" s="291">
        <f t="shared" si="83"/>
        <v>0</v>
      </c>
      <c r="O74" s="291">
        <f t="shared" si="83"/>
        <v>0</v>
      </c>
      <c r="P74" s="291">
        <f t="shared" si="83"/>
        <v>0</v>
      </c>
      <c r="Q74" s="291">
        <f t="shared" si="83"/>
        <v>0</v>
      </c>
      <c r="R74" s="291">
        <f t="shared" si="83"/>
        <v>0</v>
      </c>
      <c r="S74" s="291">
        <f t="shared" si="83"/>
        <v>0</v>
      </c>
      <c r="T74" s="291">
        <f t="shared" si="83"/>
        <v>0</v>
      </c>
      <c r="U74" s="291">
        <f t="shared" si="83"/>
        <v>0</v>
      </c>
      <c r="V74" s="291">
        <f t="shared" si="83"/>
        <v>0</v>
      </c>
      <c r="W74" s="291">
        <f t="shared" si="83"/>
        <v>0</v>
      </c>
      <c r="X74" s="291">
        <f t="shared" si="83"/>
        <v>0</v>
      </c>
      <c r="Y74" s="291">
        <f t="shared" si="83"/>
        <v>0</v>
      </c>
      <c r="Z74" s="291">
        <f t="shared" si="83"/>
        <v>0</v>
      </c>
      <c r="AA74" s="291">
        <f t="shared" si="83"/>
        <v>0</v>
      </c>
      <c r="AB74" s="291">
        <f t="shared" si="83"/>
        <v>0</v>
      </c>
      <c r="AC74" s="291">
        <f t="shared" si="83"/>
        <v>0</v>
      </c>
      <c r="AD74" s="291">
        <f t="shared" si="83"/>
        <v>0</v>
      </c>
      <c r="AE74" s="291">
        <f t="shared" si="83"/>
        <v>0</v>
      </c>
      <c r="AF74" s="291">
        <f t="shared" si="83"/>
        <v>0</v>
      </c>
      <c r="AG74" s="291">
        <f t="shared" si="83"/>
        <v>0</v>
      </c>
      <c r="AH74" s="291">
        <f t="shared" si="83"/>
        <v>0</v>
      </c>
      <c r="AI74" s="291">
        <f t="shared" si="83"/>
        <v>0</v>
      </c>
      <c r="AJ74" s="291">
        <f t="shared" si="83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84">H75</f>
        <v>2</v>
      </c>
      <c r="J75" s="309">
        <f t="shared" si="84"/>
        <v>2</v>
      </c>
      <c r="K75" s="309">
        <f t="shared" si="84"/>
        <v>2</v>
      </c>
      <c r="L75" s="309">
        <f t="shared" si="84"/>
        <v>2</v>
      </c>
      <c r="M75" s="309">
        <f t="shared" si="84"/>
        <v>2</v>
      </c>
      <c r="N75" s="309">
        <f t="shared" si="84"/>
        <v>2</v>
      </c>
      <c r="O75" s="309">
        <f t="shared" si="84"/>
        <v>2</v>
      </c>
      <c r="P75" s="309">
        <f t="shared" si="84"/>
        <v>2</v>
      </c>
      <c r="Q75" s="309">
        <f t="shared" si="84"/>
        <v>2</v>
      </c>
      <c r="R75" s="309">
        <f t="shared" si="84"/>
        <v>2</v>
      </c>
      <c r="S75" s="309">
        <f t="shared" si="84"/>
        <v>2</v>
      </c>
      <c r="T75" s="309">
        <f t="shared" si="84"/>
        <v>2</v>
      </c>
      <c r="U75" s="309">
        <f t="shared" si="84"/>
        <v>2</v>
      </c>
      <c r="V75" s="309">
        <f t="shared" si="84"/>
        <v>2</v>
      </c>
      <c r="W75" s="309">
        <f t="shared" si="84"/>
        <v>2</v>
      </c>
      <c r="X75" s="309">
        <f t="shared" si="84"/>
        <v>2</v>
      </c>
      <c r="Y75" s="309">
        <f t="shared" si="84"/>
        <v>2</v>
      </c>
      <c r="Z75" s="309">
        <f t="shared" si="84"/>
        <v>2</v>
      </c>
      <c r="AA75" s="309">
        <f t="shared" si="84"/>
        <v>2</v>
      </c>
      <c r="AB75" s="309">
        <f t="shared" si="84"/>
        <v>2</v>
      </c>
      <c r="AC75" s="309">
        <f t="shared" si="84"/>
        <v>2</v>
      </c>
      <c r="AD75" s="309">
        <f t="shared" si="84"/>
        <v>2</v>
      </c>
      <c r="AE75" s="309">
        <f t="shared" si="84"/>
        <v>2</v>
      </c>
      <c r="AF75" s="309">
        <f t="shared" si="84"/>
        <v>2</v>
      </c>
      <c r="AG75" s="309">
        <f t="shared" si="84"/>
        <v>2</v>
      </c>
      <c r="AH75" s="309">
        <f t="shared" si="84"/>
        <v>2</v>
      </c>
      <c r="AI75" s="309">
        <f t="shared" si="84"/>
        <v>2</v>
      </c>
      <c r="AJ75" s="309">
        <f t="shared" si="84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85">IFERROR(I71*I72/100*(100-I75)/100,0)</f>
        <v>0</v>
      </c>
      <c r="J76" s="156">
        <f t="shared" si="85"/>
        <v>0</v>
      </c>
      <c r="K76" s="156">
        <f t="shared" si="85"/>
        <v>0</v>
      </c>
      <c r="L76" s="156">
        <f t="shared" si="85"/>
        <v>0</v>
      </c>
      <c r="M76" s="156">
        <f t="shared" si="85"/>
        <v>0</v>
      </c>
      <c r="N76" s="156">
        <f t="shared" si="85"/>
        <v>0</v>
      </c>
      <c r="O76" s="156">
        <f t="shared" si="85"/>
        <v>0</v>
      </c>
      <c r="P76" s="156">
        <f t="shared" si="85"/>
        <v>0</v>
      </c>
      <c r="Q76" s="156">
        <f t="shared" si="85"/>
        <v>0</v>
      </c>
      <c r="R76" s="156">
        <f t="shared" si="85"/>
        <v>0</v>
      </c>
      <c r="S76" s="156">
        <f t="shared" si="85"/>
        <v>0</v>
      </c>
      <c r="T76" s="156">
        <f t="shared" si="85"/>
        <v>0</v>
      </c>
      <c r="U76" s="156">
        <f t="shared" si="85"/>
        <v>0</v>
      </c>
      <c r="V76" s="156">
        <f t="shared" si="85"/>
        <v>0</v>
      </c>
      <c r="W76" s="156">
        <f t="shared" si="85"/>
        <v>0</v>
      </c>
      <c r="X76" s="156">
        <f t="shared" si="85"/>
        <v>0</v>
      </c>
      <c r="Y76" s="156">
        <f t="shared" si="85"/>
        <v>0</v>
      </c>
      <c r="Z76" s="156">
        <f t="shared" si="85"/>
        <v>0</v>
      </c>
      <c r="AA76" s="156">
        <f t="shared" si="85"/>
        <v>0</v>
      </c>
      <c r="AB76" s="156">
        <f t="shared" si="85"/>
        <v>0</v>
      </c>
      <c r="AC76" s="156">
        <f t="shared" si="85"/>
        <v>0</v>
      </c>
      <c r="AD76" s="156">
        <f t="shared" si="85"/>
        <v>0</v>
      </c>
      <c r="AE76" s="156">
        <f t="shared" si="85"/>
        <v>0</v>
      </c>
      <c r="AF76" s="156">
        <f t="shared" si="85"/>
        <v>0</v>
      </c>
      <c r="AG76" s="156">
        <f t="shared" si="85"/>
        <v>0</v>
      </c>
      <c r="AH76" s="156">
        <f t="shared" si="85"/>
        <v>0</v>
      </c>
      <c r="AI76" s="156">
        <f t="shared" si="85"/>
        <v>0</v>
      </c>
      <c r="AJ76" s="156">
        <f t="shared" si="85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6">IFERROR(I74/100*I76,0)</f>
        <v>0</v>
      </c>
      <c r="J77" s="163">
        <f t="shared" si="86"/>
        <v>0</v>
      </c>
      <c r="K77" s="163">
        <f t="shared" si="86"/>
        <v>0</v>
      </c>
      <c r="L77" s="163">
        <f t="shared" si="86"/>
        <v>0</v>
      </c>
      <c r="M77" s="163">
        <f t="shared" si="86"/>
        <v>0</v>
      </c>
      <c r="N77" s="163">
        <f t="shared" si="86"/>
        <v>0</v>
      </c>
      <c r="O77" s="163">
        <f t="shared" si="86"/>
        <v>0</v>
      </c>
      <c r="P77" s="163">
        <f t="shared" si="86"/>
        <v>0</v>
      </c>
      <c r="Q77" s="163">
        <f t="shared" si="86"/>
        <v>0</v>
      </c>
      <c r="R77" s="163">
        <f t="shared" si="86"/>
        <v>0</v>
      </c>
      <c r="S77" s="163">
        <f t="shared" si="86"/>
        <v>0</v>
      </c>
      <c r="T77" s="163">
        <f t="shared" si="86"/>
        <v>0</v>
      </c>
      <c r="U77" s="163">
        <f t="shared" si="86"/>
        <v>0</v>
      </c>
      <c r="V77" s="163">
        <f t="shared" si="86"/>
        <v>0</v>
      </c>
      <c r="W77" s="163">
        <f t="shared" si="86"/>
        <v>0</v>
      </c>
      <c r="X77" s="163">
        <f t="shared" si="86"/>
        <v>0</v>
      </c>
      <c r="Y77" s="163">
        <f t="shared" si="86"/>
        <v>0</v>
      </c>
      <c r="Z77" s="163">
        <f t="shared" si="86"/>
        <v>0</v>
      </c>
      <c r="AA77" s="163">
        <f t="shared" si="86"/>
        <v>0</v>
      </c>
      <c r="AB77" s="163">
        <f t="shared" si="86"/>
        <v>0</v>
      </c>
      <c r="AC77" s="163">
        <f t="shared" si="86"/>
        <v>0</v>
      </c>
      <c r="AD77" s="163">
        <f t="shared" si="86"/>
        <v>0</v>
      </c>
      <c r="AE77" s="163">
        <f t="shared" si="86"/>
        <v>0</v>
      </c>
      <c r="AF77" s="163">
        <f t="shared" si="86"/>
        <v>0</v>
      </c>
      <c r="AG77" s="163">
        <f t="shared" si="86"/>
        <v>0</v>
      </c>
      <c r="AH77" s="163">
        <f t="shared" si="86"/>
        <v>0</v>
      </c>
      <c r="AI77" s="163">
        <f t="shared" si="86"/>
        <v>0</v>
      </c>
      <c r="AJ77" s="163">
        <f t="shared" si="86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7">IFERROR(H71*H72/88,0)</f>
        <v>0</v>
      </c>
      <c r="I78" s="156">
        <f t="shared" si="87"/>
        <v>0</v>
      </c>
      <c r="J78" s="156">
        <f t="shared" si="87"/>
        <v>0</v>
      </c>
      <c r="K78" s="156">
        <f t="shared" si="87"/>
        <v>0</v>
      </c>
      <c r="L78" s="156">
        <f t="shared" si="87"/>
        <v>0</v>
      </c>
      <c r="M78" s="156">
        <f t="shared" si="87"/>
        <v>0</v>
      </c>
      <c r="N78" s="156">
        <f t="shared" si="87"/>
        <v>0</v>
      </c>
      <c r="O78" s="156">
        <f t="shared" si="87"/>
        <v>0</v>
      </c>
      <c r="P78" s="156">
        <f t="shared" si="87"/>
        <v>0</v>
      </c>
      <c r="Q78" s="156">
        <f t="shared" si="87"/>
        <v>0</v>
      </c>
      <c r="R78" s="156">
        <f t="shared" si="87"/>
        <v>0</v>
      </c>
      <c r="S78" s="156">
        <f t="shared" si="87"/>
        <v>0</v>
      </c>
      <c r="T78" s="156">
        <f t="shared" si="87"/>
        <v>0</v>
      </c>
      <c r="U78" s="156">
        <f t="shared" si="87"/>
        <v>0</v>
      </c>
      <c r="V78" s="156">
        <f t="shared" si="87"/>
        <v>0</v>
      </c>
      <c r="W78" s="156">
        <f t="shared" si="87"/>
        <v>0</v>
      </c>
      <c r="X78" s="156">
        <f t="shared" si="87"/>
        <v>0</v>
      </c>
      <c r="Y78" s="156">
        <f t="shared" si="87"/>
        <v>0</v>
      </c>
      <c r="Z78" s="156">
        <f t="shared" si="87"/>
        <v>0</v>
      </c>
      <c r="AA78" s="156">
        <f t="shared" si="87"/>
        <v>0</v>
      </c>
      <c r="AB78" s="156">
        <f t="shared" si="87"/>
        <v>0</v>
      </c>
      <c r="AC78" s="156">
        <f t="shared" si="87"/>
        <v>0</v>
      </c>
      <c r="AD78" s="156">
        <f t="shared" si="87"/>
        <v>0</v>
      </c>
      <c r="AE78" s="156">
        <f t="shared" si="87"/>
        <v>0</v>
      </c>
      <c r="AF78" s="156">
        <f t="shared" si="87"/>
        <v>0</v>
      </c>
      <c r="AG78" s="156">
        <f t="shared" si="87"/>
        <v>0</v>
      </c>
      <c r="AH78" s="156">
        <f t="shared" si="87"/>
        <v>0</v>
      </c>
      <c r="AI78" s="156">
        <f t="shared" si="87"/>
        <v>0</v>
      </c>
      <c r="AJ78" s="156">
        <f t="shared" si="87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8">IFERROR(G79*H$164/G$164,"-")</f>
        <v>-</v>
      </c>
      <c r="I79" s="179" t="str">
        <f t="shared" si="88"/>
        <v>-</v>
      </c>
      <c r="J79" s="179" t="str">
        <f t="shared" si="88"/>
        <v>-</v>
      </c>
      <c r="K79" s="179" t="str">
        <f t="shared" si="88"/>
        <v>-</v>
      </c>
      <c r="L79" s="179" t="str">
        <f t="shared" si="88"/>
        <v>-</v>
      </c>
      <c r="M79" s="179" t="str">
        <f t="shared" si="88"/>
        <v>-</v>
      </c>
      <c r="N79" s="179" t="str">
        <f t="shared" si="88"/>
        <v>-</v>
      </c>
      <c r="O79" s="179" t="str">
        <f t="shared" si="88"/>
        <v>-</v>
      </c>
      <c r="P79" s="179" t="str">
        <f t="shared" si="88"/>
        <v>-</v>
      </c>
      <c r="Q79" s="179" t="str">
        <f t="shared" si="88"/>
        <v>-</v>
      </c>
      <c r="R79" s="179" t="str">
        <f t="shared" si="88"/>
        <v>-</v>
      </c>
      <c r="S79" s="179" t="str">
        <f t="shared" si="88"/>
        <v>-</v>
      </c>
      <c r="T79" s="179" t="str">
        <f t="shared" si="88"/>
        <v>-</v>
      </c>
      <c r="U79" s="179" t="str">
        <f t="shared" si="88"/>
        <v>-</v>
      </c>
      <c r="V79" s="179" t="str">
        <f t="shared" si="88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9">IFERROR(AC79*AD$164/AC$164,"-")</f>
        <v>-</v>
      </c>
      <c r="AE79" s="179" t="str">
        <f t="shared" si="89"/>
        <v>-</v>
      </c>
      <c r="AF79" s="179" t="str">
        <f t="shared" si="89"/>
        <v>-</v>
      </c>
      <c r="AG79" s="179" t="str">
        <f t="shared" si="89"/>
        <v>-</v>
      </c>
      <c r="AH79" s="179" t="str">
        <f t="shared" si="89"/>
        <v>-</v>
      </c>
      <c r="AI79" s="179" t="str">
        <f t="shared" si="89"/>
        <v>-</v>
      </c>
      <c r="AJ79" s="179" t="str">
        <f t="shared" si="89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V81" si="90">H80</f>
        <v>88</v>
      </c>
      <c r="J80" s="164">
        <f t="shared" si="90"/>
        <v>88</v>
      </c>
      <c r="K80" s="164">
        <f t="shared" si="90"/>
        <v>88</v>
      </c>
      <c r="L80" s="164">
        <f t="shared" si="90"/>
        <v>88</v>
      </c>
      <c r="M80" s="164">
        <f t="shared" si="90"/>
        <v>88</v>
      </c>
      <c r="N80" s="164">
        <f t="shared" si="90"/>
        <v>88</v>
      </c>
      <c r="O80" s="164">
        <f t="shared" si="90"/>
        <v>88</v>
      </c>
      <c r="P80" s="164">
        <f t="shared" si="90"/>
        <v>88</v>
      </c>
      <c r="Q80" s="164">
        <f t="shared" si="90"/>
        <v>88</v>
      </c>
      <c r="R80" s="164">
        <f t="shared" si="90"/>
        <v>88</v>
      </c>
      <c r="S80" s="164">
        <f t="shared" si="90"/>
        <v>88</v>
      </c>
      <c r="T80" s="164">
        <f t="shared" si="90"/>
        <v>88</v>
      </c>
      <c r="U80" s="164">
        <f t="shared" si="90"/>
        <v>88</v>
      </c>
      <c r="V80" s="164">
        <f t="shared" si="90"/>
        <v>88</v>
      </c>
      <c r="W80" s="164">
        <f>J80</f>
        <v>88</v>
      </c>
      <c r="X80" s="164">
        <f t="shared" ref="X80:AB81" si="91">W80</f>
        <v>88</v>
      </c>
      <c r="Y80" s="164">
        <f t="shared" si="91"/>
        <v>88</v>
      </c>
      <c r="Z80" s="164">
        <f t="shared" si="91"/>
        <v>88</v>
      </c>
      <c r="AA80" s="164">
        <f t="shared" si="91"/>
        <v>88</v>
      </c>
      <c r="AB80" s="164">
        <f t="shared" si="91"/>
        <v>88</v>
      </c>
      <c r="AC80" s="164">
        <f>P80</f>
        <v>88</v>
      </c>
      <c r="AD80" s="164">
        <f t="shared" ref="AD80:AJ80" si="92">AC80</f>
        <v>88</v>
      </c>
      <c r="AE80" s="164">
        <f t="shared" si="92"/>
        <v>88</v>
      </c>
      <c r="AF80" s="164">
        <f t="shared" si="92"/>
        <v>88</v>
      </c>
      <c r="AG80" s="164">
        <f t="shared" si="92"/>
        <v>88</v>
      </c>
      <c r="AH80" s="164">
        <f t="shared" si="92"/>
        <v>88</v>
      </c>
      <c r="AI80" s="164">
        <f t="shared" si="92"/>
        <v>88</v>
      </c>
      <c r="AJ80" s="164">
        <f t="shared" si="92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93">G81</f>
        <v>0</v>
      </c>
      <c r="I81" s="166">
        <f t="shared" si="93"/>
        <v>0</v>
      </c>
      <c r="J81" s="166">
        <f t="shared" si="93"/>
        <v>0</v>
      </c>
      <c r="K81" s="166">
        <f t="shared" si="93"/>
        <v>0</v>
      </c>
      <c r="L81" s="166">
        <f t="shared" si="93"/>
        <v>0</v>
      </c>
      <c r="M81" s="166">
        <f t="shared" si="93"/>
        <v>0</v>
      </c>
      <c r="N81" s="166">
        <f t="shared" si="93"/>
        <v>0</v>
      </c>
      <c r="O81" s="166">
        <f t="shared" si="93"/>
        <v>0</v>
      </c>
      <c r="P81" s="166">
        <f t="shared" si="93"/>
        <v>0</v>
      </c>
      <c r="Q81" s="166">
        <f t="shared" si="93"/>
        <v>0</v>
      </c>
      <c r="R81" s="166">
        <f t="shared" si="90"/>
        <v>0</v>
      </c>
      <c r="S81" s="166">
        <f t="shared" si="90"/>
        <v>0</v>
      </c>
      <c r="T81" s="166">
        <f t="shared" si="90"/>
        <v>0</v>
      </c>
      <c r="U81" s="166">
        <f t="shared" si="90"/>
        <v>0</v>
      </c>
      <c r="V81" s="166">
        <f t="shared" si="90"/>
        <v>0</v>
      </c>
      <c r="W81" s="166">
        <f>J81</f>
        <v>0</v>
      </c>
      <c r="X81" s="166">
        <f t="shared" si="91"/>
        <v>0</v>
      </c>
      <c r="Y81" s="166">
        <f t="shared" si="91"/>
        <v>0</v>
      </c>
      <c r="Z81" s="166">
        <f t="shared" si="91"/>
        <v>0</v>
      </c>
      <c r="AA81" s="166">
        <f t="shared" si="91"/>
        <v>0</v>
      </c>
      <c r="AB81" s="166">
        <f t="shared" si="91"/>
        <v>0</v>
      </c>
      <c r="AC81" s="166">
        <f>P81</f>
        <v>0</v>
      </c>
      <c r="AD81" s="166">
        <f t="shared" si="93"/>
        <v>0</v>
      </c>
      <c r="AE81" s="166">
        <f t="shared" si="93"/>
        <v>0</v>
      </c>
      <c r="AF81" s="166">
        <f t="shared" si="93"/>
        <v>0</v>
      </c>
      <c r="AG81" s="166">
        <f t="shared" si="93"/>
        <v>0</v>
      </c>
      <c r="AH81" s="166">
        <f t="shared" si="93"/>
        <v>0</v>
      </c>
      <c r="AI81" s="166">
        <f t="shared" si="93"/>
        <v>0</v>
      </c>
      <c r="AJ81" s="166">
        <f t="shared" si="93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94">IFERROR(H81*100/H80,0)</f>
        <v>0</v>
      </c>
      <c r="I82" s="291">
        <f t="shared" si="94"/>
        <v>0</v>
      </c>
      <c r="J82" s="291">
        <f t="shared" si="94"/>
        <v>0</v>
      </c>
      <c r="K82" s="291">
        <f t="shared" si="94"/>
        <v>0</v>
      </c>
      <c r="L82" s="291">
        <f t="shared" si="94"/>
        <v>0</v>
      </c>
      <c r="M82" s="291">
        <f t="shared" si="94"/>
        <v>0</v>
      </c>
      <c r="N82" s="291">
        <f t="shared" si="94"/>
        <v>0</v>
      </c>
      <c r="O82" s="291">
        <f t="shared" si="94"/>
        <v>0</v>
      </c>
      <c r="P82" s="291">
        <f t="shared" si="94"/>
        <v>0</v>
      </c>
      <c r="Q82" s="291">
        <f t="shared" si="94"/>
        <v>0</v>
      </c>
      <c r="R82" s="291">
        <f t="shared" si="94"/>
        <v>0</v>
      </c>
      <c r="S82" s="291">
        <f t="shared" si="94"/>
        <v>0</v>
      </c>
      <c r="T82" s="291">
        <f t="shared" si="94"/>
        <v>0</v>
      </c>
      <c r="U82" s="291">
        <f t="shared" si="94"/>
        <v>0</v>
      </c>
      <c r="V82" s="291">
        <f t="shared" si="94"/>
        <v>0</v>
      </c>
      <c r="W82" s="291">
        <f t="shared" si="94"/>
        <v>0</v>
      </c>
      <c r="X82" s="291">
        <f t="shared" si="94"/>
        <v>0</v>
      </c>
      <c r="Y82" s="291">
        <f t="shared" si="94"/>
        <v>0</v>
      </c>
      <c r="Z82" s="291">
        <f t="shared" si="94"/>
        <v>0</v>
      </c>
      <c r="AA82" s="291">
        <f t="shared" si="94"/>
        <v>0</v>
      </c>
      <c r="AB82" s="291">
        <f t="shared" si="94"/>
        <v>0</v>
      </c>
      <c r="AC82" s="291">
        <f t="shared" si="94"/>
        <v>0</v>
      </c>
      <c r="AD82" s="291">
        <f t="shared" si="94"/>
        <v>0</v>
      </c>
      <c r="AE82" s="291">
        <f t="shared" si="94"/>
        <v>0</v>
      </c>
      <c r="AF82" s="291">
        <f t="shared" si="94"/>
        <v>0</v>
      </c>
      <c r="AG82" s="291">
        <f t="shared" si="94"/>
        <v>0</v>
      </c>
      <c r="AH82" s="291">
        <f t="shared" si="94"/>
        <v>0</v>
      </c>
      <c r="AI82" s="291">
        <f t="shared" si="94"/>
        <v>0</v>
      </c>
      <c r="AJ82" s="291">
        <f t="shared" si="94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95">H83</f>
        <v>2</v>
      </c>
      <c r="J83" s="309">
        <f t="shared" si="95"/>
        <v>2</v>
      </c>
      <c r="K83" s="309">
        <f t="shared" si="95"/>
        <v>2</v>
      </c>
      <c r="L83" s="309">
        <f t="shared" si="95"/>
        <v>2</v>
      </c>
      <c r="M83" s="309">
        <f t="shared" si="95"/>
        <v>2</v>
      </c>
      <c r="N83" s="309">
        <f t="shared" si="95"/>
        <v>2</v>
      </c>
      <c r="O83" s="309">
        <f t="shared" si="95"/>
        <v>2</v>
      </c>
      <c r="P83" s="309">
        <f t="shared" si="95"/>
        <v>2</v>
      </c>
      <c r="Q83" s="309">
        <f t="shared" si="95"/>
        <v>2</v>
      </c>
      <c r="R83" s="309">
        <f t="shared" si="95"/>
        <v>2</v>
      </c>
      <c r="S83" s="309">
        <f t="shared" si="95"/>
        <v>2</v>
      </c>
      <c r="T83" s="309">
        <f t="shared" si="95"/>
        <v>2</v>
      </c>
      <c r="U83" s="309">
        <f t="shared" si="95"/>
        <v>2</v>
      </c>
      <c r="V83" s="309">
        <f t="shared" si="95"/>
        <v>2</v>
      </c>
      <c r="W83" s="309">
        <f t="shared" si="95"/>
        <v>2</v>
      </c>
      <c r="X83" s="309">
        <f t="shared" si="95"/>
        <v>2</v>
      </c>
      <c r="Y83" s="309">
        <f t="shared" si="95"/>
        <v>2</v>
      </c>
      <c r="Z83" s="309">
        <f t="shared" si="95"/>
        <v>2</v>
      </c>
      <c r="AA83" s="309">
        <f t="shared" si="95"/>
        <v>2</v>
      </c>
      <c r="AB83" s="309">
        <f t="shared" si="95"/>
        <v>2</v>
      </c>
      <c r="AC83" s="309">
        <f t="shared" si="95"/>
        <v>2</v>
      </c>
      <c r="AD83" s="309">
        <f t="shared" si="95"/>
        <v>2</v>
      </c>
      <c r="AE83" s="309">
        <f t="shared" si="95"/>
        <v>2</v>
      </c>
      <c r="AF83" s="309">
        <f t="shared" si="95"/>
        <v>2</v>
      </c>
      <c r="AG83" s="309">
        <f t="shared" si="95"/>
        <v>2</v>
      </c>
      <c r="AH83" s="309">
        <f t="shared" si="95"/>
        <v>2</v>
      </c>
      <c r="AI83" s="309">
        <f t="shared" si="95"/>
        <v>2</v>
      </c>
      <c r="AJ83" s="309">
        <f t="shared" si="95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96">IFERROR(I79*I80/100*(100-I83)/100,0)</f>
        <v>0</v>
      </c>
      <c r="J84" s="156">
        <f t="shared" si="96"/>
        <v>0</v>
      </c>
      <c r="K84" s="156">
        <f t="shared" si="96"/>
        <v>0</v>
      </c>
      <c r="L84" s="156">
        <f t="shared" si="96"/>
        <v>0</v>
      </c>
      <c r="M84" s="156">
        <f t="shared" si="96"/>
        <v>0</v>
      </c>
      <c r="N84" s="156">
        <f t="shared" si="96"/>
        <v>0</v>
      </c>
      <c r="O84" s="156">
        <f t="shared" si="96"/>
        <v>0</v>
      </c>
      <c r="P84" s="156">
        <f t="shared" si="96"/>
        <v>0</v>
      </c>
      <c r="Q84" s="156">
        <f t="shared" si="96"/>
        <v>0</v>
      </c>
      <c r="R84" s="156">
        <f t="shared" si="96"/>
        <v>0</v>
      </c>
      <c r="S84" s="156">
        <f t="shared" si="96"/>
        <v>0</v>
      </c>
      <c r="T84" s="156">
        <f t="shared" si="96"/>
        <v>0</v>
      </c>
      <c r="U84" s="156">
        <f t="shared" si="96"/>
        <v>0</v>
      </c>
      <c r="V84" s="156">
        <f t="shared" si="96"/>
        <v>0</v>
      </c>
      <c r="W84" s="156">
        <f t="shared" si="96"/>
        <v>0</v>
      </c>
      <c r="X84" s="156">
        <f t="shared" si="96"/>
        <v>0</v>
      </c>
      <c r="Y84" s="156">
        <f t="shared" si="96"/>
        <v>0</v>
      </c>
      <c r="Z84" s="156">
        <f t="shared" si="96"/>
        <v>0</v>
      </c>
      <c r="AA84" s="156">
        <f t="shared" si="96"/>
        <v>0</v>
      </c>
      <c r="AB84" s="156">
        <f t="shared" si="96"/>
        <v>0</v>
      </c>
      <c r="AC84" s="156">
        <f t="shared" si="96"/>
        <v>0</v>
      </c>
      <c r="AD84" s="156">
        <f t="shared" si="96"/>
        <v>0</v>
      </c>
      <c r="AE84" s="156">
        <f t="shared" si="96"/>
        <v>0</v>
      </c>
      <c r="AF84" s="156">
        <f t="shared" si="96"/>
        <v>0</v>
      </c>
      <c r="AG84" s="156">
        <f t="shared" si="96"/>
        <v>0</v>
      </c>
      <c r="AH84" s="156">
        <f t="shared" si="96"/>
        <v>0</v>
      </c>
      <c r="AI84" s="156">
        <f t="shared" si="96"/>
        <v>0</v>
      </c>
      <c r="AJ84" s="156">
        <f t="shared" si="96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7">IFERROR(I82/100*I84,0)</f>
        <v>0</v>
      </c>
      <c r="J85" s="163">
        <f t="shared" si="97"/>
        <v>0</v>
      </c>
      <c r="K85" s="163">
        <f t="shared" si="97"/>
        <v>0</v>
      </c>
      <c r="L85" s="163">
        <f t="shared" si="97"/>
        <v>0</v>
      </c>
      <c r="M85" s="163">
        <f t="shared" si="97"/>
        <v>0</v>
      </c>
      <c r="N85" s="163">
        <f t="shared" si="97"/>
        <v>0</v>
      </c>
      <c r="O85" s="163">
        <f t="shared" si="97"/>
        <v>0</v>
      </c>
      <c r="P85" s="163">
        <f t="shared" si="97"/>
        <v>0</v>
      </c>
      <c r="Q85" s="163">
        <f t="shared" si="97"/>
        <v>0</v>
      </c>
      <c r="R85" s="163">
        <f t="shared" si="97"/>
        <v>0</v>
      </c>
      <c r="S85" s="163">
        <f t="shared" si="97"/>
        <v>0</v>
      </c>
      <c r="T85" s="163">
        <f t="shared" si="97"/>
        <v>0</v>
      </c>
      <c r="U85" s="163">
        <f t="shared" si="97"/>
        <v>0</v>
      </c>
      <c r="V85" s="163">
        <f t="shared" si="97"/>
        <v>0</v>
      </c>
      <c r="W85" s="163">
        <f t="shared" si="97"/>
        <v>0</v>
      </c>
      <c r="X85" s="163">
        <f t="shared" si="97"/>
        <v>0</v>
      </c>
      <c r="Y85" s="163">
        <f t="shared" si="97"/>
        <v>0</v>
      </c>
      <c r="Z85" s="163">
        <f t="shared" si="97"/>
        <v>0</v>
      </c>
      <c r="AA85" s="163">
        <f t="shared" si="97"/>
        <v>0</v>
      </c>
      <c r="AB85" s="163">
        <f t="shared" si="97"/>
        <v>0</v>
      </c>
      <c r="AC85" s="163">
        <f t="shared" si="97"/>
        <v>0</v>
      </c>
      <c r="AD85" s="163">
        <f t="shared" si="97"/>
        <v>0</v>
      </c>
      <c r="AE85" s="163">
        <f t="shared" si="97"/>
        <v>0</v>
      </c>
      <c r="AF85" s="163">
        <f t="shared" si="97"/>
        <v>0</v>
      </c>
      <c r="AG85" s="163">
        <f t="shared" si="97"/>
        <v>0</v>
      </c>
      <c r="AH85" s="163">
        <f t="shared" si="97"/>
        <v>0</v>
      </c>
      <c r="AI85" s="163">
        <f t="shared" si="97"/>
        <v>0</v>
      </c>
      <c r="AJ85" s="163">
        <f t="shared" si="97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8">IFERROR(H79*H80/88,0)</f>
        <v>0</v>
      </c>
      <c r="I86" s="156">
        <f t="shared" si="98"/>
        <v>0</v>
      </c>
      <c r="J86" s="156">
        <f t="shared" si="98"/>
        <v>0</v>
      </c>
      <c r="K86" s="156">
        <f t="shared" si="98"/>
        <v>0</v>
      </c>
      <c r="L86" s="156">
        <f t="shared" si="98"/>
        <v>0</v>
      </c>
      <c r="M86" s="156">
        <f t="shared" si="98"/>
        <v>0</v>
      </c>
      <c r="N86" s="156">
        <f t="shared" si="98"/>
        <v>0</v>
      </c>
      <c r="O86" s="156">
        <f t="shared" si="98"/>
        <v>0</v>
      </c>
      <c r="P86" s="156">
        <f t="shared" si="98"/>
        <v>0</v>
      </c>
      <c r="Q86" s="156">
        <f t="shared" si="98"/>
        <v>0</v>
      </c>
      <c r="R86" s="156">
        <f t="shared" si="98"/>
        <v>0</v>
      </c>
      <c r="S86" s="156">
        <f t="shared" si="98"/>
        <v>0</v>
      </c>
      <c r="T86" s="156">
        <f t="shared" si="98"/>
        <v>0</v>
      </c>
      <c r="U86" s="156">
        <f t="shared" si="98"/>
        <v>0</v>
      </c>
      <c r="V86" s="156">
        <f t="shared" si="98"/>
        <v>0</v>
      </c>
      <c r="W86" s="156">
        <f t="shared" si="98"/>
        <v>0</v>
      </c>
      <c r="X86" s="156">
        <f t="shared" si="98"/>
        <v>0</v>
      </c>
      <c r="Y86" s="156">
        <f t="shared" si="98"/>
        <v>0</v>
      </c>
      <c r="Z86" s="156">
        <f t="shared" si="98"/>
        <v>0</v>
      </c>
      <c r="AA86" s="156">
        <f t="shared" si="98"/>
        <v>0</v>
      </c>
      <c r="AB86" s="156">
        <f t="shared" si="98"/>
        <v>0</v>
      </c>
      <c r="AC86" s="156">
        <f t="shared" si="98"/>
        <v>0</v>
      </c>
      <c r="AD86" s="156">
        <f t="shared" si="98"/>
        <v>0</v>
      </c>
      <c r="AE86" s="156">
        <f t="shared" si="98"/>
        <v>0</v>
      </c>
      <c r="AF86" s="156">
        <f t="shared" si="98"/>
        <v>0</v>
      </c>
      <c r="AG86" s="156">
        <f t="shared" si="98"/>
        <v>0</v>
      </c>
      <c r="AH86" s="156">
        <f t="shared" si="98"/>
        <v>0</v>
      </c>
      <c r="AI86" s="156">
        <f t="shared" si="98"/>
        <v>0</v>
      </c>
      <c r="AJ86" s="156">
        <f t="shared" si="98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9">IFERROR(G87*H$164/G$164,"-")</f>
        <v>-</v>
      </c>
      <c r="I87" s="179" t="str">
        <f t="shared" si="99"/>
        <v>-</v>
      </c>
      <c r="J87" s="179" t="str">
        <f t="shared" si="99"/>
        <v>-</v>
      </c>
      <c r="K87" s="179" t="str">
        <f t="shared" si="99"/>
        <v>-</v>
      </c>
      <c r="L87" s="179" t="str">
        <f t="shared" si="99"/>
        <v>-</v>
      </c>
      <c r="M87" s="179" t="str">
        <f t="shared" si="99"/>
        <v>-</v>
      </c>
      <c r="N87" s="179" t="str">
        <f t="shared" si="99"/>
        <v>-</v>
      </c>
      <c r="O87" s="179" t="str">
        <f t="shared" si="99"/>
        <v>-</v>
      </c>
      <c r="P87" s="179" t="str">
        <f t="shared" si="99"/>
        <v>-</v>
      </c>
      <c r="Q87" s="179" t="str">
        <f t="shared" si="99"/>
        <v>-</v>
      </c>
      <c r="R87" s="179" t="str">
        <f t="shared" si="99"/>
        <v>-</v>
      </c>
      <c r="S87" s="179" t="str">
        <f t="shared" si="99"/>
        <v>-</v>
      </c>
      <c r="T87" s="179" t="str">
        <f t="shared" si="99"/>
        <v>-</v>
      </c>
      <c r="U87" s="179" t="str">
        <f t="shared" si="99"/>
        <v>-</v>
      </c>
      <c r="V87" s="179" t="str">
        <f t="shared" si="99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100">IFERROR(AC87*AD$164/AC$164,"-")</f>
        <v>-</v>
      </c>
      <c r="AE87" s="179" t="str">
        <f t="shared" si="100"/>
        <v>-</v>
      </c>
      <c r="AF87" s="179" t="str">
        <f t="shared" si="100"/>
        <v>-</v>
      </c>
      <c r="AG87" s="179" t="str">
        <f t="shared" si="100"/>
        <v>-</v>
      </c>
      <c r="AH87" s="179" t="str">
        <f t="shared" si="100"/>
        <v>-</v>
      </c>
      <c r="AI87" s="179" t="str">
        <f t="shared" si="100"/>
        <v>-</v>
      </c>
      <c r="AJ87" s="179" t="str">
        <f t="shared" si="100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V89" si="101">H88</f>
        <v>88</v>
      </c>
      <c r="J88" s="164">
        <f t="shared" si="101"/>
        <v>88</v>
      </c>
      <c r="K88" s="164">
        <f t="shared" si="101"/>
        <v>88</v>
      </c>
      <c r="L88" s="164">
        <f t="shared" si="101"/>
        <v>88</v>
      </c>
      <c r="M88" s="164">
        <f t="shared" si="101"/>
        <v>88</v>
      </c>
      <c r="N88" s="164">
        <f t="shared" si="101"/>
        <v>88</v>
      </c>
      <c r="O88" s="164">
        <f t="shared" si="101"/>
        <v>88</v>
      </c>
      <c r="P88" s="164">
        <f t="shared" si="101"/>
        <v>88</v>
      </c>
      <c r="Q88" s="164">
        <f t="shared" si="101"/>
        <v>88</v>
      </c>
      <c r="R88" s="164">
        <f t="shared" si="101"/>
        <v>88</v>
      </c>
      <c r="S88" s="164">
        <f t="shared" si="101"/>
        <v>88</v>
      </c>
      <c r="T88" s="164">
        <f t="shared" si="101"/>
        <v>88</v>
      </c>
      <c r="U88" s="164">
        <f t="shared" si="101"/>
        <v>88</v>
      </c>
      <c r="V88" s="164">
        <f t="shared" si="101"/>
        <v>88</v>
      </c>
      <c r="W88" s="164">
        <f>J88</f>
        <v>88</v>
      </c>
      <c r="X88" s="164">
        <f t="shared" ref="X88:AB89" si="102">W88</f>
        <v>88</v>
      </c>
      <c r="Y88" s="164">
        <f t="shared" si="102"/>
        <v>88</v>
      </c>
      <c r="Z88" s="164">
        <f t="shared" si="102"/>
        <v>88</v>
      </c>
      <c r="AA88" s="164">
        <f t="shared" si="102"/>
        <v>88</v>
      </c>
      <c r="AB88" s="164">
        <f t="shared" si="102"/>
        <v>88</v>
      </c>
      <c r="AC88" s="164">
        <f>P88</f>
        <v>88</v>
      </c>
      <c r="AD88" s="164">
        <f t="shared" ref="AD88:AJ88" si="103">AC88</f>
        <v>88</v>
      </c>
      <c r="AE88" s="164">
        <f t="shared" si="103"/>
        <v>88</v>
      </c>
      <c r="AF88" s="164">
        <f t="shared" si="103"/>
        <v>88</v>
      </c>
      <c r="AG88" s="164">
        <f t="shared" si="103"/>
        <v>88</v>
      </c>
      <c r="AH88" s="164">
        <f t="shared" si="103"/>
        <v>88</v>
      </c>
      <c r="AI88" s="164">
        <f t="shared" si="103"/>
        <v>88</v>
      </c>
      <c r="AJ88" s="164">
        <f t="shared" si="103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104">G89</f>
        <v>0</v>
      </c>
      <c r="I89" s="166">
        <f t="shared" si="104"/>
        <v>0</v>
      </c>
      <c r="J89" s="166">
        <f t="shared" si="104"/>
        <v>0</v>
      </c>
      <c r="K89" s="166">
        <f t="shared" si="104"/>
        <v>0</v>
      </c>
      <c r="L89" s="166">
        <f t="shared" si="104"/>
        <v>0</v>
      </c>
      <c r="M89" s="166">
        <f t="shared" si="104"/>
        <v>0</v>
      </c>
      <c r="N89" s="166">
        <f t="shared" si="104"/>
        <v>0</v>
      </c>
      <c r="O89" s="166">
        <f t="shared" si="104"/>
        <v>0</v>
      </c>
      <c r="P89" s="166">
        <f t="shared" si="104"/>
        <v>0</v>
      </c>
      <c r="Q89" s="166">
        <f t="shared" si="104"/>
        <v>0</v>
      </c>
      <c r="R89" s="166">
        <f t="shared" si="101"/>
        <v>0</v>
      </c>
      <c r="S89" s="166">
        <f t="shared" si="101"/>
        <v>0</v>
      </c>
      <c r="T89" s="166">
        <f t="shared" si="101"/>
        <v>0</v>
      </c>
      <c r="U89" s="166">
        <f t="shared" si="101"/>
        <v>0</v>
      </c>
      <c r="V89" s="166">
        <f t="shared" si="101"/>
        <v>0</v>
      </c>
      <c r="W89" s="166">
        <f>J89</f>
        <v>0</v>
      </c>
      <c r="X89" s="166">
        <f t="shared" si="102"/>
        <v>0</v>
      </c>
      <c r="Y89" s="166">
        <f t="shared" si="102"/>
        <v>0</v>
      </c>
      <c r="Z89" s="166">
        <f t="shared" si="102"/>
        <v>0</v>
      </c>
      <c r="AA89" s="166">
        <f t="shared" si="102"/>
        <v>0</v>
      </c>
      <c r="AB89" s="166">
        <f t="shared" si="102"/>
        <v>0</v>
      </c>
      <c r="AC89" s="166">
        <f>P89</f>
        <v>0</v>
      </c>
      <c r="AD89" s="166">
        <f t="shared" si="104"/>
        <v>0</v>
      </c>
      <c r="AE89" s="166">
        <f t="shared" si="104"/>
        <v>0</v>
      </c>
      <c r="AF89" s="166">
        <f t="shared" si="104"/>
        <v>0</v>
      </c>
      <c r="AG89" s="166">
        <f t="shared" si="104"/>
        <v>0</v>
      </c>
      <c r="AH89" s="166">
        <f t="shared" si="104"/>
        <v>0</v>
      </c>
      <c r="AI89" s="166">
        <f t="shared" si="104"/>
        <v>0</v>
      </c>
      <c r="AJ89" s="166">
        <f t="shared" si="104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105">IFERROR(H89*100/H88,0)</f>
        <v>0</v>
      </c>
      <c r="I90" s="291">
        <f t="shared" si="105"/>
        <v>0</v>
      </c>
      <c r="J90" s="291">
        <f t="shared" si="105"/>
        <v>0</v>
      </c>
      <c r="K90" s="291">
        <f t="shared" si="105"/>
        <v>0</v>
      </c>
      <c r="L90" s="291">
        <f t="shared" si="105"/>
        <v>0</v>
      </c>
      <c r="M90" s="291">
        <f t="shared" si="105"/>
        <v>0</v>
      </c>
      <c r="N90" s="291">
        <f t="shared" si="105"/>
        <v>0</v>
      </c>
      <c r="O90" s="291">
        <f t="shared" si="105"/>
        <v>0</v>
      </c>
      <c r="P90" s="291">
        <f t="shared" si="105"/>
        <v>0</v>
      </c>
      <c r="Q90" s="291">
        <f t="shared" si="105"/>
        <v>0</v>
      </c>
      <c r="R90" s="291">
        <f t="shared" si="105"/>
        <v>0</v>
      </c>
      <c r="S90" s="291">
        <f t="shared" si="105"/>
        <v>0</v>
      </c>
      <c r="T90" s="291">
        <f t="shared" si="105"/>
        <v>0</v>
      </c>
      <c r="U90" s="291">
        <f t="shared" si="105"/>
        <v>0</v>
      </c>
      <c r="V90" s="291">
        <f t="shared" si="105"/>
        <v>0</v>
      </c>
      <c r="W90" s="291">
        <f t="shared" si="105"/>
        <v>0</v>
      </c>
      <c r="X90" s="291">
        <f t="shared" si="105"/>
        <v>0</v>
      </c>
      <c r="Y90" s="291">
        <f t="shared" si="105"/>
        <v>0</v>
      </c>
      <c r="Z90" s="291">
        <f t="shared" si="105"/>
        <v>0</v>
      </c>
      <c r="AA90" s="291">
        <f t="shared" si="105"/>
        <v>0</v>
      </c>
      <c r="AB90" s="291">
        <f t="shared" si="105"/>
        <v>0</v>
      </c>
      <c r="AC90" s="291">
        <f t="shared" si="105"/>
        <v>0</v>
      </c>
      <c r="AD90" s="291">
        <f t="shared" si="105"/>
        <v>0</v>
      </c>
      <c r="AE90" s="291">
        <f t="shared" si="105"/>
        <v>0</v>
      </c>
      <c r="AF90" s="291">
        <f t="shared" si="105"/>
        <v>0</v>
      </c>
      <c r="AG90" s="291">
        <f t="shared" si="105"/>
        <v>0</v>
      </c>
      <c r="AH90" s="291">
        <f t="shared" si="105"/>
        <v>0</v>
      </c>
      <c r="AI90" s="291">
        <f t="shared" si="105"/>
        <v>0</v>
      </c>
      <c r="AJ90" s="291">
        <f t="shared" si="105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106">H91</f>
        <v>2</v>
      </c>
      <c r="J91" s="309">
        <f t="shared" si="106"/>
        <v>2</v>
      </c>
      <c r="K91" s="309">
        <f t="shared" si="106"/>
        <v>2</v>
      </c>
      <c r="L91" s="309">
        <f t="shared" si="106"/>
        <v>2</v>
      </c>
      <c r="M91" s="309">
        <f t="shared" si="106"/>
        <v>2</v>
      </c>
      <c r="N91" s="309">
        <f t="shared" si="106"/>
        <v>2</v>
      </c>
      <c r="O91" s="309">
        <f t="shared" si="106"/>
        <v>2</v>
      </c>
      <c r="P91" s="309">
        <f t="shared" si="106"/>
        <v>2</v>
      </c>
      <c r="Q91" s="309">
        <f t="shared" si="106"/>
        <v>2</v>
      </c>
      <c r="R91" s="309">
        <f t="shared" si="106"/>
        <v>2</v>
      </c>
      <c r="S91" s="309">
        <f t="shared" si="106"/>
        <v>2</v>
      </c>
      <c r="T91" s="309">
        <f t="shared" si="106"/>
        <v>2</v>
      </c>
      <c r="U91" s="309">
        <f t="shared" si="106"/>
        <v>2</v>
      </c>
      <c r="V91" s="309">
        <f t="shared" si="106"/>
        <v>2</v>
      </c>
      <c r="W91" s="309">
        <f t="shared" si="106"/>
        <v>2</v>
      </c>
      <c r="X91" s="309">
        <f t="shared" si="106"/>
        <v>2</v>
      </c>
      <c r="Y91" s="309">
        <f t="shared" si="106"/>
        <v>2</v>
      </c>
      <c r="Z91" s="309">
        <f t="shared" si="106"/>
        <v>2</v>
      </c>
      <c r="AA91" s="309">
        <f t="shared" si="106"/>
        <v>2</v>
      </c>
      <c r="AB91" s="309">
        <f t="shared" si="106"/>
        <v>2</v>
      </c>
      <c r="AC91" s="309">
        <f t="shared" si="106"/>
        <v>2</v>
      </c>
      <c r="AD91" s="309">
        <f t="shared" si="106"/>
        <v>2</v>
      </c>
      <c r="AE91" s="309">
        <f t="shared" si="106"/>
        <v>2</v>
      </c>
      <c r="AF91" s="309">
        <f t="shared" si="106"/>
        <v>2</v>
      </c>
      <c r="AG91" s="309">
        <f t="shared" si="106"/>
        <v>2</v>
      </c>
      <c r="AH91" s="309">
        <f t="shared" si="106"/>
        <v>2</v>
      </c>
      <c r="AI91" s="309">
        <f t="shared" si="106"/>
        <v>2</v>
      </c>
      <c r="AJ91" s="309">
        <f t="shared" si="106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107">IFERROR(I87*I88/100*(100-I91)/100,0)</f>
        <v>0</v>
      </c>
      <c r="J92" s="156">
        <f t="shared" si="107"/>
        <v>0</v>
      </c>
      <c r="K92" s="156">
        <f t="shared" si="107"/>
        <v>0</v>
      </c>
      <c r="L92" s="156">
        <f t="shared" si="107"/>
        <v>0</v>
      </c>
      <c r="M92" s="156">
        <f t="shared" si="107"/>
        <v>0</v>
      </c>
      <c r="N92" s="156">
        <f t="shared" si="107"/>
        <v>0</v>
      </c>
      <c r="O92" s="156">
        <f t="shared" si="107"/>
        <v>0</v>
      </c>
      <c r="P92" s="156">
        <f t="shared" si="107"/>
        <v>0</v>
      </c>
      <c r="Q92" s="156">
        <f t="shared" si="107"/>
        <v>0</v>
      </c>
      <c r="R92" s="156">
        <f t="shared" si="107"/>
        <v>0</v>
      </c>
      <c r="S92" s="156">
        <f t="shared" si="107"/>
        <v>0</v>
      </c>
      <c r="T92" s="156">
        <f t="shared" si="107"/>
        <v>0</v>
      </c>
      <c r="U92" s="156">
        <f t="shared" si="107"/>
        <v>0</v>
      </c>
      <c r="V92" s="156">
        <f t="shared" si="107"/>
        <v>0</v>
      </c>
      <c r="W92" s="156">
        <f t="shared" si="107"/>
        <v>0</v>
      </c>
      <c r="X92" s="156">
        <f t="shared" si="107"/>
        <v>0</v>
      </c>
      <c r="Y92" s="156">
        <f t="shared" si="107"/>
        <v>0</v>
      </c>
      <c r="Z92" s="156">
        <f t="shared" si="107"/>
        <v>0</v>
      </c>
      <c r="AA92" s="156">
        <f t="shared" si="107"/>
        <v>0</v>
      </c>
      <c r="AB92" s="156">
        <f t="shared" si="107"/>
        <v>0</v>
      </c>
      <c r="AC92" s="156">
        <f t="shared" si="107"/>
        <v>0</v>
      </c>
      <c r="AD92" s="156">
        <f t="shared" si="107"/>
        <v>0</v>
      </c>
      <c r="AE92" s="156">
        <f t="shared" si="107"/>
        <v>0</v>
      </c>
      <c r="AF92" s="156">
        <f t="shared" si="107"/>
        <v>0</v>
      </c>
      <c r="AG92" s="156">
        <f t="shared" si="107"/>
        <v>0</v>
      </c>
      <c r="AH92" s="156">
        <f t="shared" si="107"/>
        <v>0</v>
      </c>
      <c r="AI92" s="156">
        <f t="shared" si="107"/>
        <v>0</v>
      </c>
      <c r="AJ92" s="156">
        <f t="shared" si="107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8">IFERROR(I90/100*I92,0)</f>
        <v>0</v>
      </c>
      <c r="J93" s="163">
        <f t="shared" si="108"/>
        <v>0</v>
      </c>
      <c r="K93" s="163">
        <f t="shared" si="108"/>
        <v>0</v>
      </c>
      <c r="L93" s="163">
        <f t="shared" si="108"/>
        <v>0</v>
      </c>
      <c r="M93" s="163">
        <f t="shared" si="108"/>
        <v>0</v>
      </c>
      <c r="N93" s="163">
        <f t="shared" si="108"/>
        <v>0</v>
      </c>
      <c r="O93" s="163">
        <f t="shared" si="108"/>
        <v>0</v>
      </c>
      <c r="P93" s="163">
        <f t="shared" si="108"/>
        <v>0</v>
      </c>
      <c r="Q93" s="163">
        <f t="shared" si="108"/>
        <v>0</v>
      </c>
      <c r="R93" s="163">
        <f t="shared" si="108"/>
        <v>0</v>
      </c>
      <c r="S93" s="163">
        <f t="shared" si="108"/>
        <v>0</v>
      </c>
      <c r="T93" s="163">
        <f t="shared" si="108"/>
        <v>0</v>
      </c>
      <c r="U93" s="163">
        <f t="shared" si="108"/>
        <v>0</v>
      </c>
      <c r="V93" s="163">
        <f t="shared" si="108"/>
        <v>0</v>
      </c>
      <c r="W93" s="163">
        <f t="shared" si="108"/>
        <v>0</v>
      </c>
      <c r="X93" s="163">
        <f t="shared" si="108"/>
        <v>0</v>
      </c>
      <c r="Y93" s="163">
        <f t="shared" si="108"/>
        <v>0</v>
      </c>
      <c r="Z93" s="163">
        <f t="shared" si="108"/>
        <v>0</v>
      </c>
      <c r="AA93" s="163">
        <f t="shared" si="108"/>
        <v>0</v>
      </c>
      <c r="AB93" s="163">
        <f t="shared" si="108"/>
        <v>0</v>
      </c>
      <c r="AC93" s="163">
        <f t="shared" si="108"/>
        <v>0</v>
      </c>
      <c r="AD93" s="163">
        <f t="shared" si="108"/>
        <v>0</v>
      </c>
      <c r="AE93" s="163">
        <f t="shared" si="108"/>
        <v>0</v>
      </c>
      <c r="AF93" s="163">
        <f t="shared" si="108"/>
        <v>0</v>
      </c>
      <c r="AG93" s="163">
        <f t="shared" si="108"/>
        <v>0</v>
      </c>
      <c r="AH93" s="163">
        <f t="shared" si="108"/>
        <v>0</v>
      </c>
      <c r="AI93" s="163">
        <f t="shared" si="108"/>
        <v>0</v>
      </c>
      <c r="AJ93" s="163">
        <f t="shared" si="108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9">IFERROR(H87*H88/88,0)</f>
        <v>0</v>
      </c>
      <c r="I94" s="156">
        <f t="shared" si="109"/>
        <v>0</v>
      </c>
      <c r="J94" s="156">
        <f t="shared" si="109"/>
        <v>0</v>
      </c>
      <c r="K94" s="156">
        <f t="shared" si="109"/>
        <v>0</v>
      </c>
      <c r="L94" s="156">
        <f t="shared" si="109"/>
        <v>0</v>
      </c>
      <c r="M94" s="156">
        <f t="shared" si="109"/>
        <v>0</v>
      </c>
      <c r="N94" s="156">
        <f t="shared" si="109"/>
        <v>0</v>
      </c>
      <c r="O94" s="156">
        <f t="shared" si="109"/>
        <v>0</v>
      </c>
      <c r="P94" s="156">
        <f t="shared" si="109"/>
        <v>0</v>
      </c>
      <c r="Q94" s="156">
        <f t="shared" si="109"/>
        <v>0</v>
      </c>
      <c r="R94" s="156">
        <f t="shared" si="109"/>
        <v>0</v>
      </c>
      <c r="S94" s="156">
        <f t="shared" si="109"/>
        <v>0</v>
      </c>
      <c r="T94" s="156">
        <f t="shared" si="109"/>
        <v>0</v>
      </c>
      <c r="U94" s="156">
        <f t="shared" si="109"/>
        <v>0</v>
      </c>
      <c r="V94" s="156">
        <f t="shared" si="109"/>
        <v>0</v>
      </c>
      <c r="W94" s="156">
        <f t="shared" si="109"/>
        <v>0</v>
      </c>
      <c r="X94" s="156">
        <f t="shared" si="109"/>
        <v>0</v>
      </c>
      <c r="Y94" s="156">
        <f t="shared" si="109"/>
        <v>0</v>
      </c>
      <c r="Z94" s="156">
        <f t="shared" si="109"/>
        <v>0</v>
      </c>
      <c r="AA94" s="156">
        <f t="shared" si="109"/>
        <v>0</v>
      </c>
      <c r="AB94" s="156">
        <f t="shared" si="109"/>
        <v>0</v>
      </c>
      <c r="AC94" s="156">
        <f t="shared" si="109"/>
        <v>0</v>
      </c>
      <c r="AD94" s="156">
        <f t="shared" si="109"/>
        <v>0</v>
      </c>
      <c r="AE94" s="156">
        <f t="shared" si="109"/>
        <v>0</v>
      </c>
      <c r="AF94" s="156">
        <f t="shared" si="109"/>
        <v>0</v>
      </c>
      <c r="AG94" s="156">
        <f t="shared" si="109"/>
        <v>0</v>
      </c>
      <c r="AH94" s="156">
        <f t="shared" si="109"/>
        <v>0</v>
      </c>
      <c r="AI94" s="156">
        <f t="shared" si="109"/>
        <v>0</v>
      </c>
      <c r="AJ94" s="156">
        <f t="shared" si="109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10">IFERROR(G95*H$164/G$164,"-")</f>
        <v>-</v>
      </c>
      <c r="I95" s="179" t="str">
        <f t="shared" si="110"/>
        <v>-</v>
      </c>
      <c r="J95" s="179" t="str">
        <f t="shared" si="110"/>
        <v>-</v>
      </c>
      <c r="K95" s="179" t="str">
        <f t="shared" si="110"/>
        <v>-</v>
      </c>
      <c r="L95" s="179" t="str">
        <f t="shared" si="110"/>
        <v>-</v>
      </c>
      <c r="M95" s="179" t="str">
        <f t="shared" si="110"/>
        <v>-</v>
      </c>
      <c r="N95" s="179" t="str">
        <f t="shared" si="110"/>
        <v>-</v>
      </c>
      <c r="O95" s="179" t="str">
        <f t="shared" si="110"/>
        <v>-</v>
      </c>
      <c r="P95" s="179" t="str">
        <f t="shared" si="110"/>
        <v>-</v>
      </c>
      <c r="Q95" s="179" t="str">
        <f t="shared" si="110"/>
        <v>-</v>
      </c>
      <c r="R95" s="179" t="str">
        <f t="shared" si="110"/>
        <v>-</v>
      </c>
      <c r="S95" s="179" t="str">
        <f t="shared" si="110"/>
        <v>-</v>
      </c>
      <c r="T95" s="179" t="str">
        <f t="shared" si="110"/>
        <v>-</v>
      </c>
      <c r="U95" s="179" t="str">
        <f t="shared" si="110"/>
        <v>-</v>
      </c>
      <c r="V95" s="179" t="str">
        <f t="shared" si="110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11">IFERROR(AC95*AD$164/AC$164,"-")</f>
        <v>-</v>
      </c>
      <c r="AE95" s="179" t="str">
        <f t="shared" si="111"/>
        <v>-</v>
      </c>
      <c r="AF95" s="179" t="str">
        <f t="shared" si="111"/>
        <v>-</v>
      </c>
      <c r="AG95" s="179" t="str">
        <f t="shared" si="111"/>
        <v>-</v>
      </c>
      <c r="AH95" s="179" t="str">
        <f t="shared" si="111"/>
        <v>-</v>
      </c>
      <c r="AI95" s="179" t="str">
        <f t="shared" si="111"/>
        <v>-</v>
      </c>
      <c r="AJ95" s="179" t="str">
        <f t="shared" si="111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V97" si="112">H96</f>
        <v>88</v>
      </c>
      <c r="J96" s="164">
        <f t="shared" si="112"/>
        <v>88</v>
      </c>
      <c r="K96" s="164">
        <f t="shared" si="112"/>
        <v>88</v>
      </c>
      <c r="L96" s="164">
        <f t="shared" si="112"/>
        <v>88</v>
      </c>
      <c r="M96" s="164">
        <f t="shared" si="112"/>
        <v>88</v>
      </c>
      <c r="N96" s="164">
        <f t="shared" si="112"/>
        <v>88</v>
      </c>
      <c r="O96" s="164">
        <f t="shared" si="112"/>
        <v>88</v>
      </c>
      <c r="P96" s="164">
        <f t="shared" si="112"/>
        <v>88</v>
      </c>
      <c r="Q96" s="164">
        <f t="shared" si="112"/>
        <v>88</v>
      </c>
      <c r="R96" s="164">
        <f t="shared" si="112"/>
        <v>88</v>
      </c>
      <c r="S96" s="164">
        <f t="shared" si="112"/>
        <v>88</v>
      </c>
      <c r="T96" s="164">
        <f t="shared" si="112"/>
        <v>88</v>
      </c>
      <c r="U96" s="164">
        <f t="shared" si="112"/>
        <v>88</v>
      </c>
      <c r="V96" s="164">
        <f t="shared" si="112"/>
        <v>88</v>
      </c>
      <c r="W96" s="164">
        <f>J96</f>
        <v>88</v>
      </c>
      <c r="X96" s="164">
        <f t="shared" ref="X96:AB97" si="113">W96</f>
        <v>88</v>
      </c>
      <c r="Y96" s="164">
        <f t="shared" si="113"/>
        <v>88</v>
      </c>
      <c r="Z96" s="164">
        <f t="shared" si="113"/>
        <v>88</v>
      </c>
      <c r="AA96" s="164">
        <f t="shared" si="113"/>
        <v>88</v>
      </c>
      <c r="AB96" s="164">
        <f t="shared" si="113"/>
        <v>88</v>
      </c>
      <c r="AC96" s="164">
        <f>P96</f>
        <v>88</v>
      </c>
      <c r="AD96" s="164">
        <f t="shared" ref="AD96:AJ96" si="114">AC96</f>
        <v>88</v>
      </c>
      <c r="AE96" s="164">
        <f t="shared" si="114"/>
        <v>88</v>
      </c>
      <c r="AF96" s="164">
        <f t="shared" si="114"/>
        <v>88</v>
      </c>
      <c r="AG96" s="164">
        <f t="shared" si="114"/>
        <v>88</v>
      </c>
      <c r="AH96" s="164">
        <f t="shared" si="114"/>
        <v>88</v>
      </c>
      <c r="AI96" s="164">
        <f t="shared" si="114"/>
        <v>88</v>
      </c>
      <c r="AJ96" s="164">
        <f t="shared" si="11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15">G97</f>
        <v>100</v>
      </c>
      <c r="I97" s="166">
        <f t="shared" si="115"/>
        <v>100</v>
      </c>
      <c r="J97" s="166">
        <f t="shared" si="115"/>
        <v>100</v>
      </c>
      <c r="K97" s="166">
        <f t="shared" si="115"/>
        <v>100</v>
      </c>
      <c r="L97" s="166">
        <f t="shared" si="115"/>
        <v>100</v>
      </c>
      <c r="M97" s="166">
        <f t="shared" si="115"/>
        <v>100</v>
      </c>
      <c r="N97" s="166">
        <f t="shared" si="115"/>
        <v>100</v>
      </c>
      <c r="O97" s="166">
        <f t="shared" si="115"/>
        <v>100</v>
      </c>
      <c r="P97" s="166">
        <f t="shared" si="115"/>
        <v>100</v>
      </c>
      <c r="Q97" s="166">
        <f t="shared" si="115"/>
        <v>100</v>
      </c>
      <c r="R97" s="166">
        <f t="shared" si="112"/>
        <v>100</v>
      </c>
      <c r="S97" s="166">
        <f t="shared" si="112"/>
        <v>100</v>
      </c>
      <c r="T97" s="166">
        <f t="shared" si="112"/>
        <v>100</v>
      </c>
      <c r="U97" s="166">
        <f t="shared" si="112"/>
        <v>100</v>
      </c>
      <c r="V97" s="166">
        <f t="shared" si="112"/>
        <v>100</v>
      </c>
      <c r="W97" s="166">
        <f>J97</f>
        <v>100</v>
      </c>
      <c r="X97" s="166">
        <f t="shared" si="113"/>
        <v>100</v>
      </c>
      <c r="Y97" s="166">
        <f t="shared" si="113"/>
        <v>100</v>
      </c>
      <c r="Z97" s="166">
        <f t="shared" si="113"/>
        <v>100</v>
      </c>
      <c r="AA97" s="166">
        <f t="shared" si="113"/>
        <v>100</v>
      </c>
      <c r="AB97" s="166">
        <f t="shared" si="113"/>
        <v>100</v>
      </c>
      <c r="AC97" s="166">
        <f>P97</f>
        <v>100</v>
      </c>
      <c r="AD97" s="166">
        <f t="shared" si="115"/>
        <v>100</v>
      </c>
      <c r="AE97" s="166">
        <f t="shared" si="115"/>
        <v>100</v>
      </c>
      <c r="AF97" s="166">
        <f t="shared" si="115"/>
        <v>100</v>
      </c>
      <c r="AG97" s="166">
        <f t="shared" si="115"/>
        <v>100</v>
      </c>
      <c r="AH97" s="166">
        <f t="shared" si="115"/>
        <v>100</v>
      </c>
      <c r="AI97" s="166">
        <f t="shared" si="115"/>
        <v>100</v>
      </c>
      <c r="AJ97" s="166">
        <f t="shared" si="115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16">IFERROR(H97*100/H96,0)</f>
        <v>113.63636363636364</v>
      </c>
      <c r="I98" s="291">
        <f t="shared" si="116"/>
        <v>113.63636363636364</v>
      </c>
      <c r="J98" s="291">
        <f t="shared" si="116"/>
        <v>113.63636363636364</v>
      </c>
      <c r="K98" s="291">
        <f t="shared" si="116"/>
        <v>113.63636363636364</v>
      </c>
      <c r="L98" s="291">
        <f t="shared" si="116"/>
        <v>113.63636363636364</v>
      </c>
      <c r="M98" s="291">
        <f t="shared" si="116"/>
        <v>113.63636363636364</v>
      </c>
      <c r="N98" s="291">
        <f t="shared" si="116"/>
        <v>113.63636363636364</v>
      </c>
      <c r="O98" s="291">
        <f t="shared" si="116"/>
        <v>113.63636363636364</v>
      </c>
      <c r="P98" s="291">
        <f t="shared" si="116"/>
        <v>113.63636363636364</v>
      </c>
      <c r="Q98" s="291">
        <f t="shared" si="116"/>
        <v>113.63636363636364</v>
      </c>
      <c r="R98" s="291">
        <f t="shared" si="116"/>
        <v>113.63636363636364</v>
      </c>
      <c r="S98" s="291">
        <f t="shared" si="116"/>
        <v>113.63636363636364</v>
      </c>
      <c r="T98" s="291">
        <f t="shared" si="116"/>
        <v>113.63636363636364</v>
      </c>
      <c r="U98" s="291">
        <f t="shared" si="116"/>
        <v>113.63636363636364</v>
      </c>
      <c r="V98" s="291">
        <f t="shared" si="116"/>
        <v>113.63636363636364</v>
      </c>
      <c r="W98" s="291">
        <f t="shared" si="116"/>
        <v>113.63636363636364</v>
      </c>
      <c r="X98" s="291">
        <f t="shared" si="116"/>
        <v>113.63636363636364</v>
      </c>
      <c r="Y98" s="291">
        <f t="shared" si="116"/>
        <v>113.63636363636364</v>
      </c>
      <c r="Z98" s="291">
        <f t="shared" si="116"/>
        <v>113.63636363636364</v>
      </c>
      <c r="AA98" s="291">
        <f t="shared" si="116"/>
        <v>113.63636363636364</v>
      </c>
      <c r="AB98" s="291">
        <f t="shared" si="116"/>
        <v>113.63636363636364</v>
      </c>
      <c r="AC98" s="291">
        <f t="shared" si="116"/>
        <v>113.63636363636364</v>
      </c>
      <c r="AD98" s="291">
        <f t="shared" si="116"/>
        <v>113.63636363636364</v>
      </c>
      <c r="AE98" s="291">
        <f t="shared" si="116"/>
        <v>113.63636363636364</v>
      </c>
      <c r="AF98" s="291">
        <f t="shared" si="116"/>
        <v>113.63636363636364</v>
      </c>
      <c r="AG98" s="291">
        <f t="shared" si="116"/>
        <v>113.63636363636364</v>
      </c>
      <c r="AH98" s="291">
        <f t="shared" si="116"/>
        <v>113.63636363636364</v>
      </c>
      <c r="AI98" s="291">
        <f t="shared" si="116"/>
        <v>113.63636363636364</v>
      </c>
      <c r="AJ98" s="291">
        <f t="shared" si="116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17">H99</f>
        <v>2</v>
      </c>
      <c r="J99" s="309">
        <f t="shared" si="117"/>
        <v>2</v>
      </c>
      <c r="K99" s="309">
        <f t="shared" si="117"/>
        <v>2</v>
      </c>
      <c r="L99" s="309">
        <f t="shared" si="117"/>
        <v>2</v>
      </c>
      <c r="M99" s="309">
        <f t="shared" si="117"/>
        <v>2</v>
      </c>
      <c r="N99" s="309">
        <f t="shared" si="117"/>
        <v>2</v>
      </c>
      <c r="O99" s="309">
        <f t="shared" si="117"/>
        <v>2</v>
      </c>
      <c r="P99" s="309">
        <f t="shared" si="117"/>
        <v>2</v>
      </c>
      <c r="Q99" s="309">
        <f t="shared" si="117"/>
        <v>2</v>
      </c>
      <c r="R99" s="309">
        <f t="shared" si="117"/>
        <v>2</v>
      </c>
      <c r="S99" s="309">
        <f t="shared" si="117"/>
        <v>2</v>
      </c>
      <c r="T99" s="309">
        <f t="shared" si="117"/>
        <v>2</v>
      </c>
      <c r="U99" s="309">
        <f t="shared" si="117"/>
        <v>2</v>
      </c>
      <c r="V99" s="309">
        <f t="shared" si="117"/>
        <v>2</v>
      </c>
      <c r="W99" s="309">
        <f t="shared" si="117"/>
        <v>2</v>
      </c>
      <c r="X99" s="309">
        <f t="shared" si="117"/>
        <v>2</v>
      </c>
      <c r="Y99" s="309">
        <f t="shared" si="117"/>
        <v>2</v>
      </c>
      <c r="Z99" s="309">
        <f t="shared" si="117"/>
        <v>2</v>
      </c>
      <c r="AA99" s="309">
        <f t="shared" si="117"/>
        <v>2</v>
      </c>
      <c r="AB99" s="309">
        <f t="shared" si="117"/>
        <v>2</v>
      </c>
      <c r="AC99" s="309">
        <f t="shared" si="117"/>
        <v>2</v>
      </c>
      <c r="AD99" s="309">
        <f t="shared" si="117"/>
        <v>2</v>
      </c>
      <c r="AE99" s="309">
        <f t="shared" si="117"/>
        <v>2</v>
      </c>
      <c r="AF99" s="309">
        <f t="shared" si="117"/>
        <v>2</v>
      </c>
      <c r="AG99" s="309">
        <f t="shared" si="117"/>
        <v>2</v>
      </c>
      <c r="AH99" s="309">
        <f t="shared" si="117"/>
        <v>2</v>
      </c>
      <c r="AI99" s="309">
        <f t="shared" si="117"/>
        <v>2</v>
      </c>
      <c r="AJ99" s="309">
        <f t="shared" si="117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18">IFERROR(I95*I96/100*(100-I99)/100,0)</f>
        <v>0</v>
      </c>
      <c r="J100" s="156">
        <f t="shared" si="118"/>
        <v>0</v>
      </c>
      <c r="K100" s="156">
        <f t="shared" si="118"/>
        <v>0</v>
      </c>
      <c r="L100" s="156">
        <f t="shared" si="118"/>
        <v>0</v>
      </c>
      <c r="M100" s="156">
        <f t="shared" si="118"/>
        <v>0</v>
      </c>
      <c r="N100" s="156">
        <f t="shared" si="118"/>
        <v>0</v>
      </c>
      <c r="O100" s="156">
        <f t="shared" si="118"/>
        <v>0</v>
      </c>
      <c r="P100" s="156">
        <f t="shared" si="118"/>
        <v>0</v>
      </c>
      <c r="Q100" s="156">
        <f t="shared" si="118"/>
        <v>0</v>
      </c>
      <c r="R100" s="156">
        <f t="shared" si="118"/>
        <v>0</v>
      </c>
      <c r="S100" s="156">
        <f t="shared" si="118"/>
        <v>0</v>
      </c>
      <c r="T100" s="156">
        <f t="shared" si="118"/>
        <v>0</v>
      </c>
      <c r="U100" s="156">
        <f t="shared" si="118"/>
        <v>0</v>
      </c>
      <c r="V100" s="156">
        <f t="shared" si="118"/>
        <v>0</v>
      </c>
      <c r="W100" s="156">
        <f t="shared" si="118"/>
        <v>0</v>
      </c>
      <c r="X100" s="156">
        <f t="shared" si="118"/>
        <v>0</v>
      </c>
      <c r="Y100" s="156">
        <f t="shared" si="118"/>
        <v>0</v>
      </c>
      <c r="Z100" s="156">
        <f t="shared" si="118"/>
        <v>0</v>
      </c>
      <c r="AA100" s="156">
        <f t="shared" si="118"/>
        <v>0</v>
      </c>
      <c r="AB100" s="156">
        <f t="shared" si="118"/>
        <v>0</v>
      </c>
      <c r="AC100" s="156">
        <f t="shared" si="118"/>
        <v>0</v>
      </c>
      <c r="AD100" s="156">
        <f t="shared" si="118"/>
        <v>0</v>
      </c>
      <c r="AE100" s="156">
        <f t="shared" si="118"/>
        <v>0</v>
      </c>
      <c r="AF100" s="156">
        <f t="shared" si="118"/>
        <v>0</v>
      </c>
      <c r="AG100" s="156">
        <f t="shared" si="118"/>
        <v>0</v>
      </c>
      <c r="AH100" s="156">
        <f t="shared" si="118"/>
        <v>0</v>
      </c>
      <c r="AI100" s="156">
        <f t="shared" si="118"/>
        <v>0</v>
      </c>
      <c r="AJ100" s="156">
        <f t="shared" si="118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9">IFERROR(I98/100*I100,0)</f>
        <v>0</v>
      </c>
      <c r="J101" s="163">
        <f t="shared" si="119"/>
        <v>0</v>
      </c>
      <c r="K101" s="163">
        <f t="shared" si="119"/>
        <v>0</v>
      </c>
      <c r="L101" s="163">
        <f t="shared" si="119"/>
        <v>0</v>
      </c>
      <c r="M101" s="163">
        <f t="shared" si="119"/>
        <v>0</v>
      </c>
      <c r="N101" s="163">
        <f t="shared" si="119"/>
        <v>0</v>
      </c>
      <c r="O101" s="163">
        <f t="shared" si="119"/>
        <v>0</v>
      </c>
      <c r="P101" s="163">
        <f t="shared" si="119"/>
        <v>0</v>
      </c>
      <c r="Q101" s="163">
        <f t="shared" si="119"/>
        <v>0</v>
      </c>
      <c r="R101" s="163">
        <f t="shared" si="119"/>
        <v>0</v>
      </c>
      <c r="S101" s="163">
        <f t="shared" si="119"/>
        <v>0</v>
      </c>
      <c r="T101" s="163">
        <f t="shared" si="119"/>
        <v>0</v>
      </c>
      <c r="U101" s="163">
        <f t="shared" si="119"/>
        <v>0</v>
      </c>
      <c r="V101" s="163">
        <f t="shared" si="119"/>
        <v>0</v>
      </c>
      <c r="W101" s="163">
        <f t="shared" si="119"/>
        <v>0</v>
      </c>
      <c r="X101" s="163">
        <f t="shared" si="119"/>
        <v>0</v>
      </c>
      <c r="Y101" s="163">
        <f t="shared" si="119"/>
        <v>0</v>
      </c>
      <c r="Z101" s="163">
        <f t="shared" si="119"/>
        <v>0</v>
      </c>
      <c r="AA101" s="163">
        <f t="shared" si="119"/>
        <v>0</v>
      </c>
      <c r="AB101" s="163">
        <f t="shared" si="119"/>
        <v>0</v>
      </c>
      <c r="AC101" s="163">
        <f t="shared" si="119"/>
        <v>0</v>
      </c>
      <c r="AD101" s="163">
        <f t="shared" si="119"/>
        <v>0</v>
      </c>
      <c r="AE101" s="163">
        <f t="shared" si="119"/>
        <v>0</v>
      </c>
      <c r="AF101" s="163">
        <f t="shared" si="119"/>
        <v>0</v>
      </c>
      <c r="AG101" s="163">
        <f t="shared" si="119"/>
        <v>0</v>
      </c>
      <c r="AH101" s="163">
        <f t="shared" si="119"/>
        <v>0</v>
      </c>
      <c r="AI101" s="163">
        <f t="shared" si="119"/>
        <v>0</v>
      </c>
      <c r="AJ101" s="163">
        <f t="shared" si="119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20">IFERROR(H95*H96/88,0)</f>
        <v>0</v>
      </c>
      <c r="I102" s="156">
        <f t="shared" si="120"/>
        <v>0</v>
      </c>
      <c r="J102" s="156">
        <f t="shared" si="120"/>
        <v>0</v>
      </c>
      <c r="K102" s="156">
        <f t="shared" si="120"/>
        <v>0</v>
      </c>
      <c r="L102" s="156">
        <f t="shared" si="120"/>
        <v>0</v>
      </c>
      <c r="M102" s="156">
        <f t="shared" si="120"/>
        <v>0</v>
      </c>
      <c r="N102" s="156">
        <f t="shared" si="120"/>
        <v>0</v>
      </c>
      <c r="O102" s="156">
        <f t="shared" si="120"/>
        <v>0</v>
      </c>
      <c r="P102" s="156">
        <f t="shared" si="120"/>
        <v>0</v>
      </c>
      <c r="Q102" s="156">
        <f t="shared" si="120"/>
        <v>0</v>
      </c>
      <c r="R102" s="156">
        <f t="shared" si="120"/>
        <v>0</v>
      </c>
      <c r="S102" s="156">
        <f t="shared" si="120"/>
        <v>0</v>
      </c>
      <c r="T102" s="156">
        <f t="shared" si="120"/>
        <v>0</v>
      </c>
      <c r="U102" s="156">
        <f t="shared" si="120"/>
        <v>0</v>
      </c>
      <c r="V102" s="156">
        <f t="shared" si="120"/>
        <v>0</v>
      </c>
      <c r="W102" s="156">
        <f t="shared" si="120"/>
        <v>0</v>
      </c>
      <c r="X102" s="156">
        <f t="shared" si="120"/>
        <v>0</v>
      </c>
      <c r="Y102" s="156">
        <f t="shared" si="120"/>
        <v>0</v>
      </c>
      <c r="Z102" s="156">
        <f t="shared" si="120"/>
        <v>0</v>
      </c>
      <c r="AA102" s="156">
        <f t="shared" si="120"/>
        <v>0</v>
      </c>
      <c r="AB102" s="156">
        <f t="shared" si="120"/>
        <v>0</v>
      </c>
      <c r="AC102" s="156">
        <f t="shared" si="120"/>
        <v>0</v>
      </c>
      <c r="AD102" s="156">
        <f t="shared" si="120"/>
        <v>0</v>
      </c>
      <c r="AE102" s="156">
        <f t="shared" si="120"/>
        <v>0</v>
      </c>
      <c r="AF102" s="156">
        <f t="shared" si="120"/>
        <v>0</v>
      </c>
      <c r="AG102" s="156">
        <f t="shared" si="120"/>
        <v>0</v>
      </c>
      <c r="AH102" s="156">
        <f t="shared" si="120"/>
        <v>0</v>
      </c>
      <c r="AI102" s="156">
        <f t="shared" si="120"/>
        <v>0</v>
      </c>
      <c r="AJ102" s="156">
        <f t="shared" si="120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21">IFERROR(G103*H$164/G$164,"-")</f>
        <v>-</v>
      </c>
      <c r="I103" s="179" t="str">
        <f t="shared" si="121"/>
        <v>-</v>
      </c>
      <c r="J103" s="179" t="str">
        <f t="shared" si="121"/>
        <v>-</v>
      </c>
      <c r="K103" s="179" t="str">
        <f t="shared" si="121"/>
        <v>-</v>
      </c>
      <c r="L103" s="179" t="str">
        <f t="shared" si="121"/>
        <v>-</v>
      </c>
      <c r="M103" s="179" t="str">
        <f t="shared" si="121"/>
        <v>-</v>
      </c>
      <c r="N103" s="179" t="str">
        <f t="shared" si="121"/>
        <v>-</v>
      </c>
      <c r="O103" s="179" t="str">
        <f t="shared" si="121"/>
        <v>-</v>
      </c>
      <c r="P103" s="179" t="str">
        <f t="shared" si="121"/>
        <v>-</v>
      </c>
      <c r="Q103" s="179" t="str">
        <f t="shared" si="121"/>
        <v>-</v>
      </c>
      <c r="R103" s="179" t="str">
        <f t="shared" si="121"/>
        <v>-</v>
      </c>
      <c r="S103" s="179" t="str">
        <f t="shared" si="121"/>
        <v>-</v>
      </c>
      <c r="T103" s="179" t="str">
        <f t="shared" si="121"/>
        <v>-</v>
      </c>
      <c r="U103" s="179" t="str">
        <f t="shared" si="121"/>
        <v>-</v>
      </c>
      <c r="V103" s="179" t="str">
        <f t="shared" si="121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22">IFERROR(AC103*AD$164/AC$164,"-")</f>
        <v>-</v>
      </c>
      <c r="AE103" s="179" t="str">
        <f t="shared" si="122"/>
        <v>-</v>
      </c>
      <c r="AF103" s="179" t="str">
        <f t="shared" si="122"/>
        <v>-</v>
      </c>
      <c r="AG103" s="179" t="str">
        <f t="shared" si="122"/>
        <v>-</v>
      </c>
      <c r="AH103" s="179" t="str">
        <f t="shared" si="122"/>
        <v>-</v>
      </c>
      <c r="AI103" s="179" t="str">
        <f t="shared" si="122"/>
        <v>-</v>
      </c>
      <c r="AJ103" s="179" t="str">
        <f t="shared" si="122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V105" si="123">H104</f>
        <v>90</v>
      </c>
      <c r="J104" s="164">
        <f t="shared" si="123"/>
        <v>90</v>
      </c>
      <c r="K104" s="164">
        <f t="shared" si="123"/>
        <v>90</v>
      </c>
      <c r="L104" s="164">
        <f t="shared" si="123"/>
        <v>90</v>
      </c>
      <c r="M104" s="164">
        <f t="shared" si="123"/>
        <v>90</v>
      </c>
      <c r="N104" s="164">
        <f t="shared" si="123"/>
        <v>90</v>
      </c>
      <c r="O104" s="164">
        <f t="shared" si="123"/>
        <v>90</v>
      </c>
      <c r="P104" s="164">
        <f t="shared" si="123"/>
        <v>90</v>
      </c>
      <c r="Q104" s="164">
        <f t="shared" si="123"/>
        <v>90</v>
      </c>
      <c r="R104" s="164">
        <f t="shared" si="123"/>
        <v>90</v>
      </c>
      <c r="S104" s="164">
        <f t="shared" si="123"/>
        <v>90</v>
      </c>
      <c r="T104" s="164">
        <f t="shared" si="123"/>
        <v>90</v>
      </c>
      <c r="U104" s="164">
        <f t="shared" si="123"/>
        <v>90</v>
      </c>
      <c r="V104" s="164">
        <f t="shared" si="123"/>
        <v>90</v>
      </c>
      <c r="W104" s="164">
        <f>J104</f>
        <v>90</v>
      </c>
      <c r="X104" s="164">
        <f t="shared" ref="X104:AB105" si="124">W104</f>
        <v>90</v>
      </c>
      <c r="Y104" s="164">
        <f t="shared" si="124"/>
        <v>90</v>
      </c>
      <c r="Z104" s="164">
        <f t="shared" si="124"/>
        <v>90</v>
      </c>
      <c r="AA104" s="164">
        <f t="shared" si="124"/>
        <v>90</v>
      </c>
      <c r="AB104" s="164">
        <f t="shared" si="124"/>
        <v>90</v>
      </c>
      <c r="AC104" s="164">
        <f>P104</f>
        <v>90</v>
      </c>
      <c r="AD104" s="164">
        <f t="shared" ref="AD104:AJ104" si="125">AC104</f>
        <v>90</v>
      </c>
      <c r="AE104" s="164">
        <f t="shared" si="125"/>
        <v>90</v>
      </c>
      <c r="AF104" s="164">
        <f t="shared" si="125"/>
        <v>90</v>
      </c>
      <c r="AG104" s="164">
        <f t="shared" si="125"/>
        <v>90</v>
      </c>
      <c r="AH104" s="164">
        <f t="shared" si="125"/>
        <v>90</v>
      </c>
      <c r="AI104" s="164">
        <f t="shared" si="125"/>
        <v>90</v>
      </c>
      <c r="AJ104" s="164">
        <f t="shared" si="125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26">G105</f>
        <v>19</v>
      </c>
      <c r="I105" s="166">
        <f t="shared" si="126"/>
        <v>19</v>
      </c>
      <c r="J105" s="166">
        <f t="shared" si="126"/>
        <v>19</v>
      </c>
      <c r="K105" s="166">
        <f t="shared" si="126"/>
        <v>19</v>
      </c>
      <c r="L105" s="166">
        <f t="shared" si="126"/>
        <v>19</v>
      </c>
      <c r="M105" s="166">
        <f t="shared" si="126"/>
        <v>19</v>
      </c>
      <c r="N105" s="166">
        <f t="shared" si="126"/>
        <v>19</v>
      </c>
      <c r="O105" s="166">
        <f t="shared" si="126"/>
        <v>19</v>
      </c>
      <c r="P105" s="166">
        <f t="shared" si="126"/>
        <v>19</v>
      </c>
      <c r="Q105" s="166">
        <f t="shared" si="126"/>
        <v>19</v>
      </c>
      <c r="R105" s="166">
        <f t="shared" si="123"/>
        <v>19</v>
      </c>
      <c r="S105" s="166">
        <f t="shared" si="123"/>
        <v>19</v>
      </c>
      <c r="T105" s="166">
        <f t="shared" si="123"/>
        <v>19</v>
      </c>
      <c r="U105" s="166">
        <f t="shared" si="123"/>
        <v>19</v>
      </c>
      <c r="V105" s="166">
        <f t="shared" si="123"/>
        <v>19</v>
      </c>
      <c r="W105" s="166">
        <f>J105</f>
        <v>19</v>
      </c>
      <c r="X105" s="166">
        <f t="shared" si="124"/>
        <v>19</v>
      </c>
      <c r="Y105" s="166">
        <f t="shared" si="124"/>
        <v>19</v>
      </c>
      <c r="Z105" s="166">
        <f t="shared" si="124"/>
        <v>19</v>
      </c>
      <c r="AA105" s="166">
        <f t="shared" si="124"/>
        <v>19</v>
      </c>
      <c r="AB105" s="166">
        <f t="shared" si="124"/>
        <v>19</v>
      </c>
      <c r="AC105" s="166">
        <f>P105</f>
        <v>19</v>
      </c>
      <c r="AD105" s="166">
        <f t="shared" si="126"/>
        <v>19</v>
      </c>
      <c r="AE105" s="166">
        <f t="shared" si="126"/>
        <v>19</v>
      </c>
      <c r="AF105" s="166">
        <f t="shared" si="126"/>
        <v>19</v>
      </c>
      <c r="AG105" s="166">
        <f t="shared" si="126"/>
        <v>19</v>
      </c>
      <c r="AH105" s="166">
        <f t="shared" si="126"/>
        <v>19</v>
      </c>
      <c r="AI105" s="166">
        <f t="shared" si="126"/>
        <v>19</v>
      </c>
      <c r="AJ105" s="166">
        <f t="shared" si="12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27">IFERROR(H105*100/H104,0)</f>
        <v>21.111111111111111</v>
      </c>
      <c r="I106" s="291">
        <f t="shared" si="127"/>
        <v>21.111111111111111</v>
      </c>
      <c r="J106" s="291">
        <f t="shared" si="127"/>
        <v>21.111111111111111</v>
      </c>
      <c r="K106" s="291">
        <f t="shared" si="127"/>
        <v>21.111111111111111</v>
      </c>
      <c r="L106" s="291">
        <f t="shared" si="127"/>
        <v>21.111111111111111</v>
      </c>
      <c r="M106" s="291">
        <f t="shared" si="127"/>
        <v>21.111111111111111</v>
      </c>
      <c r="N106" s="291">
        <f t="shared" si="127"/>
        <v>21.111111111111111</v>
      </c>
      <c r="O106" s="291">
        <f t="shared" si="127"/>
        <v>21.111111111111111</v>
      </c>
      <c r="P106" s="291">
        <f t="shared" si="127"/>
        <v>21.111111111111111</v>
      </c>
      <c r="Q106" s="291">
        <f t="shared" si="127"/>
        <v>21.111111111111111</v>
      </c>
      <c r="R106" s="291">
        <f t="shared" si="127"/>
        <v>21.111111111111111</v>
      </c>
      <c r="S106" s="291">
        <f t="shared" si="127"/>
        <v>21.111111111111111</v>
      </c>
      <c r="T106" s="291">
        <f t="shared" si="127"/>
        <v>21.111111111111111</v>
      </c>
      <c r="U106" s="291">
        <f t="shared" si="127"/>
        <v>21.111111111111111</v>
      </c>
      <c r="V106" s="291">
        <f t="shared" si="127"/>
        <v>21.111111111111111</v>
      </c>
      <c r="W106" s="291">
        <f t="shared" si="127"/>
        <v>21.111111111111111</v>
      </c>
      <c r="X106" s="291">
        <f t="shared" si="127"/>
        <v>21.111111111111111</v>
      </c>
      <c r="Y106" s="291">
        <f t="shared" si="127"/>
        <v>21.111111111111111</v>
      </c>
      <c r="Z106" s="291">
        <f t="shared" si="127"/>
        <v>21.111111111111111</v>
      </c>
      <c r="AA106" s="291">
        <f t="shared" si="127"/>
        <v>21.111111111111111</v>
      </c>
      <c r="AB106" s="291">
        <f t="shared" si="127"/>
        <v>21.111111111111111</v>
      </c>
      <c r="AC106" s="291">
        <f t="shared" si="127"/>
        <v>21.111111111111111</v>
      </c>
      <c r="AD106" s="291">
        <f t="shared" si="127"/>
        <v>21.111111111111111</v>
      </c>
      <c r="AE106" s="291">
        <f t="shared" si="127"/>
        <v>21.111111111111111</v>
      </c>
      <c r="AF106" s="291">
        <f t="shared" si="127"/>
        <v>21.111111111111111</v>
      </c>
      <c r="AG106" s="291">
        <f t="shared" si="127"/>
        <v>21.111111111111111</v>
      </c>
      <c r="AH106" s="291">
        <f t="shared" si="127"/>
        <v>21.111111111111111</v>
      </c>
      <c r="AI106" s="291">
        <f t="shared" si="127"/>
        <v>21.111111111111111</v>
      </c>
      <c r="AJ106" s="291">
        <f t="shared" si="12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28">H107</f>
        <v>2</v>
      </c>
      <c r="J107" s="309">
        <f t="shared" si="128"/>
        <v>2</v>
      </c>
      <c r="K107" s="309">
        <f t="shared" si="128"/>
        <v>2</v>
      </c>
      <c r="L107" s="309">
        <f t="shared" si="128"/>
        <v>2</v>
      </c>
      <c r="M107" s="309">
        <f t="shared" si="128"/>
        <v>2</v>
      </c>
      <c r="N107" s="309">
        <f t="shared" si="128"/>
        <v>2</v>
      </c>
      <c r="O107" s="309">
        <f t="shared" si="128"/>
        <v>2</v>
      </c>
      <c r="P107" s="309">
        <f t="shared" si="128"/>
        <v>2</v>
      </c>
      <c r="Q107" s="309">
        <f t="shared" si="128"/>
        <v>2</v>
      </c>
      <c r="R107" s="309">
        <f t="shared" si="128"/>
        <v>2</v>
      </c>
      <c r="S107" s="309">
        <f t="shared" si="128"/>
        <v>2</v>
      </c>
      <c r="T107" s="309">
        <f t="shared" si="128"/>
        <v>2</v>
      </c>
      <c r="U107" s="309">
        <f t="shared" si="128"/>
        <v>2</v>
      </c>
      <c r="V107" s="309">
        <f t="shared" si="128"/>
        <v>2</v>
      </c>
      <c r="W107" s="309">
        <f t="shared" si="128"/>
        <v>2</v>
      </c>
      <c r="X107" s="309">
        <f t="shared" si="128"/>
        <v>2</v>
      </c>
      <c r="Y107" s="309">
        <f t="shared" si="128"/>
        <v>2</v>
      </c>
      <c r="Z107" s="309">
        <f t="shared" si="128"/>
        <v>2</v>
      </c>
      <c r="AA107" s="309">
        <f t="shared" si="128"/>
        <v>2</v>
      </c>
      <c r="AB107" s="309">
        <f t="shared" si="128"/>
        <v>2</v>
      </c>
      <c r="AC107" s="309">
        <f t="shared" si="128"/>
        <v>2</v>
      </c>
      <c r="AD107" s="309">
        <f t="shared" si="128"/>
        <v>2</v>
      </c>
      <c r="AE107" s="309">
        <f t="shared" si="128"/>
        <v>2</v>
      </c>
      <c r="AF107" s="309">
        <f t="shared" si="128"/>
        <v>2</v>
      </c>
      <c r="AG107" s="309">
        <f t="shared" si="128"/>
        <v>2</v>
      </c>
      <c r="AH107" s="309">
        <f t="shared" si="128"/>
        <v>2</v>
      </c>
      <c r="AI107" s="309">
        <f t="shared" si="128"/>
        <v>2</v>
      </c>
      <c r="AJ107" s="309">
        <f t="shared" si="12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29">IFERROR(I103*I104/100*(100-I107)/100,0)</f>
        <v>0</v>
      </c>
      <c r="J108" s="156">
        <f t="shared" si="129"/>
        <v>0</v>
      </c>
      <c r="K108" s="156">
        <f t="shared" si="129"/>
        <v>0</v>
      </c>
      <c r="L108" s="156">
        <f t="shared" si="129"/>
        <v>0</v>
      </c>
      <c r="M108" s="156">
        <f t="shared" si="129"/>
        <v>0</v>
      </c>
      <c r="N108" s="156">
        <f t="shared" si="129"/>
        <v>0</v>
      </c>
      <c r="O108" s="156">
        <f t="shared" si="129"/>
        <v>0</v>
      </c>
      <c r="P108" s="156">
        <f t="shared" si="129"/>
        <v>0</v>
      </c>
      <c r="Q108" s="156">
        <f t="shared" si="129"/>
        <v>0</v>
      </c>
      <c r="R108" s="156">
        <f t="shared" si="129"/>
        <v>0</v>
      </c>
      <c r="S108" s="156">
        <f t="shared" si="129"/>
        <v>0</v>
      </c>
      <c r="T108" s="156">
        <f t="shared" si="129"/>
        <v>0</v>
      </c>
      <c r="U108" s="156">
        <f t="shared" si="129"/>
        <v>0</v>
      </c>
      <c r="V108" s="156">
        <f t="shared" si="129"/>
        <v>0</v>
      </c>
      <c r="W108" s="156">
        <f t="shared" si="129"/>
        <v>0</v>
      </c>
      <c r="X108" s="156">
        <f t="shared" si="129"/>
        <v>0</v>
      </c>
      <c r="Y108" s="156">
        <f t="shared" si="129"/>
        <v>0</v>
      </c>
      <c r="Z108" s="156">
        <f t="shared" si="129"/>
        <v>0</v>
      </c>
      <c r="AA108" s="156">
        <f t="shared" si="129"/>
        <v>0</v>
      </c>
      <c r="AB108" s="156">
        <f t="shared" si="129"/>
        <v>0</v>
      </c>
      <c r="AC108" s="156">
        <f t="shared" si="129"/>
        <v>0</v>
      </c>
      <c r="AD108" s="156">
        <f t="shared" si="129"/>
        <v>0</v>
      </c>
      <c r="AE108" s="156">
        <f t="shared" si="129"/>
        <v>0</v>
      </c>
      <c r="AF108" s="156">
        <f t="shared" si="129"/>
        <v>0</v>
      </c>
      <c r="AG108" s="156">
        <f t="shared" si="129"/>
        <v>0</v>
      </c>
      <c r="AH108" s="156">
        <f t="shared" si="129"/>
        <v>0</v>
      </c>
      <c r="AI108" s="156">
        <f t="shared" si="129"/>
        <v>0</v>
      </c>
      <c r="AJ108" s="156">
        <f t="shared" si="12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30">IFERROR(I106/100*I108,0)</f>
        <v>0</v>
      </c>
      <c r="J109" s="163">
        <f t="shared" si="130"/>
        <v>0</v>
      </c>
      <c r="K109" s="163">
        <f t="shared" si="130"/>
        <v>0</v>
      </c>
      <c r="L109" s="163">
        <f t="shared" si="130"/>
        <v>0</v>
      </c>
      <c r="M109" s="163">
        <f t="shared" si="130"/>
        <v>0</v>
      </c>
      <c r="N109" s="163">
        <f t="shared" si="130"/>
        <v>0</v>
      </c>
      <c r="O109" s="163">
        <f t="shared" si="130"/>
        <v>0</v>
      </c>
      <c r="P109" s="163">
        <f t="shared" si="130"/>
        <v>0</v>
      </c>
      <c r="Q109" s="163">
        <f t="shared" si="130"/>
        <v>0</v>
      </c>
      <c r="R109" s="163">
        <f t="shared" si="130"/>
        <v>0</v>
      </c>
      <c r="S109" s="163">
        <f t="shared" si="130"/>
        <v>0</v>
      </c>
      <c r="T109" s="163">
        <f t="shared" si="130"/>
        <v>0</v>
      </c>
      <c r="U109" s="163">
        <f t="shared" si="130"/>
        <v>0</v>
      </c>
      <c r="V109" s="163">
        <f t="shared" si="130"/>
        <v>0</v>
      </c>
      <c r="W109" s="163">
        <f t="shared" si="130"/>
        <v>0</v>
      </c>
      <c r="X109" s="163">
        <f t="shared" si="130"/>
        <v>0</v>
      </c>
      <c r="Y109" s="163">
        <f t="shared" si="130"/>
        <v>0</v>
      </c>
      <c r="Z109" s="163">
        <f t="shared" si="130"/>
        <v>0</v>
      </c>
      <c r="AA109" s="163">
        <f t="shared" si="130"/>
        <v>0</v>
      </c>
      <c r="AB109" s="163">
        <f t="shared" si="130"/>
        <v>0</v>
      </c>
      <c r="AC109" s="163">
        <f t="shared" si="130"/>
        <v>0</v>
      </c>
      <c r="AD109" s="163">
        <f t="shared" si="130"/>
        <v>0</v>
      </c>
      <c r="AE109" s="163">
        <f t="shared" si="130"/>
        <v>0</v>
      </c>
      <c r="AF109" s="163">
        <f t="shared" si="130"/>
        <v>0</v>
      </c>
      <c r="AG109" s="163">
        <f t="shared" si="130"/>
        <v>0</v>
      </c>
      <c r="AH109" s="163">
        <f t="shared" si="130"/>
        <v>0</v>
      </c>
      <c r="AI109" s="163">
        <f t="shared" si="130"/>
        <v>0</v>
      </c>
      <c r="AJ109" s="163">
        <f t="shared" si="13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31">IFERROR(H103*H104/88,0)</f>
        <v>0</v>
      </c>
      <c r="I110" s="156">
        <f t="shared" si="131"/>
        <v>0</v>
      </c>
      <c r="J110" s="156">
        <f t="shared" si="131"/>
        <v>0</v>
      </c>
      <c r="K110" s="156">
        <f t="shared" si="131"/>
        <v>0</v>
      </c>
      <c r="L110" s="156">
        <f t="shared" si="131"/>
        <v>0</v>
      </c>
      <c r="M110" s="156">
        <f t="shared" si="131"/>
        <v>0</v>
      </c>
      <c r="N110" s="156">
        <f t="shared" si="131"/>
        <v>0</v>
      </c>
      <c r="O110" s="156">
        <f t="shared" si="131"/>
        <v>0</v>
      </c>
      <c r="P110" s="156">
        <f t="shared" si="131"/>
        <v>0</v>
      </c>
      <c r="Q110" s="156">
        <f t="shared" si="131"/>
        <v>0</v>
      </c>
      <c r="R110" s="156">
        <f t="shared" si="131"/>
        <v>0</v>
      </c>
      <c r="S110" s="156">
        <f t="shared" si="131"/>
        <v>0</v>
      </c>
      <c r="T110" s="156">
        <f t="shared" si="131"/>
        <v>0</v>
      </c>
      <c r="U110" s="156">
        <f t="shared" si="131"/>
        <v>0</v>
      </c>
      <c r="V110" s="156">
        <f t="shared" si="131"/>
        <v>0</v>
      </c>
      <c r="W110" s="156">
        <f t="shared" si="131"/>
        <v>0</v>
      </c>
      <c r="X110" s="156">
        <f t="shared" si="131"/>
        <v>0</v>
      </c>
      <c r="Y110" s="156">
        <f t="shared" si="131"/>
        <v>0</v>
      </c>
      <c r="Z110" s="156">
        <f t="shared" si="131"/>
        <v>0</v>
      </c>
      <c r="AA110" s="156">
        <f t="shared" si="131"/>
        <v>0</v>
      </c>
      <c r="AB110" s="156">
        <f t="shared" si="131"/>
        <v>0</v>
      </c>
      <c r="AC110" s="156">
        <f t="shared" si="131"/>
        <v>0</v>
      </c>
      <c r="AD110" s="156">
        <f t="shared" si="131"/>
        <v>0</v>
      </c>
      <c r="AE110" s="156">
        <f t="shared" si="131"/>
        <v>0</v>
      </c>
      <c r="AF110" s="156">
        <f t="shared" si="131"/>
        <v>0</v>
      </c>
      <c r="AG110" s="156">
        <f t="shared" si="131"/>
        <v>0</v>
      </c>
      <c r="AH110" s="156">
        <f t="shared" si="131"/>
        <v>0</v>
      </c>
      <c r="AI110" s="156">
        <f t="shared" si="131"/>
        <v>0</v>
      </c>
      <c r="AJ110" s="156">
        <f t="shared" si="13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32">IFERROR(G111*H$164/G$164,"-")</f>
        <v>-</v>
      </c>
      <c r="I111" s="179" t="str">
        <f t="shared" si="132"/>
        <v>-</v>
      </c>
      <c r="J111" s="179" t="str">
        <f t="shared" si="132"/>
        <v>-</v>
      </c>
      <c r="K111" s="179" t="str">
        <f t="shared" si="132"/>
        <v>-</v>
      </c>
      <c r="L111" s="179" t="str">
        <f t="shared" si="132"/>
        <v>-</v>
      </c>
      <c r="M111" s="179" t="str">
        <f t="shared" si="132"/>
        <v>-</v>
      </c>
      <c r="N111" s="179" t="str">
        <f t="shared" si="132"/>
        <v>-</v>
      </c>
      <c r="O111" s="179" t="str">
        <f t="shared" si="132"/>
        <v>-</v>
      </c>
      <c r="P111" s="179" t="str">
        <f t="shared" si="132"/>
        <v>-</v>
      </c>
      <c r="Q111" s="179" t="str">
        <f t="shared" si="132"/>
        <v>-</v>
      </c>
      <c r="R111" s="179" t="str">
        <f t="shared" si="132"/>
        <v>-</v>
      </c>
      <c r="S111" s="179" t="str">
        <f t="shared" si="132"/>
        <v>-</v>
      </c>
      <c r="T111" s="179" t="str">
        <f t="shared" si="132"/>
        <v>-</v>
      </c>
      <c r="U111" s="179" t="str">
        <f t="shared" si="132"/>
        <v>-</v>
      </c>
      <c r="V111" s="179" t="str">
        <f t="shared" si="13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33">IFERROR(AC111*AD$164/AC$164,"-")</f>
        <v>-</v>
      </c>
      <c r="AE111" s="179" t="str">
        <f t="shared" si="133"/>
        <v>-</v>
      </c>
      <c r="AF111" s="179" t="str">
        <f t="shared" si="133"/>
        <v>-</v>
      </c>
      <c r="AG111" s="179" t="str">
        <f t="shared" si="133"/>
        <v>-</v>
      </c>
      <c r="AH111" s="179" t="str">
        <f t="shared" si="133"/>
        <v>-</v>
      </c>
      <c r="AI111" s="179" t="str">
        <f t="shared" si="133"/>
        <v>-</v>
      </c>
      <c r="AJ111" s="179" t="str">
        <f t="shared" si="13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V113" si="134">H112</f>
        <v>91</v>
      </c>
      <c r="J112" s="164">
        <f t="shared" si="134"/>
        <v>91</v>
      </c>
      <c r="K112" s="164">
        <f t="shared" si="134"/>
        <v>91</v>
      </c>
      <c r="L112" s="164">
        <f t="shared" si="134"/>
        <v>91</v>
      </c>
      <c r="M112" s="164">
        <f t="shared" si="134"/>
        <v>91</v>
      </c>
      <c r="N112" s="164">
        <f t="shared" si="134"/>
        <v>91</v>
      </c>
      <c r="O112" s="164">
        <f t="shared" si="134"/>
        <v>91</v>
      </c>
      <c r="P112" s="164">
        <f t="shared" si="134"/>
        <v>91</v>
      </c>
      <c r="Q112" s="164">
        <f t="shared" si="134"/>
        <v>91</v>
      </c>
      <c r="R112" s="164">
        <f t="shared" si="134"/>
        <v>91</v>
      </c>
      <c r="S112" s="164">
        <f t="shared" si="134"/>
        <v>91</v>
      </c>
      <c r="T112" s="164">
        <f t="shared" si="134"/>
        <v>91</v>
      </c>
      <c r="U112" s="164">
        <f t="shared" si="134"/>
        <v>91</v>
      </c>
      <c r="V112" s="164">
        <f t="shared" si="134"/>
        <v>91</v>
      </c>
      <c r="W112" s="164">
        <f>J112</f>
        <v>91</v>
      </c>
      <c r="X112" s="164">
        <f t="shared" ref="X112:AB113" si="135">W112</f>
        <v>91</v>
      </c>
      <c r="Y112" s="164">
        <f t="shared" si="135"/>
        <v>91</v>
      </c>
      <c r="Z112" s="164">
        <f t="shared" si="135"/>
        <v>91</v>
      </c>
      <c r="AA112" s="164">
        <f t="shared" si="135"/>
        <v>91</v>
      </c>
      <c r="AB112" s="164">
        <f t="shared" si="135"/>
        <v>91</v>
      </c>
      <c r="AC112" s="164">
        <f>P112</f>
        <v>91</v>
      </c>
      <c r="AD112" s="164">
        <f t="shared" ref="AD112:AJ112" si="136">AC112</f>
        <v>91</v>
      </c>
      <c r="AE112" s="164">
        <f t="shared" si="136"/>
        <v>91</v>
      </c>
      <c r="AF112" s="164">
        <f t="shared" si="136"/>
        <v>91</v>
      </c>
      <c r="AG112" s="164">
        <f t="shared" si="136"/>
        <v>91</v>
      </c>
      <c r="AH112" s="164">
        <f t="shared" si="136"/>
        <v>91</v>
      </c>
      <c r="AI112" s="164">
        <f t="shared" si="136"/>
        <v>91</v>
      </c>
      <c r="AJ112" s="164">
        <f t="shared" si="136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37">G113</f>
        <v>17.5</v>
      </c>
      <c r="I113" s="166">
        <f t="shared" si="137"/>
        <v>17.5</v>
      </c>
      <c r="J113" s="166">
        <f t="shared" si="137"/>
        <v>17.5</v>
      </c>
      <c r="K113" s="166">
        <f t="shared" si="137"/>
        <v>17.5</v>
      </c>
      <c r="L113" s="166">
        <f t="shared" si="137"/>
        <v>17.5</v>
      </c>
      <c r="M113" s="166">
        <f t="shared" si="137"/>
        <v>17.5</v>
      </c>
      <c r="N113" s="166">
        <f t="shared" si="137"/>
        <v>17.5</v>
      </c>
      <c r="O113" s="166">
        <f t="shared" si="137"/>
        <v>17.5</v>
      </c>
      <c r="P113" s="166">
        <f t="shared" si="137"/>
        <v>17.5</v>
      </c>
      <c r="Q113" s="166">
        <f t="shared" si="137"/>
        <v>17.5</v>
      </c>
      <c r="R113" s="166">
        <f t="shared" si="134"/>
        <v>17.5</v>
      </c>
      <c r="S113" s="166">
        <f t="shared" si="134"/>
        <v>17.5</v>
      </c>
      <c r="T113" s="166">
        <f t="shared" si="134"/>
        <v>17.5</v>
      </c>
      <c r="U113" s="166">
        <f t="shared" si="134"/>
        <v>17.5</v>
      </c>
      <c r="V113" s="166">
        <f t="shared" si="134"/>
        <v>17.5</v>
      </c>
      <c r="W113" s="166">
        <f>J113</f>
        <v>17.5</v>
      </c>
      <c r="X113" s="166">
        <f t="shared" si="135"/>
        <v>17.5</v>
      </c>
      <c r="Y113" s="166">
        <f t="shared" si="135"/>
        <v>17.5</v>
      </c>
      <c r="Z113" s="166">
        <f t="shared" si="135"/>
        <v>17.5</v>
      </c>
      <c r="AA113" s="166">
        <f t="shared" si="135"/>
        <v>17.5</v>
      </c>
      <c r="AB113" s="166">
        <f t="shared" si="135"/>
        <v>17.5</v>
      </c>
      <c r="AC113" s="166">
        <f>P113</f>
        <v>17.5</v>
      </c>
      <c r="AD113" s="166">
        <f t="shared" si="137"/>
        <v>17.5</v>
      </c>
      <c r="AE113" s="166">
        <f t="shared" si="137"/>
        <v>17.5</v>
      </c>
      <c r="AF113" s="166">
        <f t="shared" si="137"/>
        <v>17.5</v>
      </c>
      <c r="AG113" s="166">
        <f t="shared" si="137"/>
        <v>17.5</v>
      </c>
      <c r="AH113" s="166">
        <f t="shared" si="137"/>
        <v>17.5</v>
      </c>
      <c r="AI113" s="166">
        <f t="shared" si="137"/>
        <v>17.5</v>
      </c>
      <c r="AJ113" s="166">
        <f t="shared" si="137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38">IFERROR(H113*100/H112,0)</f>
        <v>19.23076923076923</v>
      </c>
      <c r="I114" s="291">
        <f t="shared" si="138"/>
        <v>19.23076923076923</v>
      </c>
      <c r="J114" s="291">
        <f t="shared" si="138"/>
        <v>19.23076923076923</v>
      </c>
      <c r="K114" s="291">
        <f t="shared" si="138"/>
        <v>19.23076923076923</v>
      </c>
      <c r="L114" s="291">
        <f t="shared" si="138"/>
        <v>19.23076923076923</v>
      </c>
      <c r="M114" s="291">
        <f t="shared" si="138"/>
        <v>19.23076923076923</v>
      </c>
      <c r="N114" s="291">
        <f t="shared" si="138"/>
        <v>19.23076923076923</v>
      </c>
      <c r="O114" s="291">
        <f t="shared" si="138"/>
        <v>19.23076923076923</v>
      </c>
      <c r="P114" s="291">
        <f t="shared" si="138"/>
        <v>19.23076923076923</v>
      </c>
      <c r="Q114" s="291">
        <f t="shared" si="138"/>
        <v>19.23076923076923</v>
      </c>
      <c r="R114" s="291">
        <f t="shared" si="138"/>
        <v>19.23076923076923</v>
      </c>
      <c r="S114" s="291">
        <f t="shared" si="138"/>
        <v>19.23076923076923</v>
      </c>
      <c r="T114" s="291">
        <f t="shared" si="138"/>
        <v>19.23076923076923</v>
      </c>
      <c r="U114" s="291">
        <f t="shared" si="138"/>
        <v>19.23076923076923</v>
      </c>
      <c r="V114" s="291">
        <f t="shared" si="138"/>
        <v>19.23076923076923</v>
      </c>
      <c r="W114" s="291">
        <f t="shared" si="138"/>
        <v>19.23076923076923</v>
      </c>
      <c r="X114" s="291">
        <f t="shared" si="138"/>
        <v>19.23076923076923</v>
      </c>
      <c r="Y114" s="291">
        <f t="shared" si="138"/>
        <v>19.23076923076923</v>
      </c>
      <c r="Z114" s="291">
        <f t="shared" si="138"/>
        <v>19.23076923076923</v>
      </c>
      <c r="AA114" s="291">
        <f t="shared" si="138"/>
        <v>19.23076923076923</v>
      </c>
      <c r="AB114" s="291">
        <f t="shared" si="138"/>
        <v>19.23076923076923</v>
      </c>
      <c r="AC114" s="291">
        <f t="shared" si="138"/>
        <v>19.23076923076923</v>
      </c>
      <c r="AD114" s="291">
        <f t="shared" si="138"/>
        <v>19.23076923076923</v>
      </c>
      <c r="AE114" s="291">
        <f t="shared" si="138"/>
        <v>19.23076923076923</v>
      </c>
      <c r="AF114" s="291">
        <f t="shared" si="138"/>
        <v>19.23076923076923</v>
      </c>
      <c r="AG114" s="291">
        <f t="shared" si="138"/>
        <v>19.23076923076923</v>
      </c>
      <c r="AH114" s="291">
        <f t="shared" si="138"/>
        <v>19.23076923076923</v>
      </c>
      <c r="AI114" s="291">
        <f t="shared" si="138"/>
        <v>19.23076923076923</v>
      </c>
      <c r="AJ114" s="291">
        <f t="shared" si="138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39">H115</f>
        <v>2</v>
      </c>
      <c r="J115" s="309">
        <f t="shared" si="139"/>
        <v>2</v>
      </c>
      <c r="K115" s="309">
        <f t="shared" si="139"/>
        <v>2</v>
      </c>
      <c r="L115" s="309">
        <f t="shared" si="139"/>
        <v>2</v>
      </c>
      <c r="M115" s="309">
        <f t="shared" si="139"/>
        <v>2</v>
      </c>
      <c r="N115" s="309">
        <f t="shared" si="139"/>
        <v>2</v>
      </c>
      <c r="O115" s="309">
        <f t="shared" si="139"/>
        <v>2</v>
      </c>
      <c r="P115" s="309">
        <f t="shared" si="139"/>
        <v>2</v>
      </c>
      <c r="Q115" s="309">
        <f t="shared" si="139"/>
        <v>2</v>
      </c>
      <c r="R115" s="309">
        <f t="shared" si="139"/>
        <v>2</v>
      </c>
      <c r="S115" s="309">
        <f t="shared" si="139"/>
        <v>2</v>
      </c>
      <c r="T115" s="309">
        <f t="shared" si="139"/>
        <v>2</v>
      </c>
      <c r="U115" s="309">
        <f t="shared" si="139"/>
        <v>2</v>
      </c>
      <c r="V115" s="309">
        <f t="shared" si="139"/>
        <v>2</v>
      </c>
      <c r="W115" s="309">
        <f t="shared" si="139"/>
        <v>2</v>
      </c>
      <c r="X115" s="309">
        <f t="shared" si="139"/>
        <v>2</v>
      </c>
      <c r="Y115" s="309">
        <f t="shared" si="139"/>
        <v>2</v>
      </c>
      <c r="Z115" s="309">
        <f t="shared" si="139"/>
        <v>2</v>
      </c>
      <c r="AA115" s="309">
        <f t="shared" si="139"/>
        <v>2</v>
      </c>
      <c r="AB115" s="309">
        <f t="shared" si="139"/>
        <v>2</v>
      </c>
      <c r="AC115" s="309">
        <f t="shared" si="139"/>
        <v>2</v>
      </c>
      <c r="AD115" s="309">
        <f t="shared" si="139"/>
        <v>2</v>
      </c>
      <c r="AE115" s="309">
        <f t="shared" si="139"/>
        <v>2</v>
      </c>
      <c r="AF115" s="309">
        <f t="shared" si="139"/>
        <v>2</v>
      </c>
      <c r="AG115" s="309">
        <f t="shared" si="139"/>
        <v>2</v>
      </c>
      <c r="AH115" s="309">
        <f t="shared" si="139"/>
        <v>2</v>
      </c>
      <c r="AI115" s="309">
        <f t="shared" si="139"/>
        <v>2</v>
      </c>
      <c r="AJ115" s="309">
        <f t="shared" si="139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40">IFERROR(I111*I112/100*(100-I115)/100,0)</f>
        <v>0</v>
      </c>
      <c r="J116" s="156">
        <f t="shared" si="140"/>
        <v>0</v>
      </c>
      <c r="K116" s="156">
        <f t="shared" si="140"/>
        <v>0</v>
      </c>
      <c r="L116" s="156">
        <f t="shared" si="140"/>
        <v>0</v>
      </c>
      <c r="M116" s="156">
        <f t="shared" si="140"/>
        <v>0</v>
      </c>
      <c r="N116" s="156">
        <f t="shared" si="140"/>
        <v>0</v>
      </c>
      <c r="O116" s="156">
        <f t="shared" si="140"/>
        <v>0</v>
      </c>
      <c r="P116" s="156">
        <f t="shared" si="140"/>
        <v>0</v>
      </c>
      <c r="Q116" s="156">
        <f t="shared" si="140"/>
        <v>0</v>
      </c>
      <c r="R116" s="156">
        <f t="shared" si="140"/>
        <v>0</v>
      </c>
      <c r="S116" s="156">
        <f t="shared" si="140"/>
        <v>0</v>
      </c>
      <c r="T116" s="156">
        <f t="shared" si="140"/>
        <v>0</v>
      </c>
      <c r="U116" s="156">
        <f t="shared" si="140"/>
        <v>0</v>
      </c>
      <c r="V116" s="156">
        <f t="shared" si="140"/>
        <v>0</v>
      </c>
      <c r="W116" s="156">
        <f t="shared" si="140"/>
        <v>0</v>
      </c>
      <c r="X116" s="156">
        <f t="shared" si="140"/>
        <v>0</v>
      </c>
      <c r="Y116" s="156">
        <f t="shared" si="140"/>
        <v>0</v>
      </c>
      <c r="Z116" s="156">
        <f t="shared" si="140"/>
        <v>0</v>
      </c>
      <c r="AA116" s="156">
        <f t="shared" si="140"/>
        <v>0</v>
      </c>
      <c r="AB116" s="156">
        <f t="shared" si="140"/>
        <v>0</v>
      </c>
      <c r="AC116" s="156">
        <f t="shared" si="140"/>
        <v>0</v>
      </c>
      <c r="AD116" s="156">
        <f t="shared" si="140"/>
        <v>0</v>
      </c>
      <c r="AE116" s="156">
        <f t="shared" si="140"/>
        <v>0</v>
      </c>
      <c r="AF116" s="156">
        <f t="shared" si="140"/>
        <v>0</v>
      </c>
      <c r="AG116" s="156">
        <f t="shared" si="140"/>
        <v>0</v>
      </c>
      <c r="AH116" s="156">
        <f t="shared" si="140"/>
        <v>0</v>
      </c>
      <c r="AI116" s="156">
        <f t="shared" si="140"/>
        <v>0</v>
      </c>
      <c r="AJ116" s="156">
        <f t="shared" si="140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41">IFERROR(I114/100*I116,0)</f>
        <v>0</v>
      </c>
      <c r="J117" s="163">
        <f t="shared" si="141"/>
        <v>0</v>
      </c>
      <c r="K117" s="163">
        <f t="shared" si="141"/>
        <v>0</v>
      </c>
      <c r="L117" s="163">
        <f t="shared" si="141"/>
        <v>0</v>
      </c>
      <c r="M117" s="163">
        <f t="shared" si="141"/>
        <v>0</v>
      </c>
      <c r="N117" s="163">
        <f t="shared" si="141"/>
        <v>0</v>
      </c>
      <c r="O117" s="163">
        <f t="shared" si="141"/>
        <v>0</v>
      </c>
      <c r="P117" s="163">
        <f t="shared" si="141"/>
        <v>0</v>
      </c>
      <c r="Q117" s="163">
        <f t="shared" si="141"/>
        <v>0</v>
      </c>
      <c r="R117" s="163">
        <f t="shared" si="141"/>
        <v>0</v>
      </c>
      <c r="S117" s="163">
        <f t="shared" si="141"/>
        <v>0</v>
      </c>
      <c r="T117" s="163">
        <f t="shared" si="141"/>
        <v>0</v>
      </c>
      <c r="U117" s="163">
        <f t="shared" si="141"/>
        <v>0</v>
      </c>
      <c r="V117" s="163">
        <f t="shared" si="141"/>
        <v>0</v>
      </c>
      <c r="W117" s="163">
        <f t="shared" si="141"/>
        <v>0</v>
      </c>
      <c r="X117" s="163">
        <f t="shared" si="141"/>
        <v>0</v>
      </c>
      <c r="Y117" s="163">
        <f t="shared" si="141"/>
        <v>0</v>
      </c>
      <c r="Z117" s="163">
        <f t="shared" si="141"/>
        <v>0</v>
      </c>
      <c r="AA117" s="163">
        <f t="shared" si="141"/>
        <v>0</v>
      </c>
      <c r="AB117" s="163">
        <f t="shared" si="141"/>
        <v>0</v>
      </c>
      <c r="AC117" s="163">
        <f t="shared" si="141"/>
        <v>0</v>
      </c>
      <c r="AD117" s="163">
        <f t="shared" si="141"/>
        <v>0</v>
      </c>
      <c r="AE117" s="163">
        <f t="shared" si="141"/>
        <v>0</v>
      </c>
      <c r="AF117" s="163">
        <f t="shared" si="141"/>
        <v>0</v>
      </c>
      <c r="AG117" s="163">
        <f t="shared" si="141"/>
        <v>0</v>
      </c>
      <c r="AH117" s="163">
        <f t="shared" si="141"/>
        <v>0</v>
      </c>
      <c r="AI117" s="163">
        <f t="shared" si="141"/>
        <v>0</v>
      </c>
      <c r="AJ117" s="163">
        <f t="shared" si="141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42">IFERROR(H111*H112/88,0)</f>
        <v>0</v>
      </c>
      <c r="I118" s="156">
        <f t="shared" si="142"/>
        <v>0</v>
      </c>
      <c r="J118" s="156">
        <f t="shared" si="142"/>
        <v>0</v>
      </c>
      <c r="K118" s="156">
        <f t="shared" si="142"/>
        <v>0</v>
      </c>
      <c r="L118" s="156">
        <f t="shared" si="142"/>
        <v>0</v>
      </c>
      <c r="M118" s="156">
        <f t="shared" si="142"/>
        <v>0</v>
      </c>
      <c r="N118" s="156">
        <f t="shared" si="142"/>
        <v>0</v>
      </c>
      <c r="O118" s="156">
        <f t="shared" si="142"/>
        <v>0</v>
      </c>
      <c r="P118" s="156">
        <f t="shared" si="142"/>
        <v>0</v>
      </c>
      <c r="Q118" s="156">
        <f t="shared" si="142"/>
        <v>0</v>
      </c>
      <c r="R118" s="156">
        <f t="shared" si="142"/>
        <v>0</v>
      </c>
      <c r="S118" s="156">
        <f t="shared" si="142"/>
        <v>0</v>
      </c>
      <c r="T118" s="156">
        <f t="shared" si="142"/>
        <v>0</v>
      </c>
      <c r="U118" s="156">
        <f t="shared" si="142"/>
        <v>0</v>
      </c>
      <c r="V118" s="156">
        <f t="shared" si="142"/>
        <v>0</v>
      </c>
      <c r="W118" s="156">
        <f t="shared" si="142"/>
        <v>0</v>
      </c>
      <c r="X118" s="156">
        <f t="shared" si="142"/>
        <v>0</v>
      </c>
      <c r="Y118" s="156">
        <f t="shared" si="142"/>
        <v>0</v>
      </c>
      <c r="Z118" s="156">
        <f t="shared" si="142"/>
        <v>0</v>
      </c>
      <c r="AA118" s="156">
        <f t="shared" si="142"/>
        <v>0</v>
      </c>
      <c r="AB118" s="156">
        <f t="shared" si="142"/>
        <v>0</v>
      </c>
      <c r="AC118" s="156">
        <f t="shared" si="142"/>
        <v>0</v>
      </c>
      <c r="AD118" s="156">
        <f t="shared" si="142"/>
        <v>0</v>
      </c>
      <c r="AE118" s="156">
        <f t="shared" si="142"/>
        <v>0</v>
      </c>
      <c r="AF118" s="156">
        <f t="shared" si="142"/>
        <v>0</v>
      </c>
      <c r="AG118" s="156">
        <f t="shared" si="142"/>
        <v>0</v>
      </c>
      <c r="AH118" s="156">
        <f t="shared" si="142"/>
        <v>0</v>
      </c>
      <c r="AI118" s="156">
        <f t="shared" si="142"/>
        <v>0</v>
      </c>
      <c r="AJ118" s="156">
        <f t="shared" si="142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43">IFERROR(G119*H$164/G$164,"-")</f>
        <v>-</v>
      </c>
      <c r="I119" s="179" t="str">
        <f t="shared" si="143"/>
        <v>-</v>
      </c>
      <c r="J119" s="179" t="str">
        <f t="shared" si="143"/>
        <v>-</v>
      </c>
      <c r="K119" s="179" t="str">
        <f t="shared" si="143"/>
        <v>-</v>
      </c>
      <c r="L119" s="179" t="str">
        <f t="shared" si="143"/>
        <v>-</v>
      </c>
      <c r="M119" s="179" t="str">
        <f t="shared" si="143"/>
        <v>-</v>
      </c>
      <c r="N119" s="179" t="str">
        <f t="shared" si="143"/>
        <v>-</v>
      </c>
      <c r="O119" s="179" t="str">
        <f t="shared" si="143"/>
        <v>-</v>
      </c>
      <c r="P119" s="179" t="str">
        <f t="shared" si="143"/>
        <v>-</v>
      </c>
      <c r="Q119" s="179" t="str">
        <f t="shared" si="143"/>
        <v>-</v>
      </c>
      <c r="R119" s="179" t="str">
        <f t="shared" si="143"/>
        <v>-</v>
      </c>
      <c r="S119" s="179" t="str">
        <f t="shared" si="143"/>
        <v>-</v>
      </c>
      <c r="T119" s="179" t="str">
        <f t="shared" si="143"/>
        <v>-</v>
      </c>
      <c r="U119" s="179" t="str">
        <f t="shared" si="143"/>
        <v>-</v>
      </c>
      <c r="V119" s="179" t="str">
        <f t="shared" si="143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44">IFERROR(AC119*AD$164/AC$164,"-")</f>
        <v>-</v>
      </c>
      <c r="AE119" s="179" t="str">
        <f t="shared" si="144"/>
        <v>-</v>
      </c>
      <c r="AF119" s="179" t="str">
        <f t="shared" si="144"/>
        <v>-</v>
      </c>
      <c r="AG119" s="179" t="str">
        <f t="shared" si="144"/>
        <v>-</v>
      </c>
      <c r="AH119" s="179" t="str">
        <f t="shared" si="144"/>
        <v>-</v>
      </c>
      <c r="AI119" s="179" t="str">
        <f t="shared" si="144"/>
        <v>-</v>
      </c>
      <c r="AJ119" s="179" t="str">
        <f t="shared" si="144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V121" si="145">H120</f>
        <v>99</v>
      </c>
      <c r="J120" s="164">
        <f t="shared" si="145"/>
        <v>99</v>
      </c>
      <c r="K120" s="164">
        <f t="shared" si="145"/>
        <v>99</v>
      </c>
      <c r="L120" s="164">
        <f t="shared" si="145"/>
        <v>99</v>
      </c>
      <c r="M120" s="164">
        <f t="shared" si="145"/>
        <v>99</v>
      </c>
      <c r="N120" s="164">
        <f t="shared" si="145"/>
        <v>99</v>
      </c>
      <c r="O120" s="164">
        <f t="shared" si="145"/>
        <v>99</v>
      </c>
      <c r="P120" s="164">
        <f t="shared" si="145"/>
        <v>99</v>
      </c>
      <c r="Q120" s="164">
        <f t="shared" si="145"/>
        <v>99</v>
      </c>
      <c r="R120" s="164">
        <f t="shared" si="145"/>
        <v>99</v>
      </c>
      <c r="S120" s="164">
        <f t="shared" si="145"/>
        <v>99</v>
      </c>
      <c r="T120" s="164">
        <f t="shared" si="145"/>
        <v>99</v>
      </c>
      <c r="U120" s="164">
        <f t="shared" si="145"/>
        <v>99</v>
      </c>
      <c r="V120" s="164">
        <f t="shared" si="145"/>
        <v>99</v>
      </c>
      <c r="W120" s="164">
        <f>J120</f>
        <v>99</v>
      </c>
      <c r="X120" s="164">
        <f t="shared" ref="X120:AB121" si="146">W120</f>
        <v>99</v>
      </c>
      <c r="Y120" s="164">
        <f t="shared" si="146"/>
        <v>99</v>
      </c>
      <c r="Z120" s="164">
        <f t="shared" si="146"/>
        <v>99</v>
      </c>
      <c r="AA120" s="164">
        <f t="shared" si="146"/>
        <v>99</v>
      </c>
      <c r="AB120" s="164">
        <f t="shared" si="146"/>
        <v>99</v>
      </c>
      <c r="AC120" s="164">
        <f>P120</f>
        <v>99</v>
      </c>
      <c r="AD120" s="164">
        <f t="shared" ref="AD120:AJ120" si="147">AC120</f>
        <v>99</v>
      </c>
      <c r="AE120" s="164">
        <f t="shared" si="147"/>
        <v>99</v>
      </c>
      <c r="AF120" s="164">
        <f t="shared" si="147"/>
        <v>99</v>
      </c>
      <c r="AG120" s="164">
        <f t="shared" si="147"/>
        <v>99</v>
      </c>
      <c r="AH120" s="164">
        <f t="shared" si="147"/>
        <v>99</v>
      </c>
      <c r="AI120" s="164">
        <f t="shared" si="147"/>
        <v>99</v>
      </c>
      <c r="AJ120" s="164">
        <f t="shared" si="147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48">G121</f>
        <v>100</v>
      </c>
      <c r="I121" s="166">
        <f t="shared" si="148"/>
        <v>100</v>
      </c>
      <c r="J121" s="166">
        <f t="shared" si="148"/>
        <v>100</v>
      </c>
      <c r="K121" s="166">
        <f t="shared" si="148"/>
        <v>100</v>
      </c>
      <c r="L121" s="166">
        <f t="shared" si="148"/>
        <v>100</v>
      </c>
      <c r="M121" s="166">
        <f t="shared" si="148"/>
        <v>100</v>
      </c>
      <c r="N121" s="166">
        <f t="shared" si="148"/>
        <v>100</v>
      </c>
      <c r="O121" s="166">
        <f t="shared" si="148"/>
        <v>100</v>
      </c>
      <c r="P121" s="166">
        <f t="shared" si="148"/>
        <v>100</v>
      </c>
      <c r="Q121" s="166">
        <f t="shared" si="148"/>
        <v>100</v>
      </c>
      <c r="R121" s="166">
        <f t="shared" si="145"/>
        <v>100</v>
      </c>
      <c r="S121" s="166">
        <f t="shared" si="145"/>
        <v>100</v>
      </c>
      <c r="T121" s="166">
        <f t="shared" si="145"/>
        <v>100</v>
      </c>
      <c r="U121" s="166">
        <f t="shared" si="145"/>
        <v>100</v>
      </c>
      <c r="V121" s="166">
        <f t="shared" si="145"/>
        <v>100</v>
      </c>
      <c r="W121" s="166">
        <f>J121</f>
        <v>100</v>
      </c>
      <c r="X121" s="166">
        <f t="shared" si="146"/>
        <v>100</v>
      </c>
      <c r="Y121" s="166">
        <f t="shared" si="146"/>
        <v>100</v>
      </c>
      <c r="Z121" s="166">
        <f t="shared" si="146"/>
        <v>100</v>
      </c>
      <c r="AA121" s="166">
        <f t="shared" si="146"/>
        <v>100</v>
      </c>
      <c r="AB121" s="166">
        <f t="shared" si="146"/>
        <v>100</v>
      </c>
      <c r="AC121" s="166">
        <f>P121</f>
        <v>100</v>
      </c>
      <c r="AD121" s="166">
        <f t="shared" si="148"/>
        <v>100</v>
      </c>
      <c r="AE121" s="166">
        <f t="shared" si="148"/>
        <v>100</v>
      </c>
      <c r="AF121" s="166">
        <f t="shared" si="148"/>
        <v>100</v>
      </c>
      <c r="AG121" s="166">
        <f t="shared" si="148"/>
        <v>100</v>
      </c>
      <c r="AH121" s="166">
        <f t="shared" si="148"/>
        <v>100</v>
      </c>
      <c r="AI121" s="166">
        <f t="shared" si="148"/>
        <v>100</v>
      </c>
      <c r="AJ121" s="166">
        <f t="shared" si="148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49">IFERROR(H121*100/H120,0)</f>
        <v>101.01010101010101</v>
      </c>
      <c r="I122" s="291">
        <f t="shared" si="149"/>
        <v>101.01010101010101</v>
      </c>
      <c r="J122" s="291">
        <f t="shared" si="149"/>
        <v>101.01010101010101</v>
      </c>
      <c r="K122" s="291">
        <f t="shared" si="149"/>
        <v>101.01010101010101</v>
      </c>
      <c r="L122" s="291">
        <f t="shared" si="149"/>
        <v>101.01010101010101</v>
      </c>
      <c r="M122" s="291">
        <f t="shared" si="149"/>
        <v>101.01010101010101</v>
      </c>
      <c r="N122" s="291">
        <f t="shared" si="149"/>
        <v>101.01010101010101</v>
      </c>
      <c r="O122" s="291">
        <f t="shared" si="149"/>
        <v>101.01010101010101</v>
      </c>
      <c r="P122" s="291">
        <f t="shared" si="149"/>
        <v>101.01010101010101</v>
      </c>
      <c r="Q122" s="291">
        <f t="shared" si="149"/>
        <v>101.01010101010101</v>
      </c>
      <c r="R122" s="291">
        <f t="shared" si="149"/>
        <v>101.01010101010101</v>
      </c>
      <c r="S122" s="291">
        <f t="shared" si="149"/>
        <v>101.01010101010101</v>
      </c>
      <c r="T122" s="291">
        <f t="shared" si="149"/>
        <v>101.01010101010101</v>
      </c>
      <c r="U122" s="291">
        <f t="shared" si="149"/>
        <v>101.01010101010101</v>
      </c>
      <c r="V122" s="291">
        <f t="shared" si="149"/>
        <v>101.01010101010101</v>
      </c>
      <c r="W122" s="291">
        <f t="shared" si="149"/>
        <v>101.01010101010101</v>
      </c>
      <c r="X122" s="291">
        <f t="shared" si="149"/>
        <v>101.01010101010101</v>
      </c>
      <c r="Y122" s="291">
        <f t="shared" si="149"/>
        <v>101.01010101010101</v>
      </c>
      <c r="Z122" s="291">
        <f t="shared" si="149"/>
        <v>101.01010101010101</v>
      </c>
      <c r="AA122" s="291">
        <f t="shared" si="149"/>
        <v>101.01010101010101</v>
      </c>
      <c r="AB122" s="291">
        <f t="shared" si="149"/>
        <v>101.01010101010101</v>
      </c>
      <c r="AC122" s="291">
        <f t="shared" si="149"/>
        <v>101.01010101010101</v>
      </c>
      <c r="AD122" s="291">
        <f t="shared" si="149"/>
        <v>101.01010101010101</v>
      </c>
      <c r="AE122" s="291">
        <f t="shared" si="149"/>
        <v>101.01010101010101</v>
      </c>
      <c r="AF122" s="291">
        <f t="shared" si="149"/>
        <v>101.01010101010101</v>
      </c>
      <c r="AG122" s="291">
        <f t="shared" si="149"/>
        <v>101.01010101010101</v>
      </c>
      <c r="AH122" s="291">
        <f t="shared" si="149"/>
        <v>101.01010101010101</v>
      </c>
      <c r="AI122" s="291">
        <f t="shared" si="149"/>
        <v>101.01010101010101</v>
      </c>
      <c r="AJ122" s="291">
        <f t="shared" si="149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50">H123</f>
        <v>2</v>
      </c>
      <c r="J123" s="309">
        <f t="shared" si="150"/>
        <v>2</v>
      </c>
      <c r="K123" s="309">
        <f t="shared" si="150"/>
        <v>2</v>
      </c>
      <c r="L123" s="309">
        <f t="shared" si="150"/>
        <v>2</v>
      </c>
      <c r="M123" s="309">
        <f t="shared" si="150"/>
        <v>2</v>
      </c>
      <c r="N123" s="309">
        <f t="shared" si="150"/>
        <v>2</v>
      </c>
      <c r="O123" s="309">
        <f t="shared" si="150"/>
        <v>2</v>
      </c>
      <c r="P123" s="309">
        <f t="shared" si="150"/>
        <v>2</v>
      </c>
      <c r="Q123" s="309">
        <f t="shared" si="150"/>
        <v>2</v>
      </c>
      <c r="R123" s="309">
        <f t="shared" si="150"/>
        <v>2</v>
      </c>
      <c r="S123" s="309">
        <f t="shared" si="150"/>
        <v>2</v>
      </c>
      <c r="T123" s="309">
        <f t="shared" si="150"/>
        <v>2</v>
      </c>
      <c r="U123" s="309">
        <f t="shared" si="150"/>
        <v>2</v>
      </c>
      <c r="V123" s="309">
        <f t="shared" si="150"/>
        <v>2</v>
      </c>
      <c r="W123" s="309">
        <f t="shared" si="150"/>
        <v>2</v>
      </c>
      <c r="X123" s="309">
        <f t="shared" si="150"/>
        <v>2</v>
      </c>
      <c r="Y123" s="309">
        <f t="shared" si="150"/>
        <v>2</v>
      </c>
      <c r="Z123" s="309">
        <f t="shared" si="150"/>
        <v>2</v>
      </c>
      <c r="AA123" s="309">
        <f t="shared" si="150"/>
        <v>2</v>
      </c>
      <c r="AB123" s="309">
        <f t="shared" si="150"/>
        <v>2</v>
      </c>
      <c r="AC123" s="309">
        <f t="shared" si="150"/>
        <v>2</v>
      </c>
      <c r="AD123" s="309">
        <f t="shared" si="150"/>
        <v>2</v>
      </c>
      <c r="AE123" s="309">
        <f t="shared" si="150"/>
        <v>2</v>
      </c>
      <c r="AF123" s="309">
        <f t="shared" si="150"/>
        <v>2</v>
      </c>
      <c r="AG123" s="309">
        <f t="shared" si="150"/>
        <v>2</v>
      </c>
      <c r="AH123" s="309">
        <f t="shared" si="150"/>
        <v>2</v>
      </c>
      <c r="AI123" s="309">
        <f t="shared" si="150"/>
        <v>2</v>
      </c>
      <c r="AJ123" s="309">
        <f t="shared" si="150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51">IFERROR(I119*I120/100*(100-I123)/100,0)</f>
        <v>0</v>
      </c>
      <c r="J124" s="156">
        <f t="shared" si="151"/>
        <v>0</v>
      </c>
      <c r="K124" s="156">
        <f t="shared" si="151"/>
        <v>0</v>
      </c>
      <c r="L124" s="156">
        <f t="shared" si="151"/>
        <v>0</v>
      </c>
      <c r="M124" s="156">
        <f t="shared" si="151"/>
        <v>0</v>
      </c>
      <c r="N124" s="156">
        <f t="shared" si="151"/>
        <v>0</v>
      </c>
      <c r="O124" s="156">
        <f t="shared" si="151"/>
        <v>0</v>
      </c>
      <c r="P124" s="156">
        <f t="shared" si="151"/>
        <v>0</v>
      </c>
      <c r="Q124" s="156">
        <f t="shared" si="151"/>
        <v>0</v>
      </c>
      <c r="R124" s="156">
        <f t="shared" si="151"/>
        <v>0</v>
      </c>
      <c r="S124" s="156">
        <f t="shared" si="151"/>
        <v>0</v>
      </c>
      <c r="T124" s="156">
        <f t="shared" si="151"/>
        <v>0</v>
      </c>
      <c r="U124" s="156">
        <f t="shared" si="151"/>
        <v>0</v>
      </c>
      <c r="V124" s="156">
        <f t="shared" si="151"/>
        <v>0</v>
      </c>
      <c r="W124" s="156">
        <f t="shared" si="151"/>
        <v>0</v>
      </c>
      <c r="X124" s="156">
        <f t="shared" si="151"/>
        <v>0</v>
      </c>
      <c r="Y124" s="156">
        <f t="shared" si="151"/>
        <v>0</v>
      </c>
      <c r="Z124" s="156">
        <f t="shared" si="151"/>
        <v>0</v>
      </c>
      <c r="AA124" s="156">
        <f t="shared" si="151"/>
        <v>0</v>
      </c>
      <c r="AB124" s="156">
        <f t="shared" si="151"/>
        <v>0</v>
      </c>
      <c r="AC124" s="156">
        <f t="shared" si="151"/>
        <v>0</v>
      </c>
      <c r="AD124" s="156">
        <f t="shared" si="151"/>
        <v>0</v>
      </c>
      <c r="AE124" s="156">
        <f t="shared" si="151"/>
        <v>0</v>
      </c>
      <c r="AF124" s="156">
        <f t="shared" si="151"/>
        <v>0</v>
      </c>
      <c r="AG124" s="156">
        <f t="shared" si="151"/>
        <v>0</v>
      </c>
      <c r="AH124" s="156">
        <f t="shared" si="151"/>
        <v>0</v>
      </c>
      <c r="AI124" s="156">
        <f t="shared" si="151"/>
        <v>0</v>
      </c>
      <c r="AJ124" s="156">
        <f t="shared" si="151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52">IFERROR(I122/100*I124,0)</f>
        <v>0</v>
      </c>
      <c r="J125" s="163">
        <f t="shared" si="152"/>
        <v>0</v>
      </c>
      <c r="K125" s="163">
        <f t="shared" si="152"/>
        <v>0</v>
      </c>
      <c r="L125" s="163">
        <f t="shared" si="152"/>
        <v>0</v>
      </c>
      <c r="M125" s="163">
        <f t="shared" si="152"/>
        <v>0</v>
      </c>
      <c r="N125" s="163">
        <f t="shared" si="152"/>
        <v>0</v>
      </c>
      <c r="O125" s="163">
        <f t="shared" si="152"/>
        <v>0</v>
      </c>
      <c r="P125" s="163">
        <f t="shared" si="152"/>
        <v>0</v>
      </c>
      <c r="Q125" s="163">
        <f t="shared" si="152"/>
        <v>0</v>
      </c>
      <c r="R125" s="163">
        <f t="shared" si="152"/>
        <v>0</v>
      </c>
      <c r="S125" s="163">
        <f t="shared" si="152"/>
        <v>0</v>
      </c>
      <c r="T125" s="163">
        <f t="shared" si="152"/>
        <v>0</v>
      </c>
      <c r="U125" s="163">
        <f t="shared" si="152"/>
        <v>0</v>
      </c>
      <c r="V125" s="163">
        <f t="shared" si="152"/>
        <v>0</v>
      </c>
      <c r="W125" s="163">
        <f t="shared" si="152"/>
        <v>0</v>
      </c>
      <c r="X125" s="163">
        <f t="shared" si="152"/>
        <v>0</v>
      </c>
      <c r="Y125" s="163">
        <f t="shared" si="152"/>
        <v>0</v>
      </c>
      <c r="Z125" s="163">
        <f t="shared" si="152"/>
        <v>0</v>
      </c>
      <c r="AA125" s="163">
        <f t="shared" si="152"/>
        <v>0</v>
      </c>
      <c r="AB125" s="163">
        <f t="shared" si="152"/>
        <v>0</v>
      </c>
      <c r="AC125" s="163">
        <f t="shared" si="152"/>
        <v>0</v>
      </c>
      <c r="AD125" s="163">
        <f t="shared" si="152"/>
        <v>0</v>
      </c>
      <c r="AE125" s="163">
        <f t="shared" si="152"/>
        <v>0</v>
      </c>
      <c r="AF125" s="163">
        <f t="shared" si="152"/>
        <v>0</v>
      </c>
      <c r="AG125" s="163">
        <f t="shared" si="152"/>
        <v>0</v>
      </c>
      <c r="AH125" s="163">
        <f t="shared" si="152"/>
        <v>0</v>
      </c>
      <c r="AI125" s="163">
        <f t="shared" si="152"/>
        <v>0</v>
      </c>
      <c r="AJ125" s="163">
        <f t="shared" si="152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53">IFERROR(H119*H120/88,0)</f>
        <v>0</v>
      </c>
      <c r="I126" s="156">
        <f t="shared" si="153"/>
        <v>0</v>
      </c>
      <c r="J126" s="156">
        <f t="shared" si="153"/>
        <v>0</v>
      </c>
      <c r="K126" s="156">
        <f t="shared" si="153"/>
        <v>0</v>
      </c>
      <c r="L126" s="156">
        <f t="shared" si="153"/>
        <v>0</v>
      </c>
      <c r="M126" s="156">
        <f t="shared" si="153"/>
        <v>0</v>
      </c>
      <c r="N126" s="156">
        <f t="shared" si="153"/>
        <v>0</v>
      </c>
      <c r="O126" s="156">
        <f t="shared" si="153"/>
        <v>0</v>
      </c>
      <c r="P126" s="156">
        <f t="shared" si="153"/>
        <v>0</v>
      </c>
      <c r="Q126" s="156">
        <f t="shared" si="153"/>
        <v>0</v>
      </c>
      <c r="R126" s="156">
        <f t="shared" si="153"/>
        <v>0</v>
      </c>
      <c r="S126" s="156">
        <f t="shared" si="153"/>
        <v>0</v>
      </c>
      <c r="T126" s="156">
        <f t="shared" si="153"/>
        <v>0</v>
      </c>
      <c r="U126" s="156">
        <f t="shared" si="153"/>
        <v>0</v>
      </c>
      <c r="V126" s="156">
        <f t="shared" si="153"/>
        <v>0</v>
      </c>
      <c r="W126" s="156">
        <f t="shared" si="153"/>
        <v>0</v>
      </c>
      <c r="X126" s="156">
        <f t="shared" si="153"/>
        <v>0</v>
      </c>
      <c r="Y126" s="156">
        <f t="shared" si="153"/>
        <v>0</v>
      </c>
      <c r="Z126" s="156">
        <f t="shared" si="153"/>
        <v>0</v>
      </c>
      <c r="AA126" s="156">
        <f t="shared" si="153"/>
        <v>0</v>
      </c>
      <c r="AB126" s="156">
        <f t="shared" si="153"/>
        <v>0</v>
      </c>
      <c r="AC126" s="156">
        <f t="shared" si="153"/>
        <v>0</v>
      </c>
      <c r="AD126" s="156">
        <f t="shared" si="153"/>
        <v>0</v>
      </c>
      <c r="AE126" s="156">
        <f t="shared" si="153"/>
        <v>0</v>
      </c>
      <c r="AF126" s="156">
        <f t="shared" si="153"/>
        <v>0</v>
      </c>
      <c r="AG126" s="156">
        <f t="shared" si="153"/>
        <v>0</v>
      </c>
      <c r="AH126" s="156">
        <f t="shared" si="153"/>
        <v>0</v>
      </c>
      <c r="AI126" s="156">
        <f t="shared" si="153"/>
        <v>0</v>
      </c>
      <c r="AJ126" s="156">
        <f t="shared" si="153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54">IFERROR(G127*H$164/G$164,"-")</f>
        <v>-</v>
      </c>
      <c r="I127" s="179" t="str">
        <f t="shared" si="154"/>
        <v>-</v>
      </c>
      <c r="J127" s="179" t="str">
        <f t="shared" si="154"/>
        <v>-</v>
      </c>
      <c r="K127" s="179" t="str">
        <f t="shared" si="154"/>
        <v>-</v>
      </c>
      <c r="L127" s="179" t="str">
        <f t="shared" si="154"/>
        <v>-</v>
      </c>
      <c r="M127" s="179" t="str">
        <f t="shared" si="154"/>
        <v>-</v>
      </c>
      <c r="N127" s="179" t="str">
        <f t="shared" si="154"/>
        <v>-</v>
      </c>
      <c r="O127" s="179" t="str">
        <f t="shared" si="154"/>
        <v>-</v>
      </c>
      <c r="P127" s="179" t="str">
        <f t="shared" si="154"/>
        <v>-</v>
      </c>
      <c r="Q127" s="179" t="str">
        <f t="shared" si="154"/>
        <v>-</v>
      </c>
      <c r="R127" s="179" t="str">
        <f t="shared" si="154"/>
        <v>-</v>
      </c>
      <c r="S127" s="179" t="str">
        <f t="shared" si="154"/>
        <v>-</v>
      </c>
      <c r="T127" s="179" t="str">
        <f t="shared" si="154"/>
        <v>-</v>
      </c>
      <c r="U127" s="179" t="str">
        <f t="shared" si="154"/>
        <v>-</v>
      </c>
      <c r="V127" s="179" t="str">
        <f t="shared" si="154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55">IFERROR(AC127*AD$164/AC$164,"-")</f>
        <v>-</v>
      </c>
      <c r="AE127" s="179" t="str">
        <f t="shared" si="155"/>
        <v>-</v>
      </c>
      <c r="AF127" s="179" t="str">
        <f t="shared" si="155"/>
        <v>-</v>
      </c>
      <c r="AG127" s="179" t="str">
        <f t="shared" si="155"/>
        <v>-</v>
      </c>
      <c r="AH127" s="179" t="str">
        <f t="shared" si="155"/>
        <v>-</v>
      </c>
      <c r="AI127" s="179" t="str">
        <f t="shared" si="155"/>
        <v>-</v>
      </c>
      <c r="AJ127" s="179" t="str">
        <f t="shared" si="155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V129" si="156">H128</f>
        <v>99</v>
      </c>
      <c r="J128" s="164">
        <f t="shared" si="156"/>
        <v>99</v>
      </c>
      <c r="K128" s="164">
        <f t="shared" si="156"/>
        <v>99</v>
      </c>
      <c r="L128" s="164">
        <f t="shared" si="156"/>
        <v>99</v>
      </c>
      <c r="M128" s="164">
        <f t="shared" si="156"/>
        <v>99</v>
      </c>
      <c r="N128" s="164">
        <f t="shared" si="156"/>
        <v>99</v>
      </c>
      <c r="O128" s="164">
        <f t="shared" si="156"/>
        <v>99</v>
      </c>
      <c r="P128" s="164">
        <f t="shared" si="156"/>
        <v>99</v>
      </c>
      <c r="Q128" s="164">
        <f t="shared" si="156"/>
        <v>99</v>
      </c>
      <c r="R128" s="164">
        <f t="shared" si="156"/>
        <v>99</v>
      </c>
      <c r="S128" s="164">
        <f t="shared" si="156"/>
        <v>99</v>
      </c>
      <c r="T128" s="164">
        <f t="shared" si="156"/>
        <v>99</v>
      </c>
      <c r="U128" s="164">
        <f t="shared" si="156"/>
        <v>99</v>
      </c>
      <c r="V128" s="164">
        <f t="shared" si="156"/>
        <v>99</v>
      </c>
      <c r="W128" s="164">
        <f>J128</f>
        <v>99</v>
      </c>
      <c r="X128" s="164">
        <f t="shared" ref="X128:AB129" si="157">W128</f>
        <v>99</v>
      </c>
      <c r="Y128" s="164">
        <f t="shared" si="157"/>
        <v>99</v>
      </c>
      <c r="Z128" s="164">
        <f t="shared" si="157"/>
        <v>99</v>
      </c>
      <c r="AA128" s="164">
        <f t="shared" si="157"/>
        <v>99</v>
      </c>
      <c r="AB128" s="164">
        <f t="shared" si="157"/>
        <v>99</v>
      </c>
      <c r="AC128" s="164">
        <f>P128</f>
        <v>99</v>
      </c>
      <c r="AD128" s="164">
        <f t="shared" ref="AD128:AJ128" si="158">AC128</f>
        <v>99</v>
      </c>
      <c r="AE128" s="164">
        <f t="shared" si="158"/>
        <v>99</v>
      </c>
      <c r="AF128" s="164">
        <f t="shared" si="158"/>
        <v>99</v>
      </c>
      <c r="AG128" s="164">
        <f t="shared" si="158"/>
        <v>99</v>
      </c>
      <c r="AH128" s="164">
        <f t="shared" si="158"/>
        <v>99</v>
      </c>
      <c r="AI128" s="164">
        <f t="shared" si="158"/>
        <v>99</v>
      </c>
      <c r="AJ128" s="164">
        <f t="shared" si="158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59">G129</f>
        <v>53</v>
      </c>
      <c r="I129" s="166">
        <f t="shared" si="159"/>
        <v>53</v>
      </c>
      <c r="J129" s="166">
        <f t="shared" si="159"/>
        <v>53</v>
      </c>
      <c r="K129" s="166">
        <f t="shared" si="159"/>
        <v>53</v>
      </c>
      <c r="L129" s="166">
        <f t="shared" si="159"/>
        <v>53</v>
      </c>
      <c r="M129" s="166">
        <f t="shared" si="159"/>
        <v>53</v>
      </c>
      <c r="N129" s="166">
        <f t="shared" si="159"/>
        <v>53</v>
      </c>
      <c r="O129" s="166">
        <f t="shared" si="159"/>
        <v>53</v>
      </c>
      <c r="P129" s="166">
        <f t="shared" si="159"/>
        <v>53</v>
      </c>
      <c r="Q129" s="166">
        <f t="shared" si="159"/>
        <v>53</v>
      </c>
      <c r="R129" s="166">
        <f t="shared" si="156"/>
        <v>53</v>
      </c>
      <c r="S129" s="166">
        <f t="shared" si="156"/>
        <v>53</v>
      </c>
      <c r="T129" s="166">
        <f t="shared" si="156"/>
        <v>53</v>
      </c>
      <c r="U129" s="166">
        <f t="shared" si="156"/>
        <v>53</v>
      </c>
      <c r="V129" s="166">
        <f t="shared" si="156"/>
        <v>53</v>
      </c>
      <c r="W129" s="166">
        <f>J129</f>
        <v>53</v>
      </c>
      <c r="X129" s="166">
        <f t="shared" si="157"/>
        <v>53</v>
      </c>
      <c r="Y129" s="166">
        <f t="shared" si="157"/>
        <v>53</v>
      </c>
      <c r="Z129" s="166">
        <f t="shared" si="157"/>
        <v>53</v>
      </c>
      <c r="AA129" s="166">
        <f t="shared" si="157"/>
        <v>53</v>
      </c>
      <c r="AB129" s="166">
        <f t="shared" si="157"/>
        <v>53</v>
      </c>
      <c r="AC129" s="166">
        <f>P129</f>
        <v>53</v>
      </c>
      <c r="AD129" s="166">
        <f t="shared" si="159"/>
        <v>53</v>
      </c>
      <c r="AE129" s="166">
        <f t="shared" si="159"/>
        <v>53</v>
      </c>
      <c r="AF129" s="166">
        <f t="shared" si="159"/>
        <v>53</v>
      </c>
      <c r="AG129" s="166">
        <f t="shared" si="159"/>
        <v>53</v>
      </c>
      <c r="AH129" s="166">
        <f t="shared" si="159"/>
        <v>53</v>
      </c>
      <c r="AI129" s="166">
        <f t="shared" si="159"/>
        <v>53</v>
      </c>
      <c r="AJ129" s="166">
        <f t="shared" si="159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60">IFERROR(H129*100/H128,0)</f>
        <v>53.535353535353536</v>
      </c>
      <c r="I130" s="291">
        <f t="shared" si="160"/>
        <v>53.535353535353536</v>
      </c>
      <c r="J130" s="291">
        <f t="shared" si="160"/>
        <v>53.535353535353536</v>
      </c>
      <c r="K130" s="291">
        <f t="shared" si="160"/>
        <v>53.535353535353536</v>
      </c>
      <c r="L130" s="291">
        <f t="shared" si="160"/>
        <v>53.535353535353536</v>
      </c>
      <c r="M130" s="291">
        <f t="shared" si="160"/>
        <v>53.535353535353536</v>
      </c>
      <c r="N130" s="291">
        <f t="shared" si="160"/>
        <v>53.535353535353536</v>
      </c>
      <c r="O130" s="291">
        <f t="shared" si="160"/>
        <v>53.535353535353536</v>
      </c>
      <c r="P130" s="291">
        <f t="shared" si="160"/>
        <v>53.535353535353536</v>
      </c>
      <c r="Q130" s="291">
        <f t="shared" si="160"/>
        <v>53.535353535353536</v>
      </c>
      <c r="R130" s="291">
        <f t="shared" si="160"/>
        <v>53.535353535353536</v>
      </c>
      <c r="S130" s="291">
        <f t="shared" si="160"/>
        <v>53.535353535353536</v>
      </c>
      <c r="T130" s="291">
        <f t="shared" si="160"/>
        <v>53.535353535353536</v>
      </c>
      <c r="U130" s="291">
        <f t="shared" si="160"/>
        <v>53.535353535353536</v>
      </c>
      <c r="V130" s="291">
        <f t="shared" si="160"/>
        <v>53.535353535353536</v>
      </c>
      <c r="W130" s="291">
        <f t="shared" si="160"/>
        <v>53.535353535353536</v>
      </c>
      <c r="X130" s="291">
        <f t="shared" si="160"/>
        <v>53.535353535353536</v>
      </c>
      <c r="Y130" s="291">
        <f t="shared" si="160"/>
        <v>53.535353535353536</v>
      </c>
      <c r="Z130" s="291">
        <f t="shared" si="160"/>
        <v>53.535353535353536</v>
      </c>
      <c r="AA130" s="291">
        <f t="shared" si="160"/>
        <v>53.535353535353536</v>
      </c>
      <c r="AB130" s="291">
        <f t="shared" si="160"/>
        <v>53.535353535353536</v>
      </c>
      <c r="AC130" s="291">
        <f t="shared" si="160"/>
        <v>53.535353535353536</v>
      </c>
      <c r="AD130" s="291">
        <f t="shared" si="160"/>
        <v>53.535353535353536</v>
      </c>
      <c r="AE130" s="291">
        <f t="shared" si="160"/>
        <v>53.535353535353536</v>
      </c>
      <c r="AF130" s="291">
        <f t="shared" si="160"/>
        <v>53.535353535353536</v>
      </c>
      <c r="AG130" s="291">
        <f t="shared" si="160"/>
        <v>53.535353535353536</v>
      </c>
      <c r="AH130" s="291">
        <f t="shared" si="160"/>
        <v>53.535353535353536</v>
      </c>
      <c r="AI130" s="291">
        <f t="shared" si="160"/>
        <v>53.535353535353536</v>
      </c>
      <c r="AJ130" s="291">
        <f t="shared" si="160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61">H131</f>
        <v>2</v>
      </c>
      <c r="J131" s="309">
        <f t="shared" si="161"/>
        <v>2</v>
      </c>
      <c r="K131" s="309">
        <f t="shared" si="161"/>
        <v>2</v>
      </c>
      <c r="L131" s="309">
        <f t="shared" si="161"/>
        <v>2</v>
      </c>
      <c r="M131" s="309">
        <f t="shared" si="161"/>
        <v>2</v>
      </c>
      <c r="N131" s="309">
        <f t="shared" si="161"/>
        <v>2</v>
      </c>
      <c r="O131" s="309">
        <f t="shared" si="161"/>
        <v>2</v>
      </c>
      <c r="P131" s="309">
        <f t="shared" si="161"/>
        <v>2</v>
      </c>
      <c r="Q131" s="309">
        <f t="shared" si="161"/>
        <v>2</v>
      </c>
      <c r="R131" s="309">
        <f t="shared" si="161"/>
        <v>2</v>
      </c>
      <c r="S131" s="309">
        <f t="shared" si="161"/>
        <v>2</v>
      </c>
      <c r="T131" s="309">
        <f t="shared" si="161"/>
        <v>2</v>
      </c>
      <c r="U131" s="309">
        <f t="shared" si="161"/>
        <v>2</v>
      </c>
      <c r="V131" s="309">
        <f t="shared" si="161"/>
        <v>2</v>
      </c>
      <c r="W131" s="309">
        <f t="shared" si="161"/>
        <v>2</v>
      </c>
      <c r="X131" s="309">
        <f t="shared" si="161"/>
        <v>2</v>
      </c>
      <c r="Y131" s="309">
        <f t="shared" si="161"/>
        <v>2</v>
      </c>
      <c r="Z131" s="309">
        <f t="shared" si="161"/>
        <v>2</v>
      </c>
      <c r="AA131" s="309">
        <f t="shared" si="161"/>
        <v>2</v>
      </c>
      <c r="AB131" s="309">
        <f t="shared" si="161"/>
        <v>2</v>
      </c>
      <c r="AC131" s="309">
        <f t="shared" si="161"/>
        <v>2</v>
      </c>
      <c r="AD131" s="309">
        <f t="shared" si="161"/>
        <v>2</v>
      </c>
      <c r="AE131" s="309">
        <f t="shared" si="161"/>
        <v>2</v>
      </c>
      <c r="AF131" s="309">
        <f t="shared" si="161"/>
        <v>2</v>
      </c>
      <c r="AG131" s="309">
        <f t="shared" si="161"/>
        <v>2</v>
      </c>
      <c r="AH131" s="309">
        <f t="shared" si="161"/>
        <v>2</v>
      </c>
      <c r="AI131" s="309">
        <f t="shared" si="161"/>
        <v>2</v>
      </c>
      <c r="AJ131" s="309">
        <f t="shared" si="161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62">IFERROR(I127*I128/100*(100-I131)/100,0)</f>
        <v>0</v>
      </c>
      <c r="J132" s="156">
        <f t="shared" si="162"/>
        <v>0</v>
      </c>
      <c r="K132" s="156">
        <f t="shared" si="162"/>
        <v>0</v>
      </c>
      <c r="L132" s="156">
        <f t="shared" si="162"/>
        <v>0</v>
      </c>
      <c r="M132" s="156">
        <f t="shared" si="162"/>
        <v>0</v>
      </c>
      <c r="N132" s="156">
        <f t="shared" si="162"/>
        <v>0</v>
      </c>
      <c r="O132" s="156">
        <f t="shared" si="162"/>
        <v>0</v>
      </c>
      <c r="P132" s="156">
        <f t="shared" si="162"/>
        <v>0</v>
      </c>
      <c r="Q132" s="156">
        <f t="shared" si="162"/>
        <v>0</v>
      </c>
      <c r="R132" s="156">
        <f t="shared" si="162"/>
        <v>0</v>
      </c>
      <c r="S132" s="156">
        <f t="shared" si="162"/>
        <v>0</v>
      </c>
      <c r="T132" s="156">
        <f t="shared" si="162"/>
        <v>0</v>
      </c>
      <c r="U132" s="156">
        <f t="shared" si="162"/>
        <v>0</v>
      </c>
      <c r="V132" s="156">
        <f t="shared" si="162"/>
        <v>0</v>
      </c>
      <c r="W132" s="156">
        <f t="shared" si="162"/>
        <v>0</v>
      </c>
      <c r="X132" s="156">
        <f t="shared" si="162"/>
        <v>0</v>
      </c>
      <c r="Y132" s="156">
        <f t="shared" si="162"/>
        <v>0</v>
      </c>
      <c r="Z132" s="156">
        <f t="shared" si="162"/>
        <v>0</v>
      </c>
      <c r="AA132" s="156">
        <f t="shared" si="162"/>
        <v>0</v>
      </c>
      <c r="AB132" s="156">
        <f t="shared" si="162"/>
        <v>0</v>
      </c>
      <c r="AC132" s="156">
        <f t="shared" si="162"/>
        <v>0</v>
      </c>
      <c r="AD132" s="156">
        <f t="shared" si="162"/>
        <v>0</v>
      </c>
      <c r="AE132" s="156">
        <f t="shared" si="162"/>
        <v>0</v>
      </c>
      <c r="AF132" s="156">
        <f t="shared" si="162"/>
        <v>0</v>
      </c>
      <c r="AG132" s="156">
        <f t="shared" si="162"/>
        <v>0</v>
      </c>
      <c r="AH132" s="156">
        <f t="shared" si="162"/>
        <v>0</v>
      </c>
      <c r="AI132" s="156">
        <f t="shared" si="162"/>
        <v>0</v>
      </c>
      <c r="AJ132" s="156">
        <f t="shared" si="162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63">IFERROR(I130/100*I132,0)</f>
        <v>0</v>
      </c>
      <c r="J133" s="163">
        <f t="shared" si="163"/>
        <v>0</v>
      </c>
      <c r="K133" s="163">
        <f t="shared" si="163"/>
        <v>0</v>
      </c>
      <c r="L133" s="163">
        <f t="shared" si="163"/>
        <v>0</v>
      </c>
      <c r="M133" s="163">
        <f t="shared" si="163"/>
        <v>0</v>
      </c>
      <c r="N133" s="163">
        <f t="shared" si="163"/>
        <v>0</v>
      </c>
      <c r="O133" s="163">
        <f t="shared" si="163"/>
        <v>0</v>
      </c>
      <c r="P133" s="163">
        <f t="shared" si="163"/>
        <v>0</v>
      </c>
      <c r="Q133" s="163">
        <f t="shared" si="163"/>
        <v>0</v>
      </c>
      <c r="R133" s="163">
        <f t="shared" si="163"/>
        <v>0</v>
      </c>
      <c r="S133" s="163">
        <f t="shared" si="163"/>
        <v>0</v>
      </c>
      <c r="T133" s="163">
        <f t="shared" si="163"/>
        <v>0</v>
      </c>
      <c r="U133" s="163">
        <f t="shared" si="163"/>
        <v>0</v>
      </c>
      <c r="V133" s="163">
        <f t="shared" si="163"/>
        <v>0</v>
      </c>
      <c r="W133" s="163">
        <f t="shared" si="163"/>
        <v>0</v>
      </c>
      <c r="X133" s="163">
        <f t="shared" si="163"/>
        <v>0</v>
      </c>
      <c r="Y133" s="163">
        <f t="shared" si="163"/>
        <v>0</v>
      </c>
      <c r="Z133" s="163">
        <f t="shared" si="163"/>
        <v>0</v>
      </c>
      <c r="AA133" s="163">
        <f t="shared" si="163"/>
        <v>0</v>
      </c>
      <c r="AB133" s="163">
        <f t="shared" si="163"/>
        <v>0</v>
      </c>
      <c r="AC133" s="163">
        <f t="shared" si="163"/>
        <v>0</v>
      </c>
      <c r="AD133" s="163">
        <f t="shared" si="163"/>
        <v>0</v>
      </c>
      <c r="AE133" s="163">
        <f t="shared" si="163"/>
        <v>0</v>
      </c>
      <c r="AF133" s="163">
        <f t="shared" si="163"/>
        <v>0</v>
      </c>
      <c r="AG133" s="163">
        <f t="shared" si="163"/>
        <v>0</v>
      </c>
      <c r="AH133" s="163">
        <f t="shared" si="163"/>
        <v>0</v>
      </c>
      <c r="AI133" s="163">
        <f t="shared" si="163"/>
        <v>0</v>
      </c>
      <c r="AJ133" s="163">
        <f t="shared" si="163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64">IFERROR(H127*H128/88,0)</f>
        <v>0</v>
      </c>
      <c r="I134" s="156">
        <f t="shared" si="164"/>
        <v>0</v>
      </c>
      <c r="J134" s="156">
        <f t="shared" si="164"/>
        <v>0</v>
      </c>
      <c r="K134" s="156">
        <f t="shared" si="164"/>
        <v>0</v>
      </c>
      <c r="L134" s="156">
        <f t="shared" si="164"/>
        <v>0</v>
      </c>
      <c r="M134" s="156">
        <f t="shared" si="164"/>
        <v>0</v>
      </c>
      <c r="N134" s="156">
        <f t="shared" si="164"/>
        <v>0</v>
      </c>
      <c r="O134" s="156">
        <f t="shared" si="164"/>
        <v>0</v>
      </c>
      <c r="P134" s="156">
        <f t="shared" si="164"/>
        <v>0</v>
      </c>
      <c r="Q134" s="156">
        <f t="shared" si="164"/>
        <v>0</v>
      </c>
      <c r="R134" s="156">
        <f t="shared" si="164"/>
        <v>0</v>
      </c>
      <c r="S134" s="156">
        <f t="shared" si="164"/>
        <v>0</v>
      </c>
      <c r="T134" s="156">
        <f t="shared" si="164"/>
        <v>0</v>
      </c>
      <c r="U134" s="156">
        <f t="shared" si="164"/>
        <v>0</v>
      </c>
      <c r="V134" s="156">
        <f t="shared" si="164"/>
        <v>0</v>
      </c>
      <c r="W134" s="156">
        <f t="shared" si="164"/>
        <v>0</v>
      </c>
      <c r="X134" s="156">
        <f t="shared" si="164"/>
        <v>0</v>
      </c>
      <c r="Y134" s="156">
        <f t="shared" si="164"/>
        <v>0</v>
      </c>
      <c r="Z134" s="156">
        <f t="shared" si="164"/>
        <v>0</v>
      </c>
      <c r="AA134" s="156">
        <f t="shared" si="164"/>
        <v>0</v>
      </c>
      <c r="AB134" s="156">
        <f t="shared" si="164"/>
        <v>0</v>
      </c>
      <c r="AC134" s="156">
        <f t="shared" si="164"/>
        <v>0</v>
      </c>
      <c r="AD134" s="156">
        <f t="shared" si="164"/>
        <v>0</v>
      </c>
      <c r="AE134" s="156">
        <f t="shared" si="164"/>
        <v>0</v>
      </c>
      <c r="AF134" s="156">
        <f t="shared" si="164"/>
        <v>0</v>
      </c>
      <c r="AG134" s="156">
        <f t="shared" si="164"/>
        <v>0</v>
      </c>
      <c r="AH134" s="156">
        <f t="shared" si="164"/>
        <v>0</v>
      </c>
      <c r="AI134" s="156">
        <f t="shared" si="164"/>
        <v>0</v>
      </c>
      <c r="AJ134" s="156">
        <f t="shared" si="164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65">IFERROR(G135*H$164/G$164,"-")</f>
        <v>-</v>
      </c>
      <c r="I135" s="179" t="str">
        <f t="shared" si="165"/>
        <v>-</v>
      </c>
      <c r="J135" s="179" t="str">
        <f t="shared" si="165"/>
        <v>-</v>
      </c>
      <c r="K135" s="179" t="str">
        <f t="shared" si="165"/>
        <v>-</v>
      </c>
      <c r="L135" s="179" t="str">
        <f t="shared" si="165"/>
        <v>-</v>
      </c>
      <c r="M135" s="179" t="str">
        <f t="shared" si="165"/>
        <v>-</v>
      </c>
      <c r="N135" s="179" t="str">
        <f t="shared" si="165"/>
        <v>-</v>
      </c>
      <c r="O135" s="179" t="str">
        <f t="shared" si="165"/>
        <v>-</v>
      </c>
      <c r="P135" s="179" t="str">
        <f t="shared" si="165"/>
        <v>-</v>
      </c>
      <c r="Q135" s="179" t="str">
        <f t="shared" si="165"/>
        <v>-</v>
      </c>
      <c r="R135" s="179" t="str">
        <f t="shared" si="165"/>
        <v>-</v>
      </c>
      <c r="S135" s="179" t="str">
        <f t="shared" si="165"/>
        <v>-</v>
      </c>
      <c r="T135" s="179" t="str">
        <f t="shared" si="165"/>
        <v>-</v>
      </c>
      <c r="U135" s="179" t="str">
        <f t="shared" si="165"/>
        <v>-</v>
      </c>
      <c r="V135" s="179" t="str">
        <f t="shared" si="165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66">IFERROR(AC135*AD$164/AC$164,"-")</f>
        <v>-</v>
      </c>
      <c r="AE135" s="179" t="str">
        <f t="shared" si="166"/>
        <v>-</v>
      </c>
      <c r="AF135" s="179" t="str">
        <f t="shared" si="166"/>
        <v>-</v>
      </c>
      <c r="AG135" s="179" t="str">
        <f t="shared" si="166"/>
        <v>-</v>
      </c>
      <c r="AH135" s="179" t="str">
        <f t="shared" si="166"/>
        <v>-</v>
      </c>
      <c r="AI135" s="179" t="str">
        <f t="shared" si="166"/>
        <v>-</v>
      </c>
      <c r="AJ135" s="179" t="str">
        <f t="shared" si="166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V137" si="167">H136</f>
        <v>98</v>
      </c>
      <c r="J136" s="164">
        <f t="shared" si="167"/>
        <v>98</v>
      </c>
      <c r="K136" s="164">
        <f t="shared" si="167"/>
        <v>98</v>
      </c>
      <c r="L136" s="164">
        <f t="shared" si="167"/>
        <v>98</v>
      </c>
      <c r="M136" s="164">
        <f t="shared" si="167"/>
        <v>98</v>
      </c>
      <c r="N136" s="164">
        <f t="shared" si="167"/>
        <v>98</v>
      </c>
      <c r="O136" s="164">
        <f t="shared" si="167"/>
        <v>98</v>
      </c>
      <c r="P136" s="164">
        <f t="shared" si="167"/>
        <v>98</v>
      </c>
      <c r="Q136" s="164">
        <f t="shared" si="167"/>
        <v>98</v>
      </c>
      <c r="R136" s="164">
        <f t="shared" si="167"/>
        <v>98</v>
      </c>
      <c r="S136" s="164">
        <f t="shared" si="167"/>
        <v>98</v>
      </c>
      <c r="T136" s="164">
        <f t="shared" si="167"/>
        <v>98</v>
      </c>
      <c r="U136" s="164">
        <f t="shared" si="167"/>
        <v>98</v>
      </c>
      <c r="V136" s="164">
        <f t="shared" si="167"/>
        <v>98</v>
      </c>
      <c r="W136" s="164">
        <f>J136</f>
        <v>98</v>
      </c>
      <c r="X136" s="164">
        <f t="shared" ref="X136:AB137" si="168">W136</f>
        <v>98</v>
      </c>
      <c r="Y136" s="164">
        <f t="shared" si="168"/>
        <v>98</v>
      </c>
      <c r="Z136" s="164">
        <f t="shared" si="168"/>
        <v>98</v>
      </c>
      <c r="AA136" s="164">
        <f t="shared" si="168"/>
        <v>98</v>
      </c>
      <c r="AB136" s="164">
        <f t="shared" si="168"/>
        <v>98</v>
      </c>
      <c r="AC136" s="164">
        <f>P136</f>
        <v>98</v>
      </c>
      <c r="AD136" s="164">
        <f t="shared" ref="AD136:AJ136" si="169">AC136</f>
        <v>98</v>
      </c>
      <c r="AE136" s="164">
        <f t="shared" si="169"/>
        <v>98</v>
      </c>
      <c r="AF136" s="164">
        <f t="shared" si="169"/>
        <v>98</v>
      </c>
      <c r="AG136" s="164">
        <f t="shared" si="169"/>
        <v>98</v>
      </c>
      <c r="AH136" s="164">
        <f t="shared" si="169"/>
        <v>98</v>
      </c>
      <c r="AI136" s="164">
        <f t="shared" si="169"/>
        <v>98</v>
      </c>
      <c r="AJ136" s="164">
        <f t="shared" si="169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70">G137</f>
        <v>13</v>
      </c>
      <c r="I137" s="166">
        <f t="shared" si="170"/>
        <v>13</v>
      </c>
      <c r="J137" s="166">
        <f t="shared" si="170"/>
        <v>13</v>
      </c>
      <c r="K137" s="166">
        <f t="shared" si="170"/>
        <v>13</v>
      </c>
      <c r="L137" s="166">
        <f t="shared" si="170"/>
        <v>13</v>
      </c>
      <c r="M137" s="166">
        <f t="shared" si="170"/>
        <v>13</v>
      </c>
      <c r="N137" s="166">
        <f t="shared" si="170"/>
        <v>13</v>
      </c>
      <c r="O137" s="166">
        <f t="shared" si="170"/>
        <v>13</v>
      </c>
      <c r="P137" s="166">
        <f t="shared" si="170"/>
        <v>13</v>
      </c>
      <c r="Q137" s="166">
        <f t="shared" si="170"/>
        <v>13</v>
      </c>
      <c r="R137" s="166">
        <f t="shared" si="167"/>
        <v>13</v>
      </c>
      <c r="S137" s="166">
        <f t="shared" si="167"/>
        <v>13</v>
      </c>
      <c r="T137" s="166">
        <f t="shared" si="167"/>
        <v>13</v>
      </c>
      <c r="U137" s="166">
        <f t="shared" si="167"/>
        <v>13</v>
      </c>
      <c r="V137" s="166">
        <f t="shared" si="167"/>
        <v>13</v>
      </c>
      <c r="W137" s="166">
        <f>J137</f>
        <v>13</v>
      </c>
      <c r="X137" s="166">
        <f t="shared" si="168"/>
        <v>13</v>
      </c>
      <c r="Y137" s="166">
        <f t="shared" si="168"/>
        <v>13</v>
      </c>
      <c r="Z137" s="166">
        <f t="shared" si="168"/>
        <v>13</v>
      </c>
      <c r="AA137" s="166">
        <f t="shared" si="168"/>
        <v>13</v>
      </c>
      <c r="AB137" s="166">
        <f t="shared" si="168"/>
        <v>13</v>
      </c>
      <c r="AC137" s="166">
        <f>P137</f>
        <v>13</v>
      </c>
      <c r="AD137" s="166">
        <f t="shared" si="170"/>
        <v>13</v>
      </c>
      <c r="AE137" s="166">
        <f t="shared" si="170"/>
        <v>13</v>
      </c>
      <c r="AF137" s="166">
        <f t="shared" si="170"/>
        <v>13</v>
      </c>
      <c r="AG137" s="166">
        <f t="shared" si="170"/>
        <v>13</v>
      </c>
      <c r="AH137" s="166">
        <f t="shared" si="170"/>
        <v>13</v>
      </c>
      <c r="AI137" s="166">
        <f t="shared" si="170"/>
        <v>13</v>
      </c>
      <c r="AJ137" s="166">
        <f t="shared" si="170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71">IFERROR(H137*100/H136,0)</f>
        <v>13.26530612244898</v>
      </c>
      <c r="I138" s="291">
        <f t="shared" si="171"/>
        <v>13.26530612244898</v>
      </c>
      <c r="J138" s="291">
        <f t="shared" si="171"/>
        <v>13.26530612244898</v>
      </c>
      <c r="K138" s="291">
        <f t="shared" si="171"/>
        <v>13.26530612244898</v>
      </c>
      <c r="L138" s="291">
        <f t="shared" si="171"/>
        <v>13.26530612244898</v>
      </c>
      <c r="M138" s="291">
        <f t="shared" si="171"/>
        <v>13.26530612244898</v>
      </c>
      <c r="N138" s="291">
        <f t="shared" si="171"/>
        <v>13.26530612244898</v>
      </c>
      <c r="O138" s="291">
        <f t="shared" si="171"/>
        <v>13.26530612244898</v>
      </c>
      <c r="P138" s="291">
        <f t="shared" si="171"/>
        <v>13.26530612244898</v>
      </c>
      <c r="Q138" s="291">
        <f t="shared" si="171"/>
        <v>13.26530612244898</v>
      </c>
      <c r="R138" s="291">
        <f t="shared" si="171"/>
        <v>13.26530612244898</v>
      </c>
      <c r="S138" s="291">
        <f t="shared" si="171"/>
        <v>13.26530612244898</v>
      </c>
      <c r="T138" s="291">
        <f t="shared" si="171"/>
        <v>13.26530612244898</v>
      </c>
      <c r="U138" s="291">
        <f t="shared" si="171"/>
        <v>13.26530612244898</v>
      </c>
      <c r="V138" s="291">
        <f t="shared" si="171"/>
        <v>13.26530612244898</v>
      </c>
      <c r="W138" s="291">
        <f t="shared" si="171"/>
        <v>13.26530612244898</v>
      </c>
      <c r="X138" s="291">
        <f t="shared" si="171"/>
        <v>13.26530612244898</v>
      </c>
      <c r="Y138" s="291">
        <f t="shared" si="171"/>
        <v>13.26530612244898</v>
      </c>
      <c r="Z138" s="291">
        <f t="shared" si="171"/>
        <v>13.26530612244898</v>
      </c>
      <c r="AA138" s="291">
        <f t="shared" si="171"/>
        <v>13.26530612244898</v>
      </c>
      <c r="AB138" s="291">
        <f t="shared" si="171"/>
        <v>13.26530612244898</v>
      </c>
      <c r="AC138" s="291">
        <f t="shared" si="171"/>
        <v>13.26530612244898</v>
      </c>
      <c r="AD138" s="291">
        <f t="shared" si="171"/>
        <v>13.26530612244898</v>
      </c>
      <c r="AE138" s="291">
        <f t="shared" si="171"/>
        <v>13.26530612244898</v>
      </c>
      <c r="AF138" s="291">
        <f t="shared" si="171"/>
        <v>13.26530612244898</v>
      </c>
      <c r="AG138" s="291">
        <f t="shared" si="171"/>
        <v>13.26530612244898</v>
      </c>
      <c r="AH138" s="291">
        <f t="shared" si="171"/>
        <v>13.26530612244898</v>
      </c>
      <c r="AI138" s="291">
        <f t="shared" si="171"/>
        <v>13.26530612244898</v>
      </c>
      <c r="AJ138" s="291">
        <f t="shared" si="171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72">H139</f>
        <v>2</v>
      </c>
      <c r="J139" s="309">
        <f t="shared" si="172"/>
        <v>2</v>
      </c>
      <c r="K139" s="309">
        <f t="shared" si="172"/>
        <v>2</v>
      </c>
      <c r="L139" s="309">
        <f t="shared" si="172"/>
        <v>2</v>
      </c>
      <c r="M139" s="309">
        <f t="shared" si="172"/>
        <v>2</v>
      </c>
      <c r="N139" s="309">
        <f t="shared" si="172"/>
        <v>2</v>
      </c>
      <c r="O139" s="309">
        <f t="shared" si="172"/>
        <v>2</v>
      </c>
      <c r="P139" s="309">
        <f t="shared" si="172"/>
        <v>2</v>
      </c>
      <c r="Q139" s="309">
        <f t="shared" si="172"/>
        <v>2</v>
      </c>
      <c r="R139" s="309">
        <f t="shared" si="172"/>
        <v>2</v>
      </c>
      <c r="S139" s="309">
        <f t="shared" si="172"/>
        <v>2</v>
      </c>
      <c r="T139" s="309">
        <f t="shared" si="172"/>
        <v>2</v>
      </c>
      <c r="U139" s="309">
        <f t="shared" si="172"/>
        <v>2</v>
      </c>
      <c r="V139" s="309">
        <f t="shared" si="172"/>
        <v>2</v>
      </c>
      <c r="W139" s="309">
        <f t="shared" si="172"/>
        <v>2</v>
      </c>
      <c r="X139" s="309">
        <f t="shared" si="172"/>
        <v>2</v>
      </c>
      <c r="Y139" s="309">
        <f t="shared" si="172"/>
        <v>2</v>
      </c>
      <c r="Z139" s="309">
        <f t="shared" si="172"/>
        <v>2</v>
      </c>
      <c r="AA139" s="309">
        <f t="shared" si="172"/>
        <v>2</v>
      </c>
      <c r="AB139" s="309">
        <f t="shared" si="172"/>
        <v>2</v>
      </c>
      <c r="AC139" s="309">
        <f t="shared" si="172"/>
        <v>2</v>
      </c>
      <c r="AD139" s="309">
        <f t="shared" si="172"/>
        <v>2</v>
      </c>
      <c r="AE139" s="309">
        <f t="shared" si="172"/>
        <v>2</v>
      </c>
      <c r="AF139" s="309">
        <f t="shared" si="172"/>
        <v>2</v>
      </c>
      <c r="AG139" s="309">
        <f t="shared" si="172"/>
        <v>2</v>
      </c>
      <c r="AH139" s="309">
        <f t="shared" si="172"/>
        <v>2</v>
      </c>
      <c r="AI139" s="309">
        <f t="shared" si="172"/>
        <v>2</v>
      </c>
      <c r="AJ139" s="309">
        <f t="shared" si="172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73">IFERROR(I135*I136/100*(100-I139)/100,0)</f>
        <v>0</v>
      </c>
      <c r="J140" s="156">
        <f t="shared" si="173"/>
        <v>0</v>
      </c>
      <c r="K140" s="156">
        <f t="shared" si="173"/>
        <v>0</v>
      </c>
      <c r="L140" s="156">
        <f t="shared" si="173"/>
        <v>0</v>
      </c>
      <c r="M140" s="156">
        <f t="shared" si="173"/>
        <v>0</v>
      </c>
      <c r="N140" s="156">
        <f t="shared" si="173"/>
        <v>0</v>
      </c>
      <c r="O140" s="156">
        <f t="shared" si="173"/>
        <v>0</v>
      </c>
      <c r="P140" s="156">
        <f t="shared" si="173"/>
        <v>0</v>
      </c>
      <c r="Q140" s="156">
        <f t="shared" si="173"/>
        <v>0</v>
      </c>
      <c r="R140" s="156">
        <f t="shared" si="173"/>
        <v>0</v>
      </c>
      <c r="S140" s="156">
        <f t="shared" si="173"/>
        <v>0</v>
      </c>
      <c r="T140" s="156">
        <f t="shared" si="173"/>
        <v>0</v>
      </c>
      <c r="U140" s="156">
        <f t="shared" si="173"/>
        <v>0</v>
      </c>
      <c r="V140" s="156">
        <f t="shared" si="173"/>
        <v>0</v>
      </c>
      <c r="W140" s="156">
        <f t="shared" si="173"/>
        <v>0</v>
      </c>
      <c r="X140" s="156">
        <f t="shared" si="173"/>
        <v>0</v>
      </c>
      <c r="Y140" s="156">
        <f t="shared" si="173"/>
        <v>0</v>
      </c>
      <c r="Z140" s="156">
        <f t="shared" si="173"/>
        <v>0</v>
      </c>
      <c r="AA140" s="156">
        <f t="shared" si="173"/>
        <v>0</v>
      </c>
      <c r="AB140" s="156">
        <f t="shared" si="173"/>
        <v>0</v>
      </c>
      <c r="AC140" s="156">
        <f t="shared" si="173"/>
        <v>0</v>
      </c>
      <c r="AD140" s="156">
        <f t="shared" si="173"/>
        <v>0</v>
      </c>
      <c r="AE140" s="156">
        <f t="shared" si="173"/>
        <v>0</v>
      </c>
      <c r="AF140" s="156">
        <f t="shared" si="173"/>
        <v>0</v>
      </c>
      <c r="AG140" s="156">
        <f t="shared" si="173"/>
        <v>0</v>
      </c>
      <c r="AH140" s="156">
        <f t="shared" si="173"/>
        <v>0</v>
      </c>
      <c r="AI140" s="156">
        <f t="shared" si="173"/>
        <v>0</v>
      </c>
      <c r="AJ140" s="156">
        <f t="shared" si="173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74">IFERROR(I138/100*I140,0)</f>
        <v>0</v>
      </c>
      <c r="J141" s="163">
        <f t="shared" si="174"/>
        <v>0</v>
      </c>
      <c r="K141" s="163">
        <f t="shared" si="174"/>
        <v>0</v>
      </c>
      <c r="L141" s="163">
        <f t="shared" si="174"/>
        <v>0</v>
      </c>
      <c r="M141" s="163">
        <f t="shared" si="174"/>
        <v>0</v>
      </c>
      <c r="N141" s="163">
        <f t="shared" si="174"/>
        <v>0</v>
      </c>
      <c r="O141" s="163">
        <f t="shared" si="174"/>
        <v>0</v>
      </c>
      <c r="P141" s="163">
        <f t="shared" si="174"/>
        <v>0</v>
      </c>
      <c r="Q141" s="163">
        <f t="shared" si="174"/>
        <v>0</v>
      </c>
      <c r="R141" s="163">
        <f t="shared" si="174"/>
        <v>0</v>
      </c>
      <c r="S141" s="163">
        <f t="shared" si="174"/>
        <v>0</v>
      </c>
      <c r="T141" s="163">
        <f t="shared" si="174"/>
        <v>0</v>
      </c>
      <c r="U141" s="163">
        <f t="shared" si="174"/>
        <v>0</v>
      </c>
      <c r="V141" s="163">
        <f t="shared" si="174"/>
        <v>0</v>
      </c>
      <c r="W141" s="163">
        <f t="shared" si="174"/>
        <v>0</v>
      </c>
      <c r="X141" s="163">
        <f t="shared" si="174"/>
        <v>0</v>
      </c>
      <c r="Y141" s="163">
        <f t="shared" si="174"/>
        <v>0</v>
      </c>
      <c r="Z141" s="163">
        <f t="shared" si="174"/>
        <v>0</v>
      </c>
      <c r="AA141" s="163">
        <f t="shared" si="174"/>
        <v>0</v>
      </c>
      <c r="AB141" s="163">
        <f t="shared" si="174"/>
        <v>0</v>
      </c>
      <c r="AC141" s="163">
        <f t="shared" si="174"/>
        <v>0</v>
      </c>
      <c r="AD141" s="163">
        <f t="shared" si="174"/>
        <v>0</v>
      </c>
      <c r="AE141" s="163">
        <f t="shared" si="174"/>
        <v>0</v>
      </c>
      <c r="AF141" s="163">
        <f t="shared" si="174"/>
        <v>0</v>
      </c>
      <c r="AG141" s="163">
        <f t="shared" si="174"/>
        <v>0</v>
      </c>
      <c r="AH141" s="163">
        <f t="shared" si="174"/>
        <v>0</v>
      </c>
      <c r="AI141" s="163">
        <f t="shared" si="174"/>
        <v>0</v>
      </c>
      <c r="AJ141" s="163">
        <f t="shared" si="174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75">IFERROR(H135*H136/88,0)</f>
        <v>0</v>
      </c>
      <c r="I142" s="156">
        <f t="shared" si="175"/>
        <v>0</v>
      </c>
      <c r="J142" s="156">
        <f t="shared" si="175"/>
        <v>0</v>
      </c>
      <c r="K142" s="156">
        <f t="shared" si="175"/>
        <v>0</v>
      </c>
      <c r="L142" s="156">
        <f t="shared" si="175"/>
        <v>0</v>
      </c>
      <c r="M142" s="156">
        <f t="shared" si="175"/>
        <v>0</v>
      </c>
      <c r="N142" s="156">
        <f t="shared" si="175"/>
        <v>0</v>
      </c>
      <c r="O142" s="156">
        <f t="shared" si="175"/>
        <v>0</v>
      </c>
      <c r="P142" s="156">
        <f t="shared" si="175"/>
        <v>0</v>
      </c>
      <c r="Q142" s="156">
        <f t="shared" si="175"/>
        <v>0</v>
      </c>
      <c r="R142" s="156">
        <f t="shared" si="175"/>
        <v>0</v>
      </c>
      <c r="S142" s="156">
        <f t="shared" si="175"/>
        <v>0</v>
      </c>
      <c r="T142" s="156">
        <f t="shared" si="175"/>
        <v>0</v>
      </c>
      <c r="U142" s="156">
        <f t="shared" si="175"/>
        <v>0</v>
      </c>
      <c r="V142" s="156">
        <f t="shared" si="175"/>
        <v>0</v>
      </c>
      <c r="W142" s="156">
        <f t="shared" si="175"/>
        <v>0</v>
      </c>
      <c r="X142" s="156">
        <f t="shared" si="175"/>
        <v>0</v>
      </c>
      <c r="Y142" s="156">
        <f t="shared" si="175"/>
        <v>0</v>
      </c>
      <c r="Z142" s="156">
        <f t="shared" si="175"/>
        <v>0</v>
      </c>
      <c r="AA142" s="156">
        <f t="shared" si="175"/>
        <v>0</v>
      </c>
      <c r="AB142" s="156">
        <f t="shared" si="175"/>
        <v>0</v>
      </c>
      <c r="AC142" s="156">
        <f t="shared" si="175"/>
        <v>0</v>
      </c>
      <c r="AD142" s="156">
        <f t="shared" si="175"/>
        <v>0</v>
      </c>
      <c r="AE142" s="156">
        <f t="shared" si="175"/>
        <v>0</v>
      </c>
      <c r="AF142" s="156">
        <f t="shared" si="175"/>
        <v>0</v>
      </c>
      <c r="AG142" s="156">
        <f t="shared" si="175"/>
        <v>0</v>
      </c>
      <c r="AH142" s="156">
        <f t="shared" si="175"/>
        <v>0</v>
      </c>
      <c r="AI142" s="156">
        <f t="shared" si="175"/>
        <v>0</v>
      </c>
      <c r="AJ142" s="156">
        <f t="shared" si="175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76">IFERROR(G143*H$164/G$164,"-")</f>
        <v>-</v>
      </c>
      <c r="I143" s="179" t="str">
        <f t="shared" si="176"/>
        <v>-</v>
      </c>
      <c r="J143" s="179" t="str">
        <f t="shared" si="176"/>
        <v>-</v>
      </c>
      <c r="K143" s="179" t="str">
        <f t="shared" si="176"/>
        <v>-</v>
      </c>
      <c r="L143" s="179" t="str">
        <f t="shared" si="176"/>
        <v>-</v>
      </c>
      <c r="M143" s="179" t="str">
        <f t="shared" si="176"/>
        <v>-</v>
      </c>
      <c r="N143" s="179" t="str">
        <f t="shared" si="176"/>
        <v>-</v>
      </c>
      <c r="O143" s="179" t="str">
        <f t="shared" si="176"/>
        <v>-</v>
      </c>
      <c r="P143" s="179" t="str">
        <f t="shared" si="176"/>
        <v>-</v>
      </c>
      <c r="Q143" s="179" t="str">
        <f t="shared" si="176"/>
        <v>-</v>
      </c>
      <c r="R143" s="179" t="str">
        <f t="shared" si="176"/>
        <v>-</v>
      </c>
      <c r="S143" s="179" t="str">
        <f t="shared" si="176"/>
        <v>-</v>
      </c>
      <c r="T143" s="179" t="str">
        <f t="shared" si="176"/>
        <v>-</v>
      </c>
      <c r="U143" s="179" t="str">
        <f t="shared" si="176"/>
        <v>-</v>
      </c>
      <c r="V143" s="179" t="str">
        <f t="shared" si="176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77">IFERROR(AC143*AD$164/AC$164,"-")</f>
        <v>-</v>
      </c>
      <c r="AE143" s="179" t="str">
        <f t="shared" si="177"/>
        <v>-</v>
      </c>
      <c r="AF143" s="179" t="str">
        <f t="shared" si="177"/>
        <v>-</v>
      </c>
      <c r="AG143" s="179" t="str">
        <f t="shared" si="177"/>
        <v>-</v>
      </c>
      <c r="AH143" s="179" t="str">
        <f t="shared" si="177"/>
        <v>-</v>
      </c>
      <c r="AI143" s="179" t="str">
        <f t="shared" si="177"/>
        <v>-</v>
      </c>
      <c r="AJ143" s="179" t="str">
        <f t="shared" si="177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V145" si="178">H144</f>
        <v>25</v>
      </c>
      <c r="J144" s="164">
        <f t="shared" si="178"/>
        <v>25</v>
      </c>
      <c r="K144" s="164">
        <f t="shared" si="178"/>
        <v>25</v>
      </c>
      <c r="L144" s="164">
        <f t="shared" si="178"/>
        <v>25</v>
      </c>
      <c r="M144" s="164">
        <f t="shared" si="178"/>
        <v>25</v>
      </c>
      <c r="N144" s="164">
        <f t="shared" si="178"/>
        <v>25</v>
      </c>
      <c r="O144" s="164">
        <f t="shared" si="178"/>
        <v>25</v>
      </c>
      <c r="P144" s="164">
        <f t="shared" si="178"/>
        <v>25</v>
      </c>
      <c r="Q144" s="164">
        <f t="shared" si="178"/>
        <v>25</v>
      </c>
      <c r="R144" s="164">
        <f t="shared" si="178"/>
        <v>25</v>
      </c>
      <c r="S144" s="164">
        <f t="shared" si="178"/>
        <v>25</v>
      </c>
      <c r="T144" s="164">
        <f t="shared" si="178"/>
        <v>25</v>
      </c>
      <c r="U144" s="164">
        <f t="shared" si="178"/>
        <v>25</v>
      </c>
      <c r="V144" s="164">
        <f t="shared" si="178"/>
        <v>25</v>
      </c>
      <c r="W144" s="164">
        <f>J144</f>
        <v>25</v>
      </c>
      <c r="X144" s="164">
        <f t="shared" ref="X144:AB145" si="179">W144</f>
        <v>25</v>
      </c>
      <c r="Y144" s="164">
        <f t="shared" si="179"/>
        <v>25</v>
      </c>
      <c r="Z144" s="164">
        <f t="shared" si="179"/>
        <v>25</v>
      </c>
      <c r="AA144" s="164">
        <f t="shared" si="179"/>
        <v>25</v>
      </c>
      <c r="AB144" s="164">
        <f t="shared" si="179"/>
        <v>25</v>
      </c>
      <c r="AC144" s="164">
        <f>P144</f>
        <v>25</v>
      </c>
      <c r="AD144" s="164">
        <f t="shared" ref="AD144:AJ144" si="180">AC144</f>
        <v>25</v>
      </c>
      <c r="AE144" s="164">
        <f t="shared" si="180"/>
        <v>25</v>
      </c>
      <c r="AF144" s="164">
        <f t="shared" si="180"/>
        <v>25</v>
      </c>
      <c r="AG144" s="164">
        <f t="shared" si="180"/>
        <v>25</v>
      </c>
      <c r="AH144" s="164">
        <f t="shared" si="180"/>
        <v>25</v>
      </c>
      <c r="AI144" s="164">
        <f t="shared" si="180"/>
        <v>25</v>
      </c>
      <c r="AJ144" s="164">
        <f t="shared" si="180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81">G145</f>
        <v>4.2</v>
      </c>
      <c r="I145" s="166">
        <f t="shared" si="181"/>
        <v>4.2</v>
      </c>
      <c r="J145" s="166">
        <f t="shared" si="181"/>
        <v>4.2</v>
      </c>
      <c r="K145" s="166">
        <f t="shared" si="181"/>
        <v>4.2</v>
      </c>
      <c r="L145" s="166">
        <f t="shared" si="181"/>
        <v>4.2</v>
      </c>
      <c r="M145" s="166">
        <f t="shared" si="181"/>
        <v>4.2</v>
      </c>
      <c r="N145" s="166">
        <f t="shared" si="181"/>
        <v>4.2</v>
      </c>
      <c r="O145" s="166">
        <f t="shared" si="181"/>
        <v>4.2</v>
      </c>
      <c r="P145" s="166">
        <f t="shared" si="181"/>
        <v>4.2</v>
      </c>
      <c r="Q145" s="166">
        <f t="shared" si="181"/>
        <v>4.2</v>
      </c>
      <c r="R145" s="166">
        <f t="shared" si="178"/>
        <v>4.2</v>
      </c>
      <c r="S145" s="166">
        <f t="shared" si="178"/>
        <v>4.2</v>
      </c>
      <c r="T145" s="166">
        <f t="shared" si="178"/>
        <v>4.2</v>
      </c>
      <c r="U145" s="166">
        <f t="shared" si="178"/>
        <v>4.2</v>
      </c>
      <c r="V145" s="166">
        <f t="shared" si="178"/>
        <v>4.2</v>
      </c>
      <c r="W145" s="166">
        <f>J145</f>
        <v>4.2</v>
      </c>
      <c r="X145" s="166">
        <f t="shared" si="179"/>
        <v>4.2</v>
      </c>
      <c r="Y145" s="166">
        <f t="shared" si="179"/>
        <v>4.2</v>
      </c>
      <c r="Z145" s="166">
        <f t="shared" si="179"/>
        <v>4.2</v>
      </c>
      <c r="AA145" s="166">
        <f t="shared" si="179"/>
        <v>4.2</v>
      </c>
      <c r="AB145" s="166">
        <f t="shared" si="179"/>
        <v>4.2</v>
      </c>
      <c r="AC145" s="166">
        <f>P145</f>
        <v>4.2</v>
      </c>
      <c r="AD145" s="166">
        <f t="shared" si="181"/>
        <v>4.2</v>
      </c>
      <c r="AE145" s="166">
        <f t="shared" si="181"/>
        <v>4.2</v>
      </c>
      <c r="AF145" s="166">
        <f t="shared" si="181"/>
        <v>4.2</v>
      </c>
      <c r="AG145" s="166">
        <f t="shared" si="181"/>
        <v>4.2</v>
      </c>
      <c r="AH145" s="166">
        <f t="shared" si="181"/>
        <v>4.2</v>
      </c>
      <c r="AI145" s="166">
        <f t="shared" si="181"/>
        <v>4.2</v>
      </c>
      <c r="AJ145" s="166">
        <f t="shared" si="181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82">IFERROR(H145*100/H144,0)</f>
        <v>16.8</v>
      </c>
      <c r="I146" s="291">
        <f t="shared" si="182"/>
        <v>16.8</v>
      </c>
      <c r="J146" s="291">
        <f t="shared" si="182"/>
        <v>16.8</v>
      </c>
      <c r="K146" s="291">
        <f t="shared" si="182"/>
        <v>16.8</v>
      </c>
      <c r="L146" s="291">
        <f t="shared" si="182"/>
        <v>16.8</v>
      </c>
      <c r="M146" s="291">
        <f t="shared" si="182"/>
        <v>16.8</v>
      </c>
      <c r="N146" s="291">
        <f t="shared" si="182"/>
        <v>16.8</v>
      </c>
      <c r="O146" s="291">
        <f t="shared" si="182"/>
        <v>16.8</v>
      </c>
      <c r="P146" s="291">
        <f t="shared" si="182"/>
        <v>16.8</v>
      </c>
      <c r="Q146" s="291">
        <f t="shared" si="182"/>
        <v>16.8</v>
      </c>
      <c r="R146" s="291">
        <f t="shared" si="182"/>
        <v>16.8</v>
      </c>
      <c r="S146" s="291">
        <f t="shared" si="182"/>
        <v>16.8</v>
      </c>
      <c r="T146" s="291">
        <f t="shared" si="182"/>
        <v>16.8</v>
      </c>
      <c r="U146" s="291">
        <f t="shared" si="182"/>
        <v>16.8</v>
      </c>
      <c r="V146" s="291">
        <f t="shared" si="182"/>
        <v>16.8</v>
      </c>
      <c r="W146" s="291">
        <f t="shared" si="182"/>
        <v>16.8</v>
      </c>
      <c r="X146" s="291">
        <f t="shared" si="182"/>
        <v>16.8</v>
      </c>
      <c r="Y146" s="291">
        <f t="shared" si="182"/>
        <v>16.8</v>
      </c>
      <c r="Z146" s="291">
        <f t="shared" si="182"/>
        <v>16.8</v>
      </c>
      <c r="AA146" s="291">
        <f t="shared" si="182"/>
        <v>16.8</v>
      </c>
      <c r="AB146" s="291">
        <f t="shared" si="182"/>
        <v>16.8</v>
      </c>
      <c r="AC146" s="291">
        <f t="shared" si="182"/>
        <v>16.8</v>
      </c>
      <c r="AD146" s="291">
        <f t="shared" si="182"/>
        <v>16.8</v>
      </c>
      <c r="AE146" s="291">
        <f t="shared" si="182"/>
        <v>16.8</v>
      </c>
      <c r="AF146" s="291">
        <f t="shared" si="182"/>
        <v>16.8</v>
      </c>
      <c r="AG146" s="291">
        <f t="shared" si="182"/>
        <v>16.8</v>
      </c>
      <c r="AH146" s="291">
        <f t="shared" si="182"/>
        <v>16.8</v>
      </c>
      <c r="AI146" s="291">
        <f t="shared" si="182"/>
        <v>16.8</v>
      </c>
      <c r="AJ146" s="291">
        <f t="shared" si="182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83">H147</f>
        <v>2</v>
      </c>
      <c r="J147" s="309">
        <f t="shared" si="183"/>
        <v>2</v>
      </c>
      <c r="K147" s="309">
        <f t="shared" si="183"/>
        <v>2</v>
      </c>
      <c r="L147" s="309">
        <f t="shared" si="183"/>
        <v>2</v>
      </c>
      <c r="M147" s="309">
        <f t="shared" si="183"/>
        <v>2</v>
      </c>
      <c r="N147" s="309">
        <f t="shared" si="183"/>
        <v>2</v>
      </c>
      <c r="O147" s="309">
        <f t="shared" si="183"/>
        <v>2</v>
      </c>
      <c r="P147" s="309">
        <f t="shared" si="183"/>
        <v>2</v>
      </c>
      <c r="Q147" s="309">
        <f t="shared" si="183"/>
        <v>2</v>
      </c>
      <c r="R147" s="309">
        <f t="shared" si="183"/>
        <v>2</v>
      </c>
      <c r="S147" s="309">
        <f t="shared" si="183"/>
        <v>2</v>
      </c>
      <c r="T147" s="309">
        <f t="shared" si="183"/>
        <v>2</v>
      </c>
      <c r="U147" s="309">
        <f t="shared" si="183"/>
        <v>2</v>
      </c>
      <c r="V147" s="309">
        <f t="shared" si="183"/>
        <v>2</v>
      </c>
      <c r="W147" s="309">
        <f t="shared" si="183"/>
        <v>2</v>
      </c>
      <c r="X147" s="309">
        <f t="shared" si="183"/>
        <v>2</v>
      </c>
      <c r="Y147" s="309">
        <f t="shared" si="183"/>
        <v>2</v>
      </c>
      <c r="Z147" s="309">
        <f t="shared" si="183"/>
        <v>2</v>
      </c>
      <c r="AA147" s="309">
        <f t="shared" si="183"/>
        <v>2</v>
      </c>
      <c r="AB147" s="309">
        <f t="shared" si="183"/>
        <v>2</v>
      </c>
      <c r="AC147" s="309">
        <f t="shared" si="183"/>
        <v>2</v>
      </c>
      <c r="AD147" s="309">
        <f t="shared" si="183"/>
        <v>2</v>
      </c>
      <c r="AE147" s="309">
        <f t="shared" si="183"/>
        <v>2</v>
      </c>
      <c r="AF147" s="309">
        <f t="shared" si="183"/>
        <v>2</v>
      </c>
      <c r="AG147" s="309">
        <f t="shared" si="183"/>
        <v>2</v>
      </c>
      <c r="AH147" s="309">
        <f t="shared" si="183"/>
        <v>2</v>
      </c>
      <c r="AI147" s="309">
        <f t="shared" si="183"/>
        <v>2</v>
      </c>
      <c r="AJ147" s="309">
        <f t="shared" si="183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84">IFERROR(I143*I144/100*(100-I147)/100,0)</f>
        <v>0</v>
      </c>
      <c r="J148" s="156">
        <f t="shared" si="184"/>
        <v>0</v>
      </c>
      <c r="K148" s="156">
        <f t="shared" si="184"/>
        <v>0</v>
      </c>
      <c r="L148" s="156">
        <f t="shared" si="184"/>
        <v>0</v>
      </c>
      <c r="M148" s="156">
        <f t="shared" si="184"/>
        <v>0</v>
      </c>
      <c r="N148" s="156">
        <f t="shared" si="184"/>
        <v>0</v>
      </c>
      <c r="O148" s="156">
        <f t="shared" si="184"/>
        <v>0</v>
      </c>
      <c r="P148" s="156">
        <f t="shared" si="184"/>
        <v>0</v>
      </c>
      <c r="Q148" s="156">
        <f t="shared" si="184"/>
        <v>0</v>
      </c>
      <c r="R148" s="156">
        <f t="shared" si="184"/>
        <v>0</v>
      </c>
      <c r="S148" s="156">
        <f t="shared" si="184"/>
        <v>0</v>
      </c>
      <c r="T148" s="156">
        <f t="shared" si="184"/>
        <v>0</v>
      </c>
      <c r="U148" s="156">
        <f t="shared" si="184"/>
        <v>0</v>
      </c>
      <c r="V148" s="156">
        <f t="shared" si="184"/>
        <v>0</v>
      </c>
      <c r="W148" s="156">
        <f t="shared" si="184"/>
        <v>0</v>
      </c>
      <c r="X148" s="156">
        <f t="shared" si="184"/>
        <v>0</v>
      </c>
      <c r="Y148" s="156">
        <f t="shared" si="184"/>
        <v>0</v>
      </c>
      <c r="Z148" s="156">
        <f t="shared" si="184"/>
        <v>0</v>
      </c>
      <c r="AA148" s="156">
        <f t="shared" si="184"/>
        <v>0</v>
      </c>
      <c r="AB148" s="156">
        <f t="shared" si="184"/>
        <v>0</v>
      </c>
      <c r="AC148" s="156">
        <f t="shared" si="184"/>
        <v>0</v>
      </c>
      <c r="AD148" s="156">
        <f t="shared" si="184"/>
        <v>0</v>
      </c>
      <c r="AE148" s="156">
        <f t="shared" si="184"/>
        <v>0</v>
      </c>
      <c r="AF148" s="156">
        <f t="shared" si="184"/>
        <v>0</v>
      </c>
      <c r="AG148" s="156">
        <f t="shared" si="184"/>
        <v>0</v>
      </c>
      <c r="AH148" s="156">
        <f t="shared" si="184"/>
        <v>0</v>
      </c>
      <c r="AI148" s="156">
        <f t="shared" si="184"/>
        <v>0</v>
      </c>
      <c r="AJ148" s="156">
        <f t="shared" si="184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85">IFERROR(I146/100*I148,0)</f>
        <v>0</v>
      </c>
      <c r="J149" s="163">
        <f t="shared" si="185"/>
        <v>0</v>
      </c>
      <c r="K149" s="163">
        <f t="shared" si="185"/>
        <v>0</v>
      </c>
      <c r="L149" s="163">
        <f t="shared" si="185"/>
        <v>0</v>
      </c>
      <c r="M149" s="163">
        <f t="shared" si="185"/>
        <v>0</v>
      </c>
      <c r="N149" s="163">
        <f t="shared" si="185"/>
        <v>0</v>
      </c>
      <c r="O149" s="163">
        <f t="shared" si="185"/>
        <v>0</v>
      </c>
      <c r="P149" s="163">
        <f t="shared" si="185"/>
        <v>0</v>
      </c>
      <c r="Q149" s="163">
        <f t="shared" si="185"/>
        <v>0</v>
      </c>
      <c r="R149" s="163">
        <f t="shared" si="185"/>
        <v>0</v>
      </c>
      <c r="S149" s="163">
        <f t="shared" si="185"/>
        <v>0</v>
      </c>
      <c r="T149" s="163">
        <f t="shared" si="185"/>
        <v>0</v>
      </c>
      <c r="U149" s="163">
        <f t="shared" si="185"/>
        <v>0</v>
      </c>
      <c r="V149" s="163">
        <f t="shared" si="185"/>
        <v>0</v>
      </c>
      <c r="W149" s="163">
        <f t="shared" si="185"/>
        <v>0</v>
      </c>
      <c r="X149" s="163">
        <f t="shared" si="185"/>
        <v>0</v>
      </c>
      <c r="Y149" s="163">
        <f t="shared" si="185"/>
        <v>0</v>
      </c>
      <c r="Z149" s="163">
        <f t="shared" si="185"/>
        <v>0</v>
      </c>
      <c r="AA149" s="163">
        <f t="shared" si="185"/>
        <v>0</v>
      </c>
      <c r="AB149" s="163">
        <f t="shared" si="185"/>
        <v>0</v>
      </c>
      <c r="AC149" s="163">
        <f t="shared" si="185"/>
        <v>0</v>
      </c>
      <c r="AD149" s="163">
        <f t="shared" si="185"/>
        <v>0</v>
      </c>
      <c r="AE149" s="163">
        <f t="shared" si="185"/>
        <v>0</v>
      </c>
      <c r="AF149" s="163">
        <f t="shared" si="185"/>
        <v>0</v>
      </c>
      <c r="AG149" s="163">
        <f t="shared" si="185"/>
        <v>0</v>
      </c>
      <c r="AH149" s="163">
        <f t="shared" si="185"/>
        <v>0</v>
      </c>
      <c r="AI149" s="163">
        <f t="shared" si="185"/>
        <v>0</v>
      </c>
      <c r="AJ149" s="163">
        <f t="shared" si="185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86">IFERROR(H143*H144/88,0)</f>
        <v>0</v>
      </c>
      <c r="I150" s="156">
        <f t="shared" si="186"/>
        <v>0</v>
      </c>
      <c r="J150" s="156">
        <f t="shared" si="186"/>
        <v>0</v>
      </c>
      <c r="K150" s="156">
        <f t="shared" si="186"/>
        <v>0</v>
      </c>
      <c r="L150" s="156">
        <f t="shared" si="186"/>
        <v>0</v>
      </c>
      <c r="M150" s="156">
        <f t="shared" si="186"/>
        <v>0</v>
      </c>
      <c r="N150" s="156">
        <f t="shared" si="186"/>
        <v>0</v>
      </c>
      <c r="O150" s="156">
        <f t="shared" si="186"/>
        <v>0</v>
      </c>
      <c r="P150" s="156">
        <f t="shared" si="186"/>
        <v>0</v>
      </c>
      <c r="Q150" s="156">
        <f t="shared" si="186"/>
        <v>0</v>
      </c>
      <c r="R150" s="156">
        <f t="shared" si="186"/>
        <v>0</v>
      </c>
      <c r="S150" s="156">
        <f t="shared" si="186"/>
        <v>0</v>
      </c>
      <c r="T150" s="156">
        <f t="shared" si="186"/>
        <v>0</v>
      </c>
      <c r="U150" s="156">
        <f t="shared" si="186"/>
        <v>0</v>
      </c>
      <c r="V150" s="156">
        <f t="shared" si="186"/>
        <v>0</v>
      </c>
      <c r="W150" s="156">
        <f t="shared" si="186"/>
        <v>0</v>
      </c>
      <c r="X150" s="156">
        <f t="shared" si="186"/>
        <v>0</v>
      </c>
      <c r="Y150" s="156">
        <f t="shared" si="186"/>
        <v>0</v>
      </c>
      <c r="Z150" s="156">
        <f t="shared" si="186"/>
        <v>0</v>
      </c>
      <c r="AA150" s="156">
        <f t="shared" si="186"/>
        <v>0</v>
      </c>
      <c r="AB150" s="156">
        <f t="shared" si="186"/>
        <v>0</v>
      </c>
      <c r="AC150" s="156">
        <f t="shared" si="186"/>
        <v>0</v>
      </c>
      <c r="AD150" s="156">
        <f t="shared" si="186"/>
        <v>0</v>
      </c>
      <c r="AE150" s="156">
        <f t="shared" si="186"/>
        <v>0</v>
      </c>
      <c r="AF150" s="156">
        <f t="shared" si="186"/>
        <v>0</v>
      </c>
      <c r="AG150" s="156">
        <f t="shared" si="186"/>
        <v>0</v>
      </c>
      <c r="AH150" s="156">
        <f t="shared" si="186"/>
        <v>0</v>
      </c>
      <c r="AI150" s="156">
        <f t="shared" si="186"/>
        <v>0</v>
      </c>
      <c r="AJ150" s="156">
        <f t="shared" si="186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87">IFERROR(G151*H$164/G$164,"-")</f>
        <v>-</v>
      </c>
      <c r="I151" s="179" t="str">
        <f t="shared" si="187"/>
        <v>-</v>
      </c>
      <c r="J151" s="179" t="str">
        <f t="shared" si="187"/>
        <v>-</v>
      </c>
      <c r="K151" s="179" t="str">
        <f t="shared" si="187"/>
        <v>-</v>
      </c>
      <c r="L151" s="179" t="str">
        <f t="shared" si="187"/>
        <v>-</v>
      </c>
      <c r="M151" s="179" t="str">
        <f t="shared" si="187"/>
        <v>-</v>
      </c>
      <c r="N151" s="179" t="str">
        <f t="shared" si="187"/>
        <v>-</v>
      </c>
      <c r="O151" s="179" t="str">
        <f t="shared" si="187"/>
        <v>-</v>
      </c>
      <c r="P151" s="179" t="str">
        <f t="shared" si="187"/>
        <v>-</v>
      </c>
      <c r="Q151" s="179" t="str">
        <f t="shared" si="187"/>
        <v>-</v>
      </c>
      <c r="R151" s="179" t="str">
        <f t="shared" si="187"/>
        <v>-</v>
      </c>
      <c r="S151" s="179" t="str">
        <f t="shared" si="187"/>
        <v>-</v>
      </c>
      <c r="T151" s="179" t="str">
        <f t="shared" si="187"/>
        <v>-</v>
      </c>
      <c r="U151" s="179" t="str">
        <f t="shared" si="187"/>
        <v>-</v>
      </c>
      <c r="V151" s="179" t="str">
        <f t="shared" si="187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88">IFERROR(AC151*AD$164/AC$164,"-")</f>
        <v>-</v>
      </c>
      <c r="AE151" s="179" t="str">
        <f t="shared" si="188"/>
        <v>-</v>
      </c>
      <c r="AF151" s="179" t="str">
        <f t="shared" si="188"/>
        <v>-</v>
      </c>
      <c r="AG151" s="179" t="str">
        <f t="shared" si="188"/>
        <v>-</v>
      </c>
      <c r="AH151" s="179" t="str">
        <f t="shared" si="188"/>
        <v>-</v>
      </c>
      <c r="AI151" s="179" t="str">
        <f t="shared" si="188"/>
        <v>-</v>
      </c>
      <c r="AJ151" s="179" t="str">
        <f t="shared" si="188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V153" si="189">H152</f>
        <v>24</v>
      </c>
      <c r="J152" s="164">
        <f t="shared" si="189"/>
        <v>24</v>
      </c>
      <c r="K152" s="164">
        <f t="shared" si="189"/>
        <v>24</v>
      </c>
      <c r="L152" s="164">
        <f t="shared" si="189"/>
        <v>24</v>
      </c>
      <c r="M152" s="164">
        <f t="shared" si="189"/>
        <v>24</v>
      </c>
      <c r="N152" s="164">
        <f t="shared" si="189"/>
        <v>24</v>
      </c>
      <c r="O152" s="164">
        <f t="shared" si="189"/>
        <v>24</v>
      </c>
      <c r="P152" s="164">
        <f t="shared" si="189"/>
        <v>24</v>
      </c>
      <c r="Q152" s="164">
        <f t="shared" si="189"/>
        <v>24</v>
      </c>
      <c r="R152" s="164">
        <f t="shared" si="189"/>
        <v>24</v>
      </c>
      <c r="S152" s="164">
        <f t="shared" si="189"/>
        <v>24</v>
      </c>
      <c r="T152" s="164">
        <f t="shared" si="189"/>
        <v>24</v>
      </c>
      <c r="U152" s="164">
        <f t="shared" si="189"/>
        <v>24</v>
      </c>
      <c r="V152" s="164">
        <f t="shared" si="189"/>
        <v>24</v>
      </c>
      <c r="W152" s="164">
        <f>J152</f>
        <v>24</v>
      </c>
      <c r="X152" s="164">
        <f t="shared" ref="X152:AB153" si="190">W152</f>
        <v>24</v>
      </c>
      <c r="Y152" s="164">
        <f t="shared" si="190"/>
        <v>24</v>
      </c>
      <c r="Z152" s="164">
        <f t="shared" si="190"/>
        <v>24</v>
      </c>
      <c r="AA152" s="164">
        <f t="shared" si="190"/>
        <v>24</v>
      </c>
      <c r="AB152" s="164">
        <f t="shared" si="190"/>
        <v>24</v>
      </c>
      <c r="AC152" s="164">
        <f>P152</f>
        <v>24</v>
      </c>
      <c r="AD152" s="164">
        <f t="shared" ref="AD152:AJ152" si="191">AC152</f>
        <v>24</v>
      </c>
      <c r="AE152" s="164">
        <f t="shared" si="191"/>
        <v>24</v>
      </c>
      <c r="AF152" s="164">
        <f t="shared" si="191"/>
        <v>24</v>
      </c>
      <c r="AG152" s="164">
        <f t="shared" si="191"/>
        <v>24</v>
      </c>
      <c r="AH152" s="164">
        <f t="shared" si="191"/>
        <v>24</v>
      </c>
      <c r="AI152" s="164">
        <f t="shared" si="191"/>
        <v>24</v>
      </c>
      <c r="AJ152" s="164">
        <f t="shared" si="191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92">G153</f>
        <v>2.25</v>
      </c>
      <c r="I153" s="166">
        <f t="shared" si="192"/>
        <v>2.25</v>
      </c>
      <c r="J153" s="166">
        <f t="shared" si="192"/>
        <v>2.25</v>
      </c>
      <c r="K153" s="166">
        <f t="shared" si="192"/>
        <v>2.25</v>
      </c>
      <c r="L153" s="166">
        <f t="shared" si="192"/>
        <v>2.25</v>
      </c>
      <c r="M153" s="166">
        <f t="shared" si="192"/>
        <v>2.25</v>
      </c>
      <c r="N153" s="166">
        <f t="shared" si="192"/>
        <v>2.25</v>
      </c>
      <c r="O153" s="166">
        <f t="shared" si="192"/>
        <v>2.25</v>
      </c>
      <c r="P153" s="166">
        <f t="shared" si="192"/>
        <v>2.25</v>
      </c>
      <c r="Q153" s="166">
        <f t="shared" si="192"/>
        <v>2.25</v>
      </c>
      <c r="R153" s="166">
        <f t="shared" si="189"/>
        <v>2.25</v>
      </c>
      <c r="S153" s="166">
        <f t="shared" si="189"/>
        <v>2.25</v>
      </c>
      <c r="T153" s="166">
        <f t="shared" si="189"/>
        <v>2.25</v>
      </c>
      <c r="U153" s="166">
        <f t="shared" si="189"/>
        <v>2.25</v>
      </c>
      <c r="V153" s="166">
        <f t="shared" si="189"/>
        <v>2.25</v>
      </c>
      <c r="W153" s="166">
        <f>J153</f>
        <v>2.25</v>
      </c>
      <c r="X153" s="166">
        <f t="shared" si="190"/>
        <v>2.25</v>
      </c>
      <c r="Y153" s="166">
        <f t="shared" si="190"/>
        <v>2.25</v>
      </c>
      <c r="Z153" s="166">
        <f t="shared" si="190"/>
        <v>2.25</v>
      </c>
      <c r="AA153" s="166">
        <f t="shared" si="190"/>
        <v>2.25</v>
      </c>
      <c r="AB153" s="166">
        <f t="shared" si="190"/>
        <v>2.25</v>
      </c>
      <c r="AC153" s="166">
        <f>P153</f>
        <v>2.25</v>
      </c>
      <c r="AD153" s="166">
        <f t="shared" si="192"/>
        <v>2.25</v>
      </c>
      <c r="AE153" s="166">
        <f t="shared" si="192"/>
        <v>2.25</v>
      </c>
      <c r="AF153" s="166">
        <f t="shared" si="192"/>
        <v>2.25</v>
      </c>
      <c r="AG153" s="166">
        <f t="shared" si="192"/>
        <v>2.25</v>
      </c>
      <c r="AH153" s="166">
        <f t="shared" si="192"/>
        <v>2.25</v>
      </c>
      <c r="AI153" s="166">
        <f t="shared" si="192"/>
        <v>2.25</v>
      </c>
      <c r="AJ153" s="166">
        <f t="shared" si="192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93">IFERROR(H153*100/H152,0)</f>
        <v>9.375</v>
      </c>
      <c r="I154" s="291">
        <f t="shared" si="193"/>
        <v>9.375</v>
      </c>
      <c r="J154" s="291">
        <f t="shared" si="193"/>
        <v>9.375</v>
      </c>
      <c r="K154" s="291">
        <f t="shared" si="193"/>
        <v>9.375</v>
      </c>
      <c r="L154" s="291">
        <f t="shared" si="193"/>
        <v>9.375</v>
      </c>
      <c r="M154" s="291">
        <f t="shared" si="193"/>
        <v>9.375</v>
      </c>
      <c r="N154" s="291">
        <f t="shared" si="193"/>
        <v>9.375</v>
      </c>
      <c r="O154" s="291">
        <f t="shared" si="193"/>
        <v>9.375</v>
      </c>
      <c r="P154" s="291">
        <f t="shared" si="193"/>
        <v>9.375</v>
      </c>
      <c r="Q154" s="291">
        <f t="shared" si="193"/>
        <v>9.375</v>
      </c>
      <c r="R154" s="291">
        <f t="shared" si="193"/>
        <v>9.375</v>
      </c>
      <c r="S154" s="291">
        <f t="shared" si="193"/>
        <v>9.375</v>
      </c>
      <c r="T154" s="291">
        <f t="shared" si="193"/>
        <v>9.375</v>
      </c>
      <c r="U154" s="291">
        <f t="shared" si="193"/>
        <v>9.375</v>
      </c>
      <c r="V154" s="291">
        <f t="shared" si="193"/>
        <v>9.375</v>
      </c>
      <c r="W154" s="291">
        <f t="shared" si="193"/>
        <v>9.375</v>
      </c>
      <c r="X154" s="291">
        <f t="shared" si="193"/>
        <v>9.375</v>
      </c>
      <c r="Y154" s="291">
        <f t="shared" si="193"/>
        <v>9.375</v>
      </c>
      <c r="Z154" s="291">
        <f t="shared" si="193"/>
        <v>9.375</v>
      </c>
      <c r="AA154" s="291">
        <f t="shared" si="193"/>
        <v>9.375</v>
      </c>
      <c r="AB154" s="291">
        <f t="shared" si="193"/>
        <v>9.375</v>
      </c>
      <c r="AC154" s="291">
        <f t="shared" si="193"/>
        <v>9.375</v>
      </c>
      <c r="AD154" s="291">
        <f t="shared" si="193"/>
        <v>9.375</v>
      </c>
      <c r="AE154" s="291">
        <f t="shared" si="193"/>
        <v>9.375</v>
      </c>
      <c r="AF154" s="291">
        <f t="shared" si="193"/>
        <v>9.375</v>
      </c>
      <c r="AG154" s="291">
        <f t="shared" si="193"/>
        <v>9.375</v>
      </c>
      <c r="AH154" s="291">
        <f t="shared" si="193"/>
        <v>9.375</v>
      </c>
      <c r="AI154" s="291">
        <f t="shared" si="193"/>
        <v>9.375</v>
      </c>
      <c r="AJ154" s="291">
        <f t="shared" si="193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94">H155</f>
        <v>2</v>
      </c>
      <c r="J155" s="309">
        <f t="shared" si="194"/>
        <v>2</v>
      </c>
      <c r="K155" s="309">
        <f t="shared" si="194"/>
        <v>2</v>
      </c>
      <c r="L155" s="309">
        <f t="shared" si="194"/>
        <v>2</v>
      </c>
      <c r="M155" s="309">
        <f t="shared" si="194"/>
        <v>2</v>
      </c>
      <c r="N155" s="309">
        <f t="shared" si="194"/>
        <v>2</v>
      </c>
      <c r="O155" s="309">
        <f t="shared" si="194"/>
        <v>2</v>
      </c>
      <c r="P155" s="309">
        <f t="shared" si="194"/>
        <v>2</v>
      </c>
      <c r="Q155" s="309">
        <f t="shared" si="194"/>
        <v>2</v>
      </c>
      <c r="R155" s="309">
        <f t="shared" si="194"/>
        <v>2</v>
      </c>
      <c r="S155" s="309">
        <f t="shared" si="194"/>
        <v>2</v>
      </c>
      <c r="T155" s="309">
        <f t="shared" si="194"/>
        <v>2</v>
      </c>
      <c r="U155" s="309">
        <f t="shared" si="194"/>
        <v>2</v>
      </c>
      <c r="V155" s="309">
        <f t="shared" si="194"/>
        <v>2</v>
      </c>
      <c r="W155" s="309">
        <f t="shared" si="194"/>
        <v>2</v>
      </c>
      <c r="X155" s="309">
        <f t="shared" si="194"/>
        <v>2</v>
      </c>
      <c r="Y155" s="309">
        <f t="shared" si="194"/>
        <v>2</v>
      </c>
      <c r="Z155" s="309">
        <f t="shared" si="194"/>
        <v>2</v>
      </c>
      <c r="AA155" s="309">
        <f t="shared" si="194"/>
        <v>2</v>
      </c>
      <c r="AB155" s="309">
        <f t="shared" si="194"/>
        <v>2</v>
      </c>
      <c r="AC155" s="309">
        <f t="shared" si="194"/>
        <v>2</v>
      </c>
      <c r="AD155" s="309">
        <f t="shared" si="194"/>
        <v>2</v>
      </c>
      <c r="AE155" s="309">
        <f t="shared" si="194"/>
        <v>2</v>
      </c>
      <c r="AF155" s="309">
        <f t="shared" si="194"/>
        <v>2</v>
      </c>
      <c r="AG155" s="309">
        <f t="shared" si="194"/>
        <v>2</v>
      </c>
      <c r="AH155" s="309">
        <f t="shared" si="194"/>
        <v>2</v>
      </c>
      <c r="AI155" s="309">
        <f t="shared" si="194"/>
        <v>2</v>
      </c>
      <c r="AJ155" s="309">
        <f t="shared" si="194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95">IFERROR(I151*I152/100*(100-I155)/100,0)</f>
        <v>0</v>
      </c>
      <c r="J156" s="156">
        <f t="shared" si="195"/>
        <v>0</v>
      </c>
      <c r="K156" s="156">
        <f t="shared" si="195"/>
        <v>0</v>
      </c>
      <c r="L156" s="156">
        <f t="shared" si="195"/>
        <v>0</v>
      </c>
      <c r="M156" s="156">
        <f t="shared" si="195"/>
        <v>0</v>
      </c>
      <c r="N156" s="156">
        <f t="shared" si="195"/>
        <v>0</v>
      </c>
      <c r="O156" s="156">
        <f t="shared" si="195"/>
        <v>0</v>
      </c>
      <c r="P156" s="156">
        <f t="shared" si="195"/>
        <v>0</v>
      </c>
      <c r="Q156" s="156">
        <f t="shared" si="195"/>
        <v>0</v>
      </c>
      <c r="R156" s="156">
        <f t="shared" si="195"/>
        <v>0</v>
      </c>
      <c r="S156" s="156">
        <f t="shared" si="195"/>
        <v>0</v>
      </c>
      <c r="T156" s="156">
        <f t="shared" si="195"/>
        <v>0</v>
      </c>
      <c r="U156" s="156">
        <f t="shared" si="195"/>
        <v>0</v>
      </c>
      <c r="V156" s="156">
        <f t="shared" si="195"/>
        <v>0</v>
      </c>
      <c r="W156" s="156">
        <f t="shared" si="195"/>
        <v>0</v>
      </c>
      <c r="X156" s="156">
        <f t="shared" si="195"/>
        <v>0</v>
      </c>
      <c r="Y156" s="156">
        <f t="shared" si="195"/>
        <v>0</v>
      </c>
      <c r="Z156" s="156">
        <f t="shared" si="195"/>
        <v>0</v>
      </c>
      <c r="AA156" s="156">
        <f t="shared" si="195"/>
        <v>0</v>
      </c>
      <c r="AB156" s="156">
        <f t="shared" si="195"/>
        <v>0</v>
      </c>
      <c r="AC156" s="156">
        <f t="shared" si="195"/>
        <v>0</v>
      </c>
      <c r="AD156" s="156">
        <f t="shared" si="195"/>
        <v>0</v>
      </c>
      <c r="AE156" s="156">
        <f t="shared" si="195"/>
        <v>0</v>
      </c>
      <c r="AF156" s="156">
        <f t="shared" si="195"/>
        <v>0</v>
      </c>
      <c r="AG156" s="156">
        <f t="shared" si="195"/>
        <v>0</v>
      </c>
      <c r="AH156" s="156">
        <f t="shared" si="195"/>
        <v>0</v>
      </c>
      <c r="AI156" s="156">
        <f t="shared" si="195"/>
        <v>0</v>
      </c>
      <c r="AJ156" s="156">
        <f t="shared" si="195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96">IFERROR(I154/100*I156,0)</f>
        <v>0</v>
      </c>
      <c r="J157" s="163">
        <f t="shared" si="196"/>
        <v>0</v>
      </c>
      <c r="K157" s="163">
        <f t="shared" si="196"/>
        <v>0</v>
      </c>
      <c r="L157" s="163">
        <f t="shared" si="196"/>
        <v>0</v>
      </c>
      <c r="M157" s="163">
        <f t="shared" si="196"/>
        <v>0</v>
      </c>
      <c r="N157" s="163">
        <f t="shared" si="196"/>
        <v>0</v>
      </c>
      <c r="O157" s="163">
        <f t="shared" si="196"/>
        <v>0</v>
      </c>
      <c r="P157" s="163">
        <f t="shared" si="196"/>
        <v>0</v>
      </c>
      <c r="Q157" s="163">
        <f t="shared" si="196"/>
        <v>0</v>
      </c>
      <c r="R157" s="163">
        <f t="shared" si="196"/>
        <v>0</v>
      </c>
      <c r="S157" s="163">
        <f t="shared" si="196"/>
        <v>0</v>
      </c>
      <c r="T157" s="163">
        <f t="shared" si="196"/>
        <v>0</v>
      </c>
      <c r="U157" s="163">
        <f t="shared" si="196"/>
        <v>0</v>
      </c>
      <c r="V157" s="163">
        <f t="shared" si="196"/>
        <v>0</v>
      </c>
      <c r="W157" s="163">
        <f t="shared" si="196"/>
        <v>0</v>
      </c>
      <c r="X157" s="163">
        <f t="shared" si="196"/>
        <v>0</v>
      </c>
      <c r="Y157" s="163">
        <f t="shared" si="196"/>
        <v>0</v>
      </c>
      <c r="Z157" s="163">
        <f t="shared" si="196"/>
        <v>0</v>
      </c>
      <c r="AA157" s="163">
        <f t="shared" si="196"/>
        <v>0</v>
      </c>
      <c r="AB157" s="163">
        <f t="shared" si="196"/>
        <v>0</v>
      </c>
      <c r="AC157" s="163">
        <f t="shared" si="196"/>
        <v>0</v>
      </c>
      <c r="AD157" s="163">
        <f t="shared" si="196"/>
        <v>0</v>
      </c>
      <c r="AE157" s="163">
        <f t="shared" si="196"/>
        <v>0</v>
      </c>
      <c r="AF157" s="163">
        <f t="shared" si="196"/>
        <v>0</v>
      </c>
      <c r="AG157" s="163">
        <f t="shared" si="196"/>
        <v>0</v>
      </c>
      <c r="AH157" s="163">
        <f t="shared" si="196"/>
        <v>0</v>
      </c>
      <c r="AI157" s="163">
        <f t="shared" si="196"/>
        <v>0</v>
      </c>
      <c r="AJ157" s="163">
        <f t="shared" si="196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97">IFERROR(H151*H152/88,0)</f>
        <v>0</v>
      </c>
      <c r="I158" s="156">
        <f t="shared" si="197"/>
        <v>0</v>
      </c>
      <c r="J158" s="156">
        <f t="shared" si="197"/>
        <v>0</v>
      </c>
      <c r="K158" s="156">
        <f t="shared" si="197"/>
        <v>0</v>
      </c>
      <c r="L158" s="156">
        <f t="shared" si="197"/>
        <v>0</v>
      </c>
      <c r="M158" s="156">
        <f t="shared" si="197"/>
        <v>0</v>
      </c>
      <c r="N158" s="156">
        <f t="shared" si="197"/>
        <v>0</v>
      </c>
      <c r="O158" s="156">
        <f t="shared" si="197"/>
        <v>0</v>
      </c>
      <c r="P158" s="156">
        <f t="shared" si="197"/>
        <v>0</v>
      </c>
      <c r="Q158" s="156">
        <f t="shared" si="197"/>
        <v>0</v>
      </c>
      <c r="R158" s="156">
        <f t="shared" si="197"/>
        <v>0</v>
      </c>
      <c r="S158" s="156">
        <f t="shared" si="197"/>
        <v>0</v>
      </c>
      <c r="T158" s="156">
        <f t="shared" si="197"/>
        <v>0</v>
      </c>
      <c r="U158" s="156">
        <f t="shared" si="197"/>
        <v>0</v>
      </c>
      <c r="V158" s="156">
        <f t="shared" si="197"/>
        <v>0</v>
      </c>
      <c r="W158" s="156">
        <f t="shared" si="197"/>
        <v>0</v>
      </c>
      <c r="X158" s="156">
        <f t="shared" si="197"/>
        <v>0</v>
      </c>
      <c r="Y158" s="156">
        <f t="shared" si="197"/>
        <v>0</v>
      </c>
      <c r="Z158" s="156">
        <f t="shared" si="197"/>
        <v>0</v>
      </c>
      <c r="AA158" s="156">
        <f t="shared" si="197"/>
        <v>0</v>
      </c>
      <c r="AB158" s="156">
        <f t="shared" si="197"/>
        <v>0</v>
      </c>
      <c r="AC158" s="156">
        <f t="shared" si="197"/>
        <v>0</v>
      </c>
      <c r="AD158" s="156">
        <f t="shared" si="197"/>
        <v>0</v>
      </c>
      <c r="AE158" s="156">
        <f t="shared" si="197"/>
        <v>0</v>
      </c>
      <c r="AF158" s="156">
        <f t="shared" si="197"/>
        <v>0</v>
      </c>
      <c r="AG158" s="156">
        <f t="shared" si="197"/>
        <v>0</v>
      </c>
      <c r="AH158" s="156">
        <f t="shared" si="197"/>
        <v>0</v>
      </c>
      <c r="AI158" s="156">
        <f t="shared" si="197"/>
        <v>0</v>
      </c>
      <c r="AJ158" s="156">
        <f t="shared" si="197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98">IFERROR(SUMIF($C$6:$C$158,$C160,G$6:G$158),"0")</f>
        <v>0</v>
      </c>
      <c r="H160" s="324">
        <f t="shared" si="198"/>
        <v>0</v>
      </c>
      <c r="I160" s="324">
        <f t="shared" si="198"/>
        <v>0</v>
      </c>
      <c r="J160" s="324">
        <f t="shared" si="198"/>
        <v>0</v>
      </c>
      <c r="K160" s="324">
        <f t="shared" si="198"/>
        <v>0</v>
      </c>
      <c r="L160" s="324">
        <f t="shared" si="198"/>
        <v>0</v>
      </c>
      <c r="M160" s="324">
        <f t="shared" si="198"/>
        <v>0</v>
      </c>
      <c r="N160" s="324">
        <f t="shared" si="198"/>
        <v>0</v>
      </c>
      <c r="O160" s="324">
        <f t="shared" si="198"/>
        <v>0</v>
      </c>
      <c r="P160" s="324">
        <f t="shared" si="198"/>
        <v>0</v>
      </c>
      <c r="Q160" s="324">
        <f t="shared" si="198"/>
        <v>0</v>
      </c>
      <c r="R160" s="324">
        <f t="shared" si="198"/>
        <v>0</v>
      </c>
      <c r="S160" s="324">
        <f t="shared" si="198"/>
        <v>0</v>
      </c>
      <c r="T160" s="324">
        <f t="shared" si="198"/>
        <v>0</v>
      </c>
      <c r="U160" s="324">
        <f t="shared" si="198"/>
        <v>0</v>
      </c>
      <c r="V160" s="324">
        <f t="shared" si="198"/>
        <v>0</v>
      </c>
      <c r="W160" s="324">
        <f t="shared" si="198"/>
        <v>0</v>
      </c>
      <c r="X160" s="324">
        <f t="shared" si="198"/>
        <v>0</v>
      </c>
      <c r="Y160" s="324">
        <f t="shared" si="198"/>
        <v>0</v>
      </c>
      <c r="Z160" s="324">
        <f t="shared" si="198"/>
        <v>0</v>
      </c>
      <c r="AA160" s="324">
        <f t="shared" si="198"/>
        <v>0</v>
      </c>
      <c r="AB160" s="324">
        <f t="shared" si="198"/>
        <v>0</v>
      </c>
      <c r="AC160" s="324">
        <f t="shared" si="198"/>
        <v>0</v>
      </c>
      <c r="AD160" s="324">
        <f t="shared" si="198"/>
        <v>0</v>
      </c>
      <c r="AE160" s="324">
        <f t="shared" si="198"/>
        <v>0</v>
      </c>
      <c r="AF160" s="324">
        <f t="shared" si="198"/>
        <v>0</v>
      </c>
      <c r="AG160" s="324">
        <f t="shared" si="198"/>
        <v>0</v>
      </c>
      <c r="AH160" s="324">
        <f t="shared" si="198"/>
        <v>0</v>
      </c>
      <c r="AI160" s="324">
        <f t="shared" si="198"/>
        <v>0</v>
      </c>
      <c r="AJ160" s="324">
        <f t="shared" si="198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99">IFERROR(SUMIF($C$6:$C$158,$C161,H$6:H$158),"0")</f>
        <v>0</v>
      </c>
      <c r="I161" s="324">
        <f t="shared" si="199"/>
        <v>0</v>
      </c>
      <c r="J161" s="324">
        <f t="shared" si="199"/>
        <v>0</v>
      </c>
      <c r="K161" s="324">
        <f t="shared" si="199"/>
        <v>0</v>
      </c>
      <c r="L161" s="324">
        <f t="shared" si="199"/>
        <v>0</v>
      </c>
      <c r="M161" s="324">
        <f t="shared" si="199"/>
        <v>0</v>
      </c>
      <c r="N161" s="324">
        <f t="shared" si="199"/>
        <v>0</v>
      </c>
      <c r="O161" s="324">
        <f t="shared" si="199"/>
        <v>0</v>
      </c>
      <c r="P161" s="324">
        <f t="shared" si="199"/>
        <v>0</v>
      </c>
      <c r="Q161" s="324">
        <f t="shared" si="199"/>
        <v>0</v>
      </c>
      <c r="R161" s="324">
        <f t="shared" ref="R161:AA162" si="200">IFERROR(SUMIF($C$6:$C$158,$C161,R$6:R$158),"0")</f>
        <v>0</v>
      </c>
      <c r="S161" s="324">
        <f t="shared" si="200"/>
        <v>0</v>
      </c>
      <c r="T161" s="324">
        <f t="shared" si="200"/>
        <v>0</v>
      </c>
      <c r="U161" s="324">
        <f t="shared" si="200"/>
        <v>0</v>
      </c>
      <c r="V161" s="324">
        <f t="shared" si="200"/>
        <v>0</v>
      </c>
      <c r="W161" s="324">
        <f t="shared" si="200"/>
        <v>0</v>
      </c>
      <c r="X161" s="324">
        <f t="shared" si="200"/>
        <v>0</v>
      </c>
      <c r="Y161" s="324">
        <f t="shared" si="200"/>
        <v>0</v>
      </c>
      <c r="Z161" s="324">
        <f t="shared" si="200"/>
        <v>0</v>
      </c>
      <c r="AA161" s="324">
        <f t="shared" si="200"/>
        <v>0</v>
      </c>
      <c r="AB161" s="324">
        <f t="shared" ref="AB161:AJ162" si="201">IFERROR(SUMIF($C$6:$C$158,$C161,AB$6:AB$158),"0")</f>
        <v>0</v>
      </c>
      <c r="AC161" s="324">
        <f t="shared" si="201"/>
        <v>0</v>
      </c>
      <c r="AD161" s="324">
        <f t="shared" si="201"/>
        <v>0</v>
      </c>
      <c r="AE161" s="324">
        <f t="shared" si="201"/>
        <v>0</v>
      </c>
      <c r="AF161" s="324">
        <f t="shared" si="201"/>
        <v>0</v>
      </c>
      <c r="AG161" s="324">
        <f t="shared" si="201"/>
        <v>0</v>
      </c>
      <c r="AH161" s="324">
        <f t="shared" si="201"/>
        <v>0</v>
      </c>
      <c r="AI161" s="324">
        <f t="shared" si="201"/>
        <v>0</v>
      </c>
      <c r="AJ161" s="324">
        <f t="shared" si="201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99"/>
        <v>0</v>
      </c>
      <c r="I162" s="325">
        <f t="shared" si="199"/>
        <v>0</v>
      </c>
      <c r="J162" s="325">
        <f t="shared" si="199"/>
        <v>0</v>
      </c>
      <c r="K162" s="325">
        <f t="shared" si="199"/>
        <v>0</v>
      </c>
      <c r="L162" s="325">
        <f t="shared" si="199"/>
        <v>0</v>
      </c>
      <c r="M162" s="325">
        <f t="shared" si="199"/>
        <v>0</v>
      </c>
      <c r="N162" s="325">
        <f t="shared" si="199"/>
        <v>0</v>
      </c>
      <c r="O162" s="325">
        <f t="shared" si="199"/>
        <v>0</v>
      </c>
      <c r="P162" s="325">
        <f t="shared" si="199"/>
        <v>0</v>
      </c>
      <c r="Q162" s="325">
        <f t="shared" si="199"/>
        <v>0</v>
      </c>
      <c r="R162" s="325">
        <f t="shared" si="200"/>
        <v>0</v>
      </c>
      <c r="S162" s="325">
        <f t="shared" si="200"/>
        <v>0</v>
      </c>
      <c r="T162" s="325">
        <f t="shared" si="200"/>
        <v>0</v>
      </c>
      <c r="U162" s="325">
        <f t="shared" si="200"/>
        <v>0</v>
      </c>
      <c r="V162" s="325">
        <f t="shared" si="200"/>
        <v>0</v>
      </c>
      <c r="W162" s="325">
        <f t="shared" si="200"/>
        <v>0</v>
      </c>
      <c r="X162" s="325">
        <f t="shared" si="200"/>
        <v>0</v>
      </c>
      <c r="Y162" s="325">
        <f t="shared" si="200"/>
        <v>0</v>
      </c>
      <c r="Z162" s="325">
        <f t="shared" si="200"/>
        <v>0</v>
      </c>
      <c r="AA162" s="325">
        <f t="shared" si="200"/>
        <v>0</v>
      </c>
      <c r="AB162" s="325">
        <f t="shared" si="201"/>
        <v>0</v>
      </c>
      <c r="AC162" s="325">
        <f t="shared" si="201"/>
        <v>0</v>
      </c>
      <c r="AD162" s="325">
        <f t="shared" si="201"/>
        <v>0</v>
      </c>
      <c r="AE162" s="325">
        <f t="shared" si="201"/>
        <v>0</v>
      </c>
      <c r="AF162" s="325">
        <f t="shared" si="201"/>
        <v>0</v>
      </c>
      <c r="AG162" s="325">
        <f t="shared" si="201"/>
        <v>0</v>
      </c>
      <c r="AH162" s="325">
        <f t="shared" si="201"/>
        <v>0</v>
      </c>
      <c r="AI162" s="325">
        <f t="shared" si="201"/>
        <v>0</v>
      </c>
      <c r="AJ162" s="325">
        <f t="shared" si="201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202">IFERROR(SUMIF($C$47:$C$158,$C163,H$47:H$158),"0")</f>
        <v>0</v>
      </c>
      <c r="I163" s="325">
        <f t="shared" si="202"/>
        <v>0</v>
      </c>
      <c r="J163" s="325">
        <f t="shared" si="202"/>
        <v>0</v>
      </c>
      <c r="K163" s="325">
        <f t="shared" si="202"/>
        <v>0</v>
      </c>
      <c r="L163" s="325">
        <f t="shared" si="202"/>
        <v>0</v>
      </c>
      <c r="M163" s="325">
        <f t="shared" si="202"/>
        <v>0</v>
      </c>
      <c r="N163" s="325">
        <f t="shared" si="202"/>
        <v>0</v>
      </c>
      <c r="O163" s="325">
        <f t="shared" si="202"/>
        <v>0</v>
      </c>
      <c r="P163" s="325">
        <f t="shared" si="202"/>
        <v>0</v>
      </c>
      <c r="Q163" s="325">
        <f t="shared" si="202"/>
        <v>0</v>
      </c>
      <c r="R163" s="325">
        <f t="shared" si="202"/>
        <v>0</v>
      </c>
      <c r="S163" s="325">
        <f t="shared" si="202"/>
        <v>0</v>
      </c>
      <c r="T163" s="325">
        <f t="shared" si="202"/>
        <v>0</v>
      </c>
      <c r="U163" s="325">
        <f t="shared" si="202"/>
        <v>0</v>
      </c>
      <c r="V163" s="325">
        <f t="shared" si="202"/>
        <v>0</v>
      </c>
      <c r="W163" s="325">
        <f t="shared" si="202"/>
        <v>0</v>
      </c>
      <c r="X163" s="325">
        <f t="shared" si="202"/>
        <v>0</v>
      </c>
      <c r="Y163" s="325">
        <f t="shared" si="202"/>
        <v>0</v>
      </c>
      <c r="Z163" s="325">
        <f t="shared" si="202"/>
        <v>0</v>
      </c>
      <c r="AA163" s="325">
        <f t="shared" si="202"/>
        <v>0</v>
      </c>
      <c r="AB163" s="325">
        <f t="shared" si="202"/>
        <v>0</v>
      </c>
      <c r="AC163" s="325">
        <f t="shared" si="202"/>
        <v>0</v>
      </c>
      <c r="AD163" s="325">
        <f t="shared" si="202"/>
        <v>0</v>
      </c>
      <c r="AE163" s="325">
        <f t="shared" si="202"/>
        <v>0</v>
      </c>
      <c r="AF163" s="325">
        <f t="shared" si="202"/>
        <v>0</v>
      </c>
      <c r="AG163" s="325">
        <f t="shared" si="202"/>
        <v>0</v>
      </c>
      <c r="AH163" s="325">
        <f t="shared" si="202"/>
        <v>0</v>
      </c>
      <c r="AI163" s="325">
        <f t="shared" si="202"/>
        <v>0</v>
      </c>
      <c r="AJ163" s="325">
        <f t="shared" si="202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6</v>
      </c>
      <c r="D164" s="97"/>
      <c r="E164" s="389" t="s">
        <v>179</v>
      </c>
      <c r="F164" s="390"/>
      <c r="G164" s="210">
        <f>INDEX(Milchmenge!F$41:F$52,MATCH(Trockensteher!$C164,Milchmenge!$A$41:$A$52,0),1)</f>
        <v>0</v>
      </c>
      <c r="H164" s="210" t="str">
        <f>INDEX(Milchmenge!G$41:G$52,MATCH(Trockensteher!$C164,Milchmenge!$A$41:$A$52,0),1)</f>
        <v/>
      </c>
      <c r="I164" s="210" t="str">
        <f>INDEX(Milchmenge!H$41:H$52,MATCH(Trockensteher!$C164,Milchmenge!$A$41:$A$52,0),1)</f>
        <v/>
      </c>
      <c r="J164" s="210" t="str">
        <f>INDEX(Milchmenge!I$41:I$52,MATCH(Trockensteher!$C164,Milchmenge!$A$41:$A$52,0),1)</f>
        <v/>
      </c>
      <c r="K164" s="210" t="str">
        <f>INDEX(Milchmenge!J$41:J$52,MATCH(Trockensteher!$C164,Milchmenge!$A$41:$A$52,0),1)</f>
        <v/>
      </c>
      <c r="L164" s="210" t="str">
        <f>INDEX(Milchmenge!K$41:K$52,MATCH(Trockensteher!$C164,Milchmenge!$A$41:$A$52,0),1)</f>
        <v/>
      </c>
      <c r="M164" s="210" t="str">
        <f>INDEX(Milchmenge!L$41:L$52,MATCH(Trockensteher!$C164,Milchmenge!$A$41:$A$52,0),1)</f>
        <v/>
      </c>
      <c r="N164" s="210" t="str">
        <f>INDEX(Milchmenge!M$41:M$52,MATCH(Trockensteher!$C164,Milchmenge!$A$41:$A$52,0),1)</f>
        <v/>
      </c>
      <c r="O164" s="210" t="str">
        <f>INDEX(Milchmenge!N$41:N$52,MATCH(Trockensteher!$C164,Milchmenge!$A$41:$A$52,0),1)</f>
        <v/>
      </c>
      <c r="P164" s="210" t="str">
        <f>INDEX(Milchmenge!O$41:O$52,MATCH(Trockensteher!$C164,Milchmenge!$A$41:$A$52,0),1)</f>
        <v/>
      </c>
      <c r="Q164" s="210" t="str">
        <f>INDEX(Milchmenge!P$41:P$52,MATCH(Trockensteher!$C164,Milchmenge!$A$41:$A$52,0),1)</f>
        <v/>
      </c>
      <c r="R164" s="210" t="str">
        <f>INDEX(Milchmenge!Q$41:Q$52,MATCH(Trockensteher!$C164,Milchmenge!$A$41:$A$52,0),1)</f>
        <v/>
      </c>
      <c r="S164" s="210" t="str">
        <f>INDEX(Milchmenge!R$41:R$52,MATCH(Trockensteher!$C164,Milchmenge!$A$41:$A$52,0),1)</f>
        <v/>
      </c>
      <c r="T164" s="210" t="str">
        <f>INDEX(Milchmenge!S$41:S$52,MATCH(Trockensteher!$C164,Milchmenge!$A$41:$A$52,0),1)</f>
        <v/>
      </c>
      <c r="U164" s="210" t="str">
        <f>INDEX(Milchmenge!T$41:T$52,MATCH(Trockensteher!$C164,Milchmenge!$A$41:$A$52,0),1)</f>
        <v/>
      </c>
      <c r="V164" s="210" t="str">
        <f>INDEX(Milchmenge!U$41:U$52,MATCH(Trockensteher!$C164,Milchmenge!$A$41:$A$52,0),1)</f>
        <v/>
      </c>
      <c r="W164" s="210" t="str">
        <f>INDEX(Milchmenge!V$41:V$52,MATCH(Trockensteher!$C164,Milchmenge!$A$41:$A$52,0),1)</f>
        <v/>
      </c>
      <c r="X164" s="210" t="str">
        <f>INDEX(Milchmenge!W$41:W$52,MATCH(Trockensteher!$C164,Milchmenge!$A$41:$A$52,0),1)</f>
        <v/>
      </c>
      <c r="Y164" s="210" t="str">
        <f>INDEX(Milchmenge!X$41:X$52,MATCH(Trockensteher!$C164,Milchmenge!$A$41:$A$52,0),1)</f>
        <v/>
      </c>
      <c r="Z164" s="210" t="str">
        <f>INDEX(Milchmenge!Y$41:Y$52,MATCH(Trockensteher!$C164,Milchmenge!$A$41:$A$52,0),1)</f>
        <v/>
      </c>
      <c r="AA164" s="210" t="str">
        <f>INDEX(Milchmenge!Z$41:Z$52,MATCH(Trockensteher!$C164,Milchmenge!$A$41:$A$52,0),1)</f>
        <v/>
      </c>
      <c r="AB164" s="210" t="str">
        <f>INDEX(Milchmenge!AA$41:AA$52,MATCH(Trockensteher!$C164,Milchmenge!$A$41:$A$52,0),1)</f>
        <v/>
      </c>
      <c r="AC164" s="210" t="str">
        <f>INDEX(Milchmenge!AB$41:AB$52,MATCH(Trockensteher!$C164,Milchmenge!$A$41:$A$52,0),1)</f>
        <v/>
      </c>
      <c r="AD164" s="210" t="str">
        <f>INDEX(Milchmenge!AC$41:AC$52,MATCH(Trockensteher!$C164,Milchmenge!$A$41:$A$52,0),1)</f>
        <v/>
      </c>
      <c r="AE164" s="210" t="str">
        <f>INDEX(Milchmenge!AD$41:AD$52,MATCH(Trockensteher!$C164,Milchmenge!$A$41:$A$52,0),1)</f>
        <v/>
      </c>
      <c r="AF164" s="210" t="str">
        <f>INDEX(Milchmenge!AE$41:AE$52,MATCH(Trockensteher!$C164,Milchmenge!$A$41:$A$52,0),1)</f>
        <v/>
      </c>
      <c r="AG164" s="210" t="str">
        <f>INDEX(Milchmenge!AF$41:AF$52,MATCH(Trockensteher!$C164,Milchmenge!$A$41:$A$52,0),1)</f>
        <v/>
      </c>
      <c r="AH164" s="210" t="str">
        <f>INDEX(Milchmenge!AG$41:AG$52,MATCH(Trockensteher!$C164,Milchmenge!$A$41:$A$52,0),1)</f>
        <v/>
      </c>
      <c r="AI164" s="210" t="str">
        <f>INDEX(Milchmenge!AH$41:AH$52,MATCH(Trockensteher!$C164,Milchmenge!$A$41:$A$52,0),1)</f>
        <v/>
      </c>
      <c r="AJ164" s="210" t="str">
        <f>INDEX(Milchmenge!AI$41:AI$52,MATCH(Trockensteher!$C164,Milchmenge!$A$41:$A$52,0),1)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189</v>
      </c>
      <c r="F165" s="405"/>
      <c r="G165" s="141" t="str">
        <f t="shared" ref="G165:AJ165" si="203">IFERROR(G160/G164,"-")</f>
        <v>-</v>
      </c>
      <c r="H165" s="141" t="str">
        <f t="shared" si="203"/>
        <v>-</v>
      </c>
      <c r="I165" s="141" t="str">
        <f t="shared" si="203"/>
        <v>-</v>
      </c>
      <c r="J165" s="141" t="str">
        <f t="shared" si="203"/>
        <v>-</v>
      </c>
      <c r="K165" s="141" t="str">
        <f t="shared" si="203"/>
        <v>-</v>
      </c>
      <c r="L165" s="141" t="str">
        <f t="shared" si="203"/>
        <v>-</v>
      </c>
      <c r="M165" s="141" t="str">
        <f t="shared" si="203"/>
        <v>-</v>
      </c>
      <c r="N165" s="141" t="str">
        <f t="shared" si="203"/>
        <v>-</v>
      </c>
      <c r="O165" s="141" t="str">
        <f t="shared" si="203"/>
        <v>-</v>
      </c>
      <c r="P165" s="141" t="str">
        <f t="shared" si="203"/>
        <v>-</v>
      </c>
      <c r="Q165" s="141" t="str">
        <f t="shared" si="203"/>
        <v>-</v>
      </c>
      <c r="R165" s="141" t="str">
        <f t="shared" si="203"/>
        <v>-</v>
      </c>
      <c r="S165" s="141" t="str">
        <f t="shared" si="203"/>
        <v>-</v>
      </c>
      <c r="T165" s="141" t="str">
        <f t="shared" si="203"/>
        <v>-</v>
      </c>
      <c r="U165" s="141" t="str">
        <f t="shared" si="203"/>
        <v>-</v>
      </c>
      <c r="V165" s="141" t="str">
        <f t="shared" si="203"/>
        <v>-</v>
      </c>
      <c r="W165" s="141" t="str">
        <f t="shared" si="203"/>
        <v>-</v>
      </c>
      <c r="X165" s="141" t="str">
        <f t="shared" si="203"/>
        <v>-</v>
      </c>
      <c r="Y165" s="141" t="str">
        <f t="shared" si="203"/>
        <v>-</v>
      </c>
      <c r="Z165" s="141" t="str">
        <f t="shared" si="203"/>
        <v>-</v>
      </c>
      <c r="AA165" s="141" t="str">
        <f t="shared" si="203"/>
        <v>-</v>
      </c>
      <c r="AB165" s="141" t="str">
        <f t="shared" si="203"/>
        <v>-</v>
      </c>
      <c r="AC165" s="141" t="str">
        <f t="shared" si="203"/>
        <v>-</v>
      </c>
      <c r="AD165" s="141" t="str">
        <f t="shared" si="203"/>
        <v>-</v>
      </c>
      <c r="AE165" s="141" t="str">
        <f t="shared" si="203"/>
        <v>-</v>
      </c>
      <c r="AF165" s="141" t="str">
        <f t="shared" si="203"/>
        <v>-</v>
      </c>
      <c r="AG165" s="141" t="str">
        <f t="shared" si="203"/>
        <v>-</v>
      </c>
      <c r="AH165" s="141" t="str">
        <f t="shared" si="203"/>
        <v>-</v>
      </c>
      <c r="AI165" s="141" t="str">
        <f t="shared" si="203"/>
        <v>-</v>
      </c>
      <c r="AJ165" s="141" t="str">
        <f t="shared" si="203"/>
        <v>-</v>
      </c>
      <c r="AK165" s="69"/>
      <c r="AL165" s="32"/>
    </row>
    <row r="166" spans="1:61" s="21" customFormat="1" ht="33" hidden="1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204">IFERROR(H167/H165,"-")</f>
        <v>-</v>
      </c>
      <c r="I166" s="135" t="str">
        <f t="shared" si="204"/>
        <v>-</v>
      </c>
      <c r="J166" s="135" t="str">
        <f t="shared" si="204"/>
        <v>-</v>
      </c>
      <c r="K166" s="135" t="str">
        <f t="shared" si="204"/>
        <v>-</v>
      </c>
      <c r="L166" s="135" t="str">
        <f t="shared" si="204"/>
        <v>-</v>
      </c>
      <c r="M166" s="135" t="str">
        <f t="shared" si="204"/>
        <v>-</v>
      </c>
      <c r="N166" s="135" t="str">
        <f t="shared" si="204"/>
        <v>-</v>
      </c>
      <c r="O166" s="135" t="str">
        <f t="shared" si="204"/>
        <v>-</v>
      </c>
      <c r="P166" s="135" t="str">
        <f t="shared" si="204"/>
        <v>-</v>
      </c>
      <c r="Q166" s="135" t="str">
        <f t="shared" si="204"/>
        <v>-</v>
      </c>
      <c r="R166" s="135" t="str">
        <f t="shared" si="204"/>
        <v>-</v>
      </c>
      <c r="S166" s="135" t="str">
        <f t="shared" si="204"/>
        <v>-</v>
      </c>
      <c r="T166" s="135" t="str">
        <f t="shared" si="204"/>
        <v>-</v>
      </c>
      <c r="U166" s="135" t="str">
        <f t="shared" si="204"/>
        <v>-</v>
      </c>
      <c r="V166" s="135" t="str">
        <f t="shared" si="204"/>
        <v>-</v>
      </c>
      <c r="W166" s="135" t="str">
        <f t="shared" si="204"/>
        <v>-</v>
      </c>
      <c r="X166" s="135" t="str">
        <f t="shared" si="204"/>
        <v>-</v>
      </c>
      <c r="Y166" s="135" t="str">
        <f t="shared" si="204"/>
        <v>-</v>
      </c>
      <c r="Z166" s="135" t="str">
        <f t="shared" si="204"/>
        <v>-</v>
      </c>
      <c r="AA166" s="135" t="str">
        <f t="shared" si="204"/>
        <v>-</v>
      </c>
      <c r="AB166" s="135" t="str">
        <f t="shared" si="204"/>
        <v>-</v>
      </c>
      <c r="AC166" s="135" t="str">
        <f t="shared" si="204"/>
        <v>-</v>
      </c>
      <c r="AD166" s="135" t="str">
        <f t="shared" si="204"/>
        <v>-</v>
      </c>
      <c r="AE166" s="135" t="str">
        <f t="shared" si="204"/>
        <v>-</v>
      </c>
      <c r="AF166" s="135" t="str">
        <f t="shared" si="204"/>
        <v>-</v>
      </c>
      <c r="AG166" s="135" t="str">
        <f t="shared" si="204"/>
        <v>-</v>
      </c>
      <c r="AH166" s="135" t="str">
        <f t="shared" si="204"/>
        <v>-</v>
      </c>
      <c r="AI166" s="135" t="str">
        <f t="shared" si="204"/>
        <v>-</v>
      </c>
      <c r="AJ166" s="135" t="str">
        <f t="shared" si="204"/>
        <v>-</v>
      </c>
      <c r="AK166" s="69"/>
      <c r="AL166" s="32"/>
    </row>
    <row r="167" spans="1:61" s="21" customFormat="1" ht="33" hidden="1" customHeight="1" x14ac:dyDescent="0.2">
      <c r="A167" s="32"/>
      <c r="B167" s="32"/>
      <c r="C167" s="209">
        <f>F2*10</f>
        <v>60</v>
      </c>
      <c r="D167" s="131" t="s">
        <v>57</v>
      </c>
      <c r="E167" s="404" t="s">
        <v>78</v>
      </c>
      <c r="F167" s="405"/>
      <c r="G167" s="142" t="str">
        <f>IFERROR(INDEX(Milchmenge!F41:F52,MATCH(Trockensteher!$C$167,Milchmenge!$A$41:$A$52,0),1),"-")</f>
        <v>-</v>
      </c>
      <c r="H167" s="142" t="str">
        <f>IFERROR(INDEX(Milchmenge!G41:G52,MATCH(Trockensteher!$C$167,Milchmenge!$A$41:$A$52,0),1),"-")</f>
        <v>-</v>
      </c>
      <c r="I167" s="142" t="str">
        <f>IFERROR(INDEX(Milchmenge!H41:H52,MATCH(Trockensteher!$C$167,Milchmenge!$A$41:$A$52,0),1),"-")</f>
        <v>-</v>
      </c>
      <c r="J167" s="142" t="str">
        <f>IFERROR(INDEX(Milchmenge!I41:I52,MATCH(Trockensteher!$C$167,Milchmenge!$A$41:$A$52,0),1),"-")</f>
        <v>-</v>
      </c>
      <c r="K167" s="142" t="str">
        <f>IFERROR(INDEX(Milchmenge!J41:J52,MATCH(Trockensteher!$C$167,Milchmenge!$A$41:$A$52,0),1),"-")</f>
        <v>-</v>
      </c>
      <c r="L167" s="142" t="str">
        <f>IFERROR(INDEX(Milchmenge!K41:K52,MATCH(Trockensteher!$C$167,Milchmenge!$A$41:$A$52,0),1),"-")</f>
        <v>-</v>
      </c>
      <c r="M167" s="142" t="str">
        <f>IFERROR(INDEX(Milchmenge!L41:L52,MATCH(Trockensteher!$C$167,Milchmenge!$A$41:$A$52,0),1),"-")</f>
        <v>-</v>
      </c>
      <c r="N167" s="142" t="str">
        <f>IFERROR(INDEX(Milchmenge!M41:M52,MATCH(Trockensteher!$C$167,Milchmenge!$A$41:$A$52,0),1),"-")</f>
        <v>-</v>
      </c>
      <c r="O167" s="142" t="str">
        <f>IFERROR(INDEX(Milchmenge!N41:N52,MATCH(Trockensteher!$C$167,Milchmenge!$A$41:$A$52,0),1),"-")</f>
        <v>-</v>
      </c>
      <c r="P167" s="142" t="str">
        <f>IFERROR(INDEX(Milchmenge!O41:O52,MATCH(Trockensteher!$C$167,Milchmenge!$A$41:$A$52,0),1),"-")</f>
        <v>-</v>
      </c>
      <c r="Q167" s="142" t="str">
        <f>IFERROR(INDEX(Milchmenge!P41:P52,MATCH(Trockensteher!$C$167,Milchmenge!$A$41:$A$52,0),1),"-")</f>
        <v>-</v>
      </c>
      <c r="R167" s="142" t="str">
        <f>IFERROR(INDEX(Milchmenge!Q41:Q52,MATCH(Trockensteher!$C$167,Milchmenge!$A$41:$A$52,0),1),"-")</f>
        <v>-</v>
      </c>
      <c r="S167" s="142" t="str">
        <f>IFERROR(INDEX(Milchmenge!R41:R52,MATCH(Trockensteher!$C$167,Milchmenge!$A$41:$A$52,0),1),"-")</f>
        <v>-</v>
      </c>
      <c r="T167" s="142" t="str">
        <f>IFERROR(INDEX(Milchmenge!S41:S52,MATCH(Trockensteher!$C$167,Milchmenge!$A$41:$A$52,0),1),"-")</f>
        <v>-</v>
      </c>
      <c r="U167" s="142" t="str">
        <f>IFERROR(INDEX(Milchmenge!T41:T52,MATCH(Trockensteher!$C$167,Milchmenge!$A$41:$A$52,0),1),"-")</f>
        <v>-</v>
      </c>
      <c r="V167" s="142" t="str">
        <f>IFERROR(INDEX(Milchmenge!U41:U52,MATCH(Trockensteher!$C$167,Milchmenge!$A$41:$A$52,0),1),"-")</f>
        <v>-</v>
      </c>
      <c r="W167" s="142" t="str">
        <f>IFERROR(INDEX(Milchmenge!V41:V52,MATCH(Trockensteher!$C$167,Milchmenge!$A$41:$A$52,0),1),"-")</f>
        <v>-</v>
      </c>
      <c r="X167" s="142" t="str">
        <f>IFERROR(INDEX(Milchmenge!W41:W52,MATCH(Trockensteher!$C$167,Milchmenge!$A$41:$A$52,0),1),"-")</f>
        <v>-</v>
      </c>
      <c r="Y167" s="142" t="str">
        <f>IFERROR(INDEX(Milchmenge!X41:X52,MATCH(Trockensteher!$C$167,Milchmenge!$A$41:$A$52,0),1),"-")</f>
        <v>-</v>
      </c>
      <c r="Z167" s="142" t="str">
        <f>IFERROR(INDEX(Milchmenge!Y41:Y52,MATCH(Trockensteher!$C$167,Milchmenge!$A$41:$A$52,0),1),"-")</f>
        <v>-</v>
      </c>
      <c r="AA167" s="142" t="str">
        <f>IFERROR(INDEX(Milchmenge!Z41:Z52,MATCH(Trockensteher!$C$167,Milchmenge!$A$41:$A$52,0),1),"-")</f>
        <v>-</v>
      </c>
      <c r="AB167" s="142" t="str">
        <f>IFERROR(INDEX(Milchmenge!AA41:AA52,MATCH(Trockensteher!$C$167,Milchmenge!$A$41:$A$52,0),1),"-")</f>
        <v>-</v>
      </c>
      <c r="AC167" s="142" t="str">
        <f>IFERROR(INDEX(Milchmenge!AB41:AB52,MATCH(Trockensteher!$C$167,Milchmenge!$A$41:$A$52,0),1),"-")</f>
        <v>-</v>
      </c>
      <c r="AD167" s="142" t="str">
        <f>IFERROR(INDEX(Milchmenge!AC41:AC52,MATCH(Trockensteher!$C$167,Milchmenge!$A$41:$A$52,0),1),"-")</f>
        <v>-</v>
      </c>
      <c r="AE167" s="142" t="str">
        <f>IFERROR(INDEX(Milchmenge!AD41:AD52,MATCH(Trockensteher!$C$167,Milchmenge!$A$41:$A$52,0),1),"-")</f>
        <v>-</v>
      </c>
      <c r="AF167" s="142" t="str">
        <f>IFERROR(INDEX(Milchmenge!AE41:AE52,MATCH(Trockensteher!$C$167,Milchmenge!$A$41:$A$52,0),1),"-")</f>
        <v>-</v>
      </c>
      <c r="AG167" s="142" t="str">
        <f>IFERROR(INDEX(Milchmenge!AF41:AF52,MATCH(Trockensteher!$C$167,Milchmenge!$A$41:$A$52,0),1),"-")</f>
        <v>-</v>
      </c>
      <c r="AH167" s="142" t="str">
        <f>IFERROR(INDEX(Milchmenge!AG41:AG52,MATCH(Trockensteher!$C$167,Milchmenge!$A$41:$A$52,0),1),"-")</f>
        <v>-</v>
      </c>
      <c r="AI167" s="142" t="str">
        <f>IFERROR(INDEX(Milchmenge!AH41:AH52,MATCH(Trockensteher!$C$167,Milchmenge!$A$41:$A$52,0),1),"-")</f>
        <v>-</v>
      </c>
      <c r="AJ167" s="142" t="str">
        <f>IFERROR(INDEX(Milchmenge!AI41:AI52,MATCH(Trockensteher!$C$167,Milchmenge!$A$41:$A$52,0),1),"-")</f>
        <v>-</v>
      </c>
      <c r="AK167" s="71"/>
      <c r="AL167" s="32"/>
    </row>
    <row r="168" spans="1:61" s="21" customFormat="1" ht="33" hidden="1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hidden="1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 t="str">
        <f>IFERROR(G167*G168/100,"-")</f>
        <v>-</v>
      </c>
      <c r="H169" s="113" t="str">
        <f t="shared" ref="H169:AJ169" si="205">IFERROR(H167*H168/100,"-")</f>
        <v>-</v>
      </c>
      <c r="I169" s="113" t="str">
        <f t="shared" si="205"/>
        <v>-</v>
      </c>
      <c r="J169" s="113" t="str">
        <f t="shared" si="205"/>
        <v>-</v>
      </c>
      <c r="K169" s="113" t="str">
        <f t="shared" si="205"/>
        <v>-</v>
      </c>
      <c r="L169" s="113" t="str">
        <f t="shared" si="205"/>
        <v>-</v>
      </c>
      <c r="M169" s="113" t="str">
        <f t="shared" si="205"/>
        <v>-</v>
      </c>
      <c r="N169" s="113" t="str">
        <f t="shared" si="205"/>
        <v>-</v>
      </c>
      <c r="O169" s="113" t="str">
        <f t="shared" si="205"/>
        <v>-</v>
      </c>
      <c r="P169" s="113" t="str">
        <f t="shared" si="205"/>
        <v>-</v>
      </c>
      <c r="Q169" s="113" t="str">
        <f t="shared" si="205"/>
        <v>-</v>
      </c>
      <c r="R169" s="113" t="str">
        <f t="shared" si="205"/>
        <v>-</v>
      </c>
      <c r="S169" s="113" t="str">
        <f t="shared" si="205"/>
        <v>-</v>
      </c>
      <c r="T169" s="113" t="str">
        <f t="shared" si="205"/>
        <v>-</v>
      </c>
      <c r="U169" s="113" t="str">
        <f t="shared" si="205"/>
        <v>-</v>
      </c>
      <c r="V169" s="113" t="str">
        <f t="shared" si="205"/>
        <v>-</v>
      </c>
      <c r="W169" s="113" t="str">
        <f t="shared" si="205"/>
        <v>-</v>
      </c>
      <c r="X169" s="113" t="str">
        <f t="shared" si="205"/>
        <v>-</v>
      </c>
      <c r="Y169" s="113" t="str">
        <f t="shared" si="205"/>
        <v>-</v>
      </c>
      <c r="Z169" s="113" t="str">
        <f t="shared" si="205"/>
        <v>-</v>
      </c>
      <c r="AA169" s="113" t="str">
        <f t="shared" si="205"/>
        <v>-</v>
      </c>
      <c r="AB169" s="113" t="str">
        <f t="shared" si="205"/>
        <v>-</v>
      </c>
      <c r="AC169" s="113" t="str">
        <f t="shared" si="205"/>
        <v>-</v>
      </c>
      <c r="AD169" s="113" t="str">
        <f t="shared" si="205"/>
        <v>-</v>
      </c>
      <c r="AE169" s="113" t="str">
        <f t="shared" si="205"/>
        <v>-</v>
      </c>
      <c r="AF169" s="113" t="str">
        <f t="shared" si="205"/>
        <v>-</v>
      </c>
      <c r="AG169" s="113" t="str">
        <f t="shared" si="205"/>
        <v>-</v>
      </c>
      <c r="AH169" s="113" t="str">
        <f t="shared" si="205"/>
        <v>-</v>
      </c>
      <c r="AI169" s="113" t="str">
        <f t="shared" si="205"/>
        <v>-</v>
      </c>
      <c r="AJ169" s="113" t="str">
        <f t="shared" si="205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188</v>
      </c>
      <c r="F170" s="368"/>
      <c r="G170" s="170" t="str">
        <f t="shared" ref="G170:AJ170" si="206">IFERROR(G162/G164,"-")</f>
        <v>-</v>
      </c>
      <c r="H170" s="170" t="str">
        <f t="shared" si="206"/>
        <v>-</v>
      </c>
      <c r="I170" s="170" t="str">
        <f t="shared" si="206"/>
        <v>-</v>
      </c>
      <c r="J170" s="170" t="str">
        <f t="shared" si="206"/>
        <v>-</v>
      </c>
      <c r="K170" s="170" t="str">
        <f t="shared" si="206"/>
        <v>-</v>
      </c>
      <c r="L170" s="170" t="str">
        <f t="shared" si="206"/>
        <v>-</v>
      </c>
      <c r="M170" s="170" t="str">
        <f t="shared" si="206"/>
        <v>-</v>
      </c>
      <c r="N170" s="170" t="str">
        <f t="shared" si="206"/>
        <v>-</v>
      </c>
      <c r="O170" s="170" t="str">
        <f t="shared" si="206"/>
        <v>-</v>
      </c>
      <c r="P170" s="170" t="str">
        <f t="shared" si="206"/>
        <v>-</v>
      </c>
      <c r="Q170" s="170" t="str">
        <f t="shared" si="206"/>
        <v>-</v>
      </c>
      <c r="R170" s="170" t="str">
        <f t="shared" si="206"/>
        <v>-</v>
      </c>
      <c r="S170" s="170" t="str">
        <f t="shared" si="206"/>
        <v>-</v>
      </c>
      <c r="T170" s="170" t="str">
        <f t="shared" si="206"/>
        <v>-</v>
      </c>
      <c r="U170" s="170" t="str">
        <f t="shared" si="206"/>
        <v>-</v>
      </c>
      <c r="V170" s="170" t="str">
        <f t="shared" si="206"/>
        <v>-</v>
      </c>
      <c r="W170" s="170" t="str">
        <f t="shared" si="206"/>
        <v>-</v>
      </c>
      <c r="X170" s="170" t="str">
        <f t="shared" si="206"/>
        <v>-</v>
      </c>
      <c r="Y170" s="170" t="str">
        <f t="shared" si="206"/>
        <v>-</v>
      </c>
      <c r="Z170" s="170" t="str">
        <f t="shared" si="206"/>
        <v>-</v>
      </c>
      <c r="AA170" s="170" t="str">
        <f t="shared" si="206"/>
        <v>-</v>
      </c>
      <c r="AB170" s="170" t="str">
        <f t="shared" si="206"/>
        <v>-</v>
      </c>
      <c r="AC170" s="170" t="str">
        <f t="shared" si="206"/>
        <v>-</v>
      </c>
      <c r="AD170" s="170" t="str">
        <f t="shared" si="206"/>
        <v>-</v>
      </c>
      <c r="AE170" s="170" t="str">
        <f t="shared" si="206"/>
        <v>-</v>
      </c>
      <c r="AF170" s="170" t="str">
        <f t="shared" si="206"/>
        <v>-</v>
      </c>
      <c r="AG170" s="170" t="str">
        <f t="shared" si="206"/>
        <v>-</v>
      </c>
      <c r="AH170" s="170" t="str">
        <f t="shared" si="206"/>
        <v>-</v>
      </c>
      <c r="AI170" s="170" t="str">
        <f t="shared" si="206"/>
        <v>-</v>
      </c>
      <c r="AJ170" s="170" t="str">
        <f t="shared" si="206"/>
        <v>-</v>
      </c>
      <c r="AK170" s="36"/>
      <c r="AL170" s="32"/>
    </row>
    <row r="171" spans="1:61" s="21" customFormat="1" ht="33" hidden="1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207">IFERROR(H169-H170,"-")</f>
        <v>-</v>
      </c>
      <c r="I171" s="144" t="str">
        <f t="shared" si="207"/>
        <v>-</v>
      </c>
      <c r="J171" s="144" t="str">
        <f t="shared" si="207"/>
        <v>-</v>
      </c>
      <c r="K171" s="144" t="str">
        <f t="shared" si="207"/>
        <v>-</v>
      </c>
      <c r="L171" s="144" t="str">
        <f t="shared" si="207"/>
        <v>-</v>
      </c>
      <c r="M171" s="144" t="str">
        <f t="shared" si="207"/>
        <v>-</v>
      </c>
      <c r="N171" s="144" t="str">
        <f t="shared" si="207"/>
        <v>-</v>
      </c>
      <c r="O171" s="144" t="str">
        <f t="shared" si="207"/>
        <v>-</v>
      </c>
      <c r="P171" s="144" t="str">
        <f t="shared" si="207"/>
        <v>-</v>
      </c>
      <c r="Q171" s="144" t="str">
        <f t="shared" si="207"/>
        <v>-</v>
      </c>
      <c r="R171" s="144" t="str">
        <f t="shared" si="207"/>
        <v>-</v>
      </c>
      <c r="S171" s="144" t="str">
        <f t="shared" si="207"/>
        <v>-</v>
      </c>
      <c r="T171" s="144" t="str">
        <f t="shared" si="207"/>
        <v>-</v>
      </c>
      <c r="U171" s="144" t="str">
        <f t="shared" si="207"/>
        <v>-</v>
      </c>
      <c r="V171" s="144" t="str">
        <f t="shared" si="207"/>
        <v>-</v>
      </c>
      <c r="W171" s="144" t="str">
        <f t="shared" si="207"/>
        <v>-</v>
      </c>
      <c r="X171" s="144" t="str">
        <f t="shared" si="207"/>
        <v>-</v>
      </c>
      <c r="Y171" s="144" t="str">
        <f t="shared" si="207"/>
        <v>-</v>
      </c>
      <c r="Z171" s="144" t="str">
        <f t="shared" si="207"/>
        <v>-</v>
      </c>
      <c r="AA171" s="144" t="str">
        <f t="shared" si="207"/>
        <v>-</v>
      </c>
      <c r="AB171" s="144" t="str">
        <f t="shared" si="207"/>
        <v>-</v>
      </c>
      <c r="AC171" s="144" t="str">
        <f t="shared" si="207"/>
        <v>-</v>
      </c>
      <c r="AD171" s="144" t="str">
        <f t="shared" si="207"/>
        <v>-</v>
      </c>
      <c r="AE171" s="144" t="str">
        <f t="shared" si="207"/>
        <v>-</v>
      </c>
      <c r="AF171" s="144" t="str">
        <f t="shared" si="207"/>
        <v>-</v>
      </c>
      <c r="AG171" s="144" t="str">
        <f t="shared" si="207"/>
        <v>-</v>
      </c>
      <c r="AH171" s="144" t="str">
        <f t="shared" si="207"/>
        <v>-</v>
      </c>
      <c r="AI171" s="144" t="str">
        <f t="shared" si="207"/>
        <v>-</v>
      </c>
      <c r="AJ171" s="144" t="str">
        <f t="shared" si="207"/>
        <v>-</v>
      </c>
      <c r="AK171" s="36"/>
      <c r="AL171" s="32"/>
    </row>
    <row r="172" spans="1:61" s="21" customFormat="1" ht="30" hidden="1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208">IFERROR(H170/H$167*100,"-")</f>
        <v>-</v>
      </c>
      <c r="I172" s="145" t="str">
        <f t="shared" si="208"/>
        <v>-</v>
      </c>
      <c r="J172" s="145" t="str">
        <f t="shared" si="208"/>
        <v>-</v>
      </c>
      <c r="K172" s="145" t="str">
        <f t="shared" si="208"/>
        <v>-</v>
      </c>
      <c r="L172" s="145" t="str">
        <f t="shared" si="208"/>
        <v>-</v>
      </c>
      <c r="M172" s="145" t="str">
        <f t="shared" si="208"/>
        <v>-</v>
      </c>
      <c r="N172" s="145" t="str">
        <f t="shared" si="208"/>
        <v>-</v>
      </c>
      <c r="O172" s="145" t="str">
        <f t="shared" si="208"/>
        <v>-</v>
      </c>
      <c r="P172" s="145" t="str">
        <f t="shared" si="208"/>
        <v>-</v>
      </c>
      <c r="Q172" s="145" t="str">
        <f t="shared" si="208"/>
        <v>-</v>
      </c>
      <c r="R172" s="145" t="str">
        <f t="shared" si="208"/>
        <v>-</v>
      </c>
      <c r="S172" s="145" t="str">
        <f t="shared" si="208"/>
        <v>-</v>
      </c>
      <c r="T172" s="145" t="str">
        <f t="shared" si="208"/>
        <v>-</v>
      </c>
      <c r="U172" s="145" t="str">
        <f t="shared" si="208"/>
        <v>-</v>
      </c>
      <c r="V172" s="145" t="str">
        <f t="shared" si="208"/>
        <v>-</v>
      </c>
      <c r="W172" s="145" t="str">
        <f t="shared" si="208"/>
        <v>-</v>
      </c>
      <c r="X172" s="145" t="str">
        <f t="shared" si="208"/>
        <v>-</v>
      </c>
      <c r="Y172" s="145" t="str">
        <f t="shared" si="208"/>
        <v>-</v>
      </c>
      <c r="Z172" s="145" t="str">
        <f t="shared" si="208"/>
        <v>-</v>
      </c>
      <c r="AA172" s="145" t="str">
        <f t="shared" si="208"/>
        <v>-</v>
      </c>
      <c r="AB172" s="145" t="str">
        <f t="shared" si="208"/>
        <v>-</v>
      </c>
      <c r="AC172" s="145" t="str">
        <f t="shared" si="208"/>
        <v>-</v>
      </c>
      <c r="AD172" s="145" t="str">
        <f t="shared" si="208"/>
        <v>-</v>
      </c>
      <c r="AE172" s="145" t="str">
        <f t="shared" si="208"/>
        <v>-</v>
      </c>
      <c r="AF172" s="145" t="str">
        <f t="shared" si="208"/>
        <v>-</v>
      </c>
      <c r="AG172" s="145" t="str">
        <f t="shared" si="208"/>
        <v>-</v>
      </c>
      <c r="AH172" s="145" t="str">
        <f t="shared" si="208"/>
        <v>-</v>
      </c>
      <c r="AI172" s="145" t="str">
        <f t="shared" si="208"/>
        <v>-</v>
      </c>
      <c r="AJ172" s="145" t="str">
        <f t="shared" si="208"/>
        <v>-</v>
      </c>
      <c r="AK172" s="36"/>
      <c r="AL172" s="32"/>
    </row>
    <row r="173" spans="1:61" s="21" customFormat="1" ht="30" hidden="1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209">IFERROR(G161/(G164*G167)*1000,"-")</f>
        <v>-</v>
      </c>
      <c r="H173" s="143" t="str">
        <f t="shared" si="209"/>
        <v>-</v>
      </c>
      <c r="I173" s="143" t="str">
        <f t="shared" si="209"/>
        <v>-</v>
      </c>
      <c r="J173" s="143" t="str">
        <f t="shared" si="209"/>
        <v>-</v>
      </c>
      <c r="K173" s="143" t="str">
        <f t="shared" si="209"/>
        <v>-</v>
      </c>
      <c r="L173" s="143" t="str">
        <f t="shared" si="209"/>
        <v>-</v>
      </c>
      <c r="M173" s="143" t="str">
        <f t="shared" si="209"/>
        <v>-</v>
      </c>
      <c r="N173" s="143" t="str">
        <f t="shared" si="209"/>
        <v>-</v>
      </c>
      <c r="O173" s="143" t="str">
        <f t="shared" si="209"/>
        <v>-</v>
      </c>
      <c r="P173" s="143" t="str">
        <f t="shared" si="209"/>
        <v>-</v>
      </c>
      <c r="Q173" s="143" t="str">
        <f t="shared" si="209"/>
        <v>-</v>
      </c>
      <c r="R173" s="143" t="str">
        <f t="shared" si="209"/>
        <v>-</v>
      </c>
      <c r="S173" s="143" t="str">
        <f t="shared" si="209"/>
        <v>-</v>
      </c>
      <c r="T173" s="143" t="str">
        <f t="shared" si="209"/>
        <v>-</v>
      </c>
      <c r="U173" s="143" t="str">
        <f t="shared" si="209"/>
        <v>-</v>
      </c>
      <c r="V173" s="143" t="str">
        <f t="shared" si="209"/>
        <v>-</v>
      </c>
      <c r="W173" s="143" t="str">
        <f t="shared" si="209"/>
        <v>-</v>
      </c>
      <c r="X173" s="143" t="str">
        <f t="shared" si="209"/>
        <v>-</v>
      </c>
      <c r="Y173" s="143" t="str">
        <f t="shared" si="209"/>
        <v>-</v>
      </c>
      <c r="Z173" s="143" t="str">
        <f t="shared" si="209"/>
        <v>-</v>
      </c>
      <c r="AA173" s="143" t="str">
        <f t="shared" si="209"/>
        <v>-</v>
      </c>
      <c r="AB173" s="143" t="str">
        <f t="shared" si="209"/>
        <v>-</v>
      </c>
      <c r="AC173" s="143" t="str">
        <f t="shared" si="209"/>
        <v>-</v>
      </c>
      <c r="AD173" s="143" t="str">
        <f t="shared" si="209"/>
        <v>-</v>
      </c>
      <c r="AE173" s="143" t="str">
        <f t="shared" si="209"/>
        <v>-</v>
      </c>
      <c r="AF173" s="143" t="str">
        <f t="shared" si="209"/>
        <v>-</v>
      </c>
      <c r="AG173" s="143" t="str">
        <f t="shared" si="209"/>
        <v>-</v>
      </c>
      <c r="AH173" s="143" t="str">
        <f t="shared" si="209"/>
        <v>-</v>
      </c>
      <c r="AI173" s="143" t="str">
        <f t="shared" si="209"/>
        <v>-</v>
      </c>
      <c r="AJ173" s="143" t="str">
        <f t="shared" si="209"/>
        <v>-</v>
      </c>
      <c r="AK173" s="36"/>
      <c r="AL173" s="32"/>
    </row>
    <row r="174" spans="1:61" s="21" customFormat="1" ht="33" hidden="1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346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210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696"/>
  <sheetViews>
    <sheetView zoomScaleNormal="100" workbookViewId="0">
      <pane xSplit="6" ySplit="5" topLeftCell="G138" activePane="bottomRight" state="frozen"/>
      <selection activeCell="H6" sqref="H6"/>
      <selection pane="topRight" activeCell="H6" sqref="H6"/>
      <selection pane="bottomLeft" activeCell="H6" sqref="H6"/>
      <selection pane="bottomRight" activeCell="G135" sqref="G135"/>
    </sheetView>
  </sheetViews>
  <sheetFormatPr baseColWidth="10" defaultRowHeight="14.25" x14ac:dyDescent="0.2"/>
  <cols>
    <col min="1" max="1" width="1.75" style="32" customWidth="1"/>
    <col min="2" max="2" width="4.625" style="32" customWidth="1"/>
    <col min="3" max="3" width="4.625" style="32" hidden="1" customWidth="1"/>
    <col min="4" max="4" width="4.75" style="43" customWidth="1"/>
    <col min="5" max="5" width="13.375" style="1" customWidth="1"/>
    <col min="6" max="6" width="14.125" style="1" customWidth="1"/>
    <col min="7" max="8" width="10.625" style="161" customWidth="1"/>
    <col min="9" max="36" width="10.625" style="29" customWidth="1"/>
    <col min="37" max="37" width="1.625" style="1" customWidth="1"/>
    <col min="38" max="38" width="13.125" style="1" customWidth="1"/>
    <col min="39" max="39" width="1.625" style="21" customWidth="1"/>
    <col min="40" max="61" width="11" style="21"/>
    <col min="62" max="16384" width="11" style="7"/>
  </cols>
  <sheetData>
    <row r="1" spans="1:61" s="32" customFormat="1" ht="12.75" x14ac:dyDescent="0.2">
      <c r="D1" s="43"/>
      <c r="E1" s="59"/>
      <c r="F1" s="59"/>
      <c r="G1" s="157"/>
      <c r="H1" s="15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</row>
    <row r="2" spans="1:61" s="1" customFormat="1" ht="57" customHeight="1" x14ac:dyDescent="0.2">
      <c r="A2" s="32"/>
      <c r="B2" s="32"/>
      <c r="C2" s="32"/>
      <c r="D2" s="412" t="s">
        <v>70</v>
      </c>
      <c r="E2" s="412"/>
      <c r="F2" s="123">
        <v>7</v>
      </c>
      <c r="G2" s="165"/>
      <c r="H2" s="165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  <c r="AF2" s="93"/>
      <c r="AG2" s="93"/>
      <c r="AH2" s="93"/>
      <c r="AI2" s="93"/>
      <c r="AJ2" s="93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</row>
    <row r="3" spans="1:61" s="32" customFormat="1" ht="15" customHeight="1" x14ac:dyDescent="0.2">
      <c r="D3" s="17"/>
      <c r="E3" s="37"/>
      <c r="F3" s="37"/>
      <c r="G3" s="112" t="s">
        <v>135</v>
      </c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</row>
    <row r="4" spans="1:61" s="32" customFormat="1" ht="15" customHeight="1" x14ac:dyDescent="0.2">
      <c r="D4" s="17"/>
      <c r="E4" s="37"/>
      <c r="F4" s="37"/>
      <c r="G4" s="112" t="s">
        <v>169</v>
      </c>
      <c r="H4" s="112"/>
    </row>
    <row r="5" spans="1:61" s="1" customFormat="1" ht="33" customHeight="1" x14ac:dyDescent="0.2">
      <c r="A5" s="32"/>
      <c r="B5" s="32"/>
      <c r="C5" s="32"/>
      <c r="D5" s="153"/>
      <c r="E5" s="294" t="s">
        <v>96</v>
      </c>
      <c r="F5" s="293" t="s">
        <v>35</v>
      </c>
      <c r="G5" s="124">
        <f>IF(Milchmenge!F4&gt;0,Milchmenge!F4,"-")</f>
        <v>44224</v>
      </c>
      <c r="H5" s="124" t="str">
        <f>IF(Milchmenge!G4&gt;0,Milchmenge!G4,"-")</f>
        <v>-</v>
      </c>
      <c r="I5" s="124" t="str">
        <f>IF(Milchmenge!H4&gt;0,Milchmenge!H4,"-")</f>
        <v>-</v>
      </c>
      <c r="J5" s="124" t="str">
        <f>IF(Milchmenge!I4&gt;0,Milchmenge!I4,"-")</f>
        <v>-</v>
      </c>
      <c r="K5" s="124" t="str">
        <f>IF(Milchmenge!J4&gt;0,Milchmenge!J4,"-")</f>
        <v>-</v>
      </c>
      <c r="L5" s="124" t="str">
        <f>IF(Milchmenge!K4&gt;0,Milchmenge!K4,"-")</f>
        <v>-</v>
      </c>
      <c r="M5" s="124" t="str">
        <f>IF(Milchmenge!L4&gt;0,Milchmenge!L4,"-")</f>
        <v>-</v>
      </c>
      <c r="N5" s="124" t="str">
        <f>IF(Milchmenge!M4&gt;0,Milchmenge!M4,"-")</f>
        <v>-</v>
      </c>
      <c r="O5" s="124" t="str">
        <f>IF(Milchmenge!N4&gt;0,Milchmenge!N4,"-")</f>
        <v>-</v>
      </c>
      <c r="P5" s="124" t="str">
        <f>IF(Milchmenge!O4&gt;0,Milchmenge!O4,"-")</f>
        <v>-</v>
      </c>
      <c r="Q5" s="124" t="str">
        <f>IF(Milchmenge!P4&gt;0,Milchmenge!P4,"-")</f>
        <v>-</v>
      </c>
      <c r="R5" s="124" t="str">
        <f>IF(Milchmenge!Q4&gt;0,Milchmenge!Q4,"-")</f>
        <v>-</v>
      </c>
      <c r="S5" s="124" t="str">
        <f>IF(Milchmenge!R4&gt;0,Milchmenge!R4,"-")</f>
        <v>-</v>
      </c>
      <c r="T5" s="124" t="str">
        <f>IF(Milchmenge!S4&gt;0,Milchmenge!S4,"-")</f>
        <v>-</v>
      </c>
      <c r="U5" s="124" t="str">
        <f>IF(Milchmenge!T4&gt;0,Milchmenge!T4,"-")</f>
        <v>-</v>
      </c>
      <c r="V5" s="124" t="str">
        <f>IF(Milchmenge!U4&gt;0,Milchmenge!U4,"-")</f>
        <v>-</v>
      </c>
      <c r="W5" s="124" t="str">
        <f>IF(Milchmenge!V4&gt;0,Milchmenge!V4,"-")</f>
        <v>-</v>
      </c>
      <c r="X5" s="124" t="str">
        <f>IF(Milchmenge!W4&gt;0,Milchmenge!W4,"-")</f>
        <v>-</v>
      </c>
      <c r="Y5" s="124" t="str">
        <f>IF(Milchmenge!X4&gt;0,Milchmenge!X4,"-")</f>
        <v>-</v>
      </c>
      <c r="Z5" s="124" t="str">
        <f>IF(Milchmenge!Y4&gt;0,Milchmenge!Y4,"-")</f>
        <v>-</v>
      </c>
      <c r="AA5" s="124" t="str">
        <f>IF(Milchmenge!Z4&gt;0,Milchmenge!Z4,"-")</f>
        <v>-</v>
      </c>
      <c r="AB5" s="124" t="str">
        <f>IF(Milchmenge!AA4&gt;0,Milchmenge!AA4,"-")</f>
        <v>-</v>
      </c>
      <c r="AC5" s="124" t="str">
        <f>IF(Milchmenge!AB4&gt;0,Milchmenge!AB4,"-")</f>
        <v>-</v>
      </c>
      <c r="AD5" s="124" t="str">
        <f>IF(Milchmenge!AC4&gt;0,Milchmenge!AC4,"-")</f>
        <v>-</v>
      </c>
      <c r="AE5" s="124" t="str">
        <f>IF(Milchmenge!AD4&gt;0,Milchmenge!AD4,"-")</f>
        <v>-</v>
      </c>
      <c r="AF5" s="124" t="str">
        <f>IF(Milchmenge!AE4&gt;0,Milchmenge!AE4,"-")</f>
        <v>-</v>
      </c>
      <c r="AG5" s="124" t="str">
        <f>IF(Milchmenge!AF4&gt;0,Milchmenge!AF4,"-")</f>
        <v>-</v>
      </c>
      <c r="AH5" s="124" t="str">
        <f>IF(Milchmenge!AG4&gt;0,Milchmenge!AG4,"-")</f>
        <v>-</v>
      </c>
      <c r="AI5" s="124" t="str">
        <f>IF(Milchmenge!AH4&gt;0,Milchmenge!AH4,"-")</f>
        <v>-</v>
      </c>
      <c r="AJ5" s="124" t="str">
        <f>IF(Milchmenge!AI4&gt;0,Milchmenge!AI4,"-")</f>
        <v>-</v>
      </c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</row>
    <row r="6" spans="1:61" s="1" customFormat="1" ht="20.25" customHeight="1" x14ac:dyDescent="0.2">
      <c r="A6" s="32"/>
      <c r="B6" s="32"/>
      <c r="C6" s="32"/>
      <c r="D6" s="415" t="s">
        <v>28</v>
      </c>
      <c r="E6" s="394" t="str">
        <f>'Gruppe 1'!E6:E12</f>
        <v>Grassilage</v>
      </c>
      <c r="F6" s="96" t="s">
        <v>97</v>
      </c>
      <c r="G6" s="154"/>
      <c r="H6" s="179" t="str">
        <f t="shared" ref="H6:V6" si="0">IFERROR(G6*H$164/G$164,"-")</f>
        <v>-</v>
      </c>
      <c r="I6" s="179" t="str">
        <f t="shared" si="0"/>
        <v>-</v>
      </c>
      <c r="J6" s="179" t="str">
        <f t="shared" si="0"/>
        <v>-</v>
      </c>
      <c r="K6" s="179" t="str">
        <f t="shared" si="0"/>
        <v>-</v>
      </c>
      <c r="L6" s="179" t="str">
        <f t="shared" si="0"/>
        <v>-</v>
      </c>
      <c r="M6" s="179" t="str">
        <f t="shared" si="0"/>
        <v>-</v>
      </c>
      <c r="N6" s="179" t="str">
        <f t="shared" si="0"/>
        <v>-</v>
      </c>
      <c r="O6" s="179" t="str">
        <f t="shared" si="0"/>
        <v>-</v>
      </c>
      <c r="P6" s="179" t="str">
        <f t="shared" si="0"/>
        <v>-</v>
      </c>
      <c r="Q6" s="179" t="str">
        <f t="shared" si="0"/>
        <v>-</v>
      </c>
      <c r="R6" s="179" t="str">
        <f t="shared" si="0"/>
        <v>-</v>
      </c>
      <c r="S6" s="179" t="str">
        <f t="shared" si="0"/>
        <v>-</v>
      </c>
      <c r="T6" s="179" t="str">
        <f t="shared" si="0"/>
        <v>-</v>
      </c>
      <c r="U6" s="179" t="str">
        <f t="shared" si="0"/>
        <v>-</v>
      </c>
      <c r="V6" s="179" t="str">
        <f t="shared" si="0"/>
        <v>-</v>
      </c>
      <c r="W6" s="179" t="str">
        <f>IFERROR(J6*W$164/J$164,"-")</f>
        <v>-</v>
      </c>
      <c r="X6" s="179" t="str">
        <f>IFERROR(W6*X$164/W$164,"-")</f>
        <v>-</v>
      </c>
      <c r="Y6" s="179" t="str">
        <f>IFERROR(X6*Y$164/X$164,"-")</f>
        <v>-</v>
      </c>
      <c r="Z6" s="179" t="str">
        <f>IFERROR(Y6*Z$164/Y$164,"-")</f>
        <v>-</v>
      </c>
      <c r="AA6" s="179" t="str">
        <f>IFERROR(Z6*AA$164/Z$164,"-")</f>
        <v>-</v>
      </c>
      <c r="AB6" s="179" t="str">
        <f>IFERROR(AA6*AB$164/AA$164,"-")</f>
        <v>-</v>
      </c>
      <c r="AC6" s="179" t="str">
        <f>IFERROR(P6*AC$164/P$164,"-")</f>
        <v>-</v>
      </c>
      <c r="AD6" s="179" t="str">
        <f t="shared" ref="AD6:AJ6" si="1">IFERROR(AC6*AD$164/AC$164,"-")</f>
        <v>-</v>
      </c>
      <c r="AE6" s="179" t="str">
        <f t="shared" si="1"/>
        <v>-</v>
      </c>
      <c r="AF6" s="179" t="str">
        <f t="shared" si="1"/>
        <v>-</v>
      </c>
      <c r="AG6" s="179" t="str">
        <f t="shared" si="1"/>
        <v>-</v>
      </c>
      <c r="AH6" s="179" t="str">
        <f t="shared" si="1"/>
        <v>-</v>
      </c>
      <c r="AI6" s="179" t="str">
        <f t="shared" si="1"/>
        <v>-</v>
      </c>
      <c r="AJ6" s="179" t="str">
        <f t="shared" si="1"/>
        <v>-</v>
      </c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</row>
    <row r="7" spans="1:61" s="1" customFormat="1" ht="20.25" customHeight="1" x14ac:dyDescent="0.2">
      <c r="A7" s="32"/>
      <c r="B7" s="32"/>
      <c r="C7" s="32"/>
      <c r="D7" s="416"/>
      <c r="E7" s="395"/>
      <c r="F7" s="96" t="s">
        <v>36</v>
      </c>
      <c r="G7" s="115">
        <f>'Gruppe 1'!G7</f>
        <v>38</v>
      </c>
      <c r="H7" s="164">
        <f t="shared" ref="H7:W10" si="2">G7</f>
        <v>38</v>
      </c>
      <c r="I7" s="164">
        <f t="shared" si="2"/>
        <v>38</v>
      </c>
      <c r="J7" s="164">
        <f t="shared" si="2"/>
        <v>38</v>
      </c>
      <c r="K7" s="164">
        <f t="shared" si="2"/>
        <v>38</v>
      </c>
      <c r="L7" s="164">
        <f t="shared" si="2"/>
        <v>38</v>
      </c>
      <c r="M7" s="164">
        <f t="shared" si="2"/>
        <v>38</v>
      </c>
      <c r="N7" s="164">
        <f t="shared" si="2"/>
        <v>38</v>
      </c>
      <c r="O7" s="164">
        <f t="shared" si="2"/>
        <v>38</v>
      </c>
      <c r="P7" s="164">
        <f t="shared" si="2"/>
        <v>38</v>
      </c>
      <c r="Q7" s="164">
        <f t="shared" si="2"/>
        <v>38</v>
      </c>
      <c r="R7" s="164">
        <f t="shared" si="2"/>
        <v>38</v>
      </c>
      <c r="S7" s="164">
        <f t="shared" si="2"/>
        <v>38</v>
      </c>
      <c r="T7" s="164">
        <f t="shared" si="2"/>
        <v>38</v>
      </c>
      <c r="U7" s="164">
        <f t="shared" si="2"/>
        <v>38</v>
      </c>
      <c r="V7" s="164">
        <f t="shared" si="2"/>
        <v>38</v>
      </c>
      <c r="W7" s="164">
        <f>J7</f>
        <v>38</v>
      </c>
      <c r="X7" s="164">
        <f t="shared" ref="X7:AJ10" si="3">W7</f>
        <v>38</v>
      </c>
      <c r="Y7" s="164">
        <f t="shared" si="3"/>
        <v>38</v>
      </c>
      <c r="Z7" s="164">
        <f t="shared" si="3"/>
        <v>38</v>
      </c>
      <c r="AA7" s="164">
        <f t="shared" si="3"/>
        <v>38</v>
      </c>
      <c r="AB7" s="164">
        <f t="shared" si="3"/>
        <v>38</v>
      </c>
      <c r="AC7" s="164">
        <f>P7</f>
        <v>38</v>
      </c>
      <c r="AD7" s="164">
        <f t="shared" ref="AD7:AJ7" si="4">AC7</f>
        <v>38</v>
      </c>
      <c r="AE7" s="164">
        <f t="shared" si="4"/>
        <v>38</v>
      </c>
      <c r="AF7" s="164">
        <f t="shared" si="4"/>
        <v>38</v>
      </c>
      <c r="AG7" s="164">
        <f t="shared" si="4"/>
        <v>38</v>
      </c>
      <c r="AH7" s="164">
        <f t="shared" si="4"/>
        <v>38</v>
      </c>
      <c r="AI7" s="164">
        <f t="shared" si="4"/>
        <v>38</v>
      </c>
      <c r="AJ7" s="164">
        <f t="shared" si="4"/>
        <v>38</v>
      </c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</row>
    <row r="8" spans="1:61" s="1" customFormat="1" ht="20.25" customHeight="1" x14ac:dyDescent="0.2">
      <c r="A8" s="32"/>
      <c r="B8" s="32"/>
      <c r="C8" s="32"/>
      <c r="D8" s="416"/>
      <c r="E8" s="395"/>
      <c r="F8" s="96" t="s">
        <v>166</v>
      </c>
      <c r="G8" s="291">
        <f>G9*G7/100</f>
        <v>7.03</v>
      </c>
      <c r="H8" s="291">
        <f t="shared" ref="H8:AJ8" si="5">H9*H7/100</f>
        <v>7.03</v>
      </c>
      <c r="I8" s="291">
        <f t="shared" si="5"/>
        <v>7.03</v>
      </c>
      <c r="J8" s="291">
        <f t="shared" si="5"/>
        <v>7.03</v>
      </c>
      <c r="K8" s="291">
        <f t="shared" si="5"/>
        <v>7.03</v>
      </c>
      <c r="L8" s="291">
        <f t="shared" si="5"/>
        <v>7.03</v>
      </c>
      <c r="M8" s="291">
        <f t="shared" si="5"/>
        <v>7.03</v>
      </c>
      <c r="N8" s="291">
        <f t="shared" si="5"/>
        <v>7.03</v>
      </c>
      <c r="O8" s="291">
        <f t="shared" si="5"/>
        <v>7.03</v>
      </c>
      <c r="P8" s="291">
        <f t="shared" si="5"/>
        <v>7.03</v>
      </c>
      <c r="Q8" s="291">
        <f t="shared" si="5"/>
        <v>7.03</v>
      </c>
      <c r="R8" s="291">
        <f t="shared" si="5"/>
        <v>7.03</v>
      </c>
      <c r="S8" s="291">
        <f t="shared" si="5"/>
        <v>7.03</v>
      </c>
      <c r="T8" s="291">
        <f t="shared" si="5"/>
        <v>7.03</v>
      </c>
      <c r="U8" s="291">
        <f t="shared" si="5"/>
        <v>7.03</v>
      </c>
      <c r="V8" s="291">
        <f t="shared" si="5"/>
        <v>7.03</v>
      </c>
      <c r="W8" s="291">
        <f t="shared" si="5"/>
        <v>7.03</v>
      </c>
      <c r="X8" s="291">
        <f t="shared" si="5"/>
        <v>7.03</v>
      </c>
      <c r="Y8" s="291">
        <f t="shared" si="5"/>
        <v>7.03</v>
      </c>
      <c r="Z8" s="291">
        <f t="shared" si="5"/>
        <v>7.03</v>
      </c>
      <c r="AA8" s="291">
        <f t="shared" si="5"/>
        <v>7.03</v>
      </c>
      <c r="AB8" s="291">
        <f t="shared" si="5"/>
        <v>7.03</v>
      </c>
      <c r="AC8" s="291">
        <f t="shared" si="5"/>
        <v>7.03</v>
      </c>
      <c r="AD8" s="291">
        <f t="shared" si="5"/>
        <v>7.03</v>
      </c>
      <c r="AE8" s="291">
        <f t="shared" si="5"/>
        <v>7.03</v>
      </c>
      <c r="AF8" s="291">
        <f t="shared" si="5"/>
        <v>7.03</v>
      </c>
      <c r="AG8" s="291">
        <f t="shared" si="5"/>
        <v>7.03</v>
      </c>
      <c r="AH8" s="291">
        <f t="shared" si="5"/>
        <v>7.03</v>
      </c>
      <c r="AI8" s="291">
        <f t="shared" si="5"/>
        <v>7.03</v>
      </c>
      <c r="AJ8" s="291">
        <f t="shared" si="5"/>
        <v>7.03</v>
      </c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</row>
    <row r="9" spans="1:61" s="1" customFormat="1" ht="20.25" customHeight="1" x14ac:dyDescent="0.2">
      <c r="A9" s="32"/>
      <c r="B9" s="32"/>
      <c r="C9" s="32"/>
      <c r="D9" s="416"/>
      <c r="E9" s="395"/>
      <c r="F9" s="310" t="s">
        <v>160</v>
      </c>
      <c r="G9" s="311">
        <f>'Gruppe 1'!G9</f>
        <v>18.5</v>
      </c>
      <c r="H9" s="162">
        <f t="shared" ref="H9:P10" si="6">G9</f>
        <v>18.5</v>
      </c>
      <c r="I9" s="162">
        <f t="shared" si="6"/>
        <v>18.5</v>
      </c>
      <c r="J9" s="162">
        <f t="shared" si="6"/>
        <v>18.5</v>
      </c>
      <c r="K9" s="162">
        <f t="shared" si="6"/>
        <v>18.5</v>
      </c>
      <c r="L9" s="162">
        <f t="shared" si="6"/>
        <v>18.5</v>
      </c>
      <c r="M9" s="162">
        <f t="shared" si="6"/>
        <v>18.5</v>
      </c>
      <c r="N9" s="162">
        <f t="shared" si="6"/>
        <v>18.5</v>
      </c>
      <c r="O9" s="162">
        <f t="shared" si="6"/>
        <v>18.5</v>
      </c>
      <c r="P9" s="162">
        <f t="shared" si="6"/>
        <v>18.5</v>
      </c>
      <c r="Q9" s="162">
        <f t="shared" si="2"/>
        <v>18.5</v>
      </c>
      <c r="R9" s="162">
        <f t="shared" si="2"/>
        <v>18.5</v>
      </c>
      <c r="S9" s="162">
        <f t="shared" si="2"/>
        <v>18.5</v>
      </c>
      <c r="T9" s="162">
        <f t="shared" si="2"/>
        <v>18.5</v>
      </c>
      <c r="U9" s="162">
        <f t="shared" si="2"/>
        <v>18.5</v>
      </c>
      <c r="V9" s="162">
        <f t="shared" si="2"/>
        <v>18.5</v>
      </c>
      <c r="W9" s="162">
        <f t="shared" si="2"/>
        <v>18.5</v>
      </c>
      <c r="X9" s="162">
        <f t="shared" si="3"/>
        <v>18.5</v>
      </c>
      <c r="Y9" s="162">
        <f t="shared" si="3"/>
        <v>18.5</v>
      </c>
      <c r="Z9" s="162">
        <f t="shared" si="3"/>
        <v>18.5</v>
      </c>
      <c r="AA9" s="162">
        <f t="shared" si="3"/>
        <v>18.5</v>
      </c>
      <c r="AB9" s="162">
        <f t="shared" si="3"/>
        <v>18.5</v>
      </c>
      <c r="AC9" s="162">
        <f t="shared" si="3"/>
        <v>18.5</v>
      </c>
      <c r="AD9" s="162">
        <f t="shared" si="3"/>
        <v>18.5</v>
      </c>
      <c r="AE9" s="162">
        <f t="shared" si="3"/>
        <v>18.5</v>
      </c>
      <c r="AF9" s="162">
        <f t="shared" si="3"/>
        <v>18.5</v>
      </c>
      <c r="AG9" s="162">
        <f t="shared" si="3"/>
        <v>18.5</v>
      </c>
      <c r="AH9" s="162">
        <f t="shared" si="3"/>
        <v>18.5</v>
      </c>
      <c r="AI9" s="162">
        <f t="shared" si="3"/>
        <v>18.5</v>
      </c>
      <c r="AJ9" s="162">
        <f t="shared" si="3"/>
        <v>18.5</v>
      </c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</row>
    <row r="10" spans="1:61" s="1" customFormat="1" ht="20.25" customHeight="1" x14ac:dyDescent="0.2">
      <c r="A10" s="32"/>
      <c r="B10" s="32"/>
      <c r="C10" s="32"/>
      <c r="D10" s="416"/>
      <c r="E10" s="395"/>
      <c r="F10" s="96" t="s">
        <v>163</v>
      </c>
      <c r="G10" s="239">
        <f>'Gruppe 1'!G10</f>
        <v>2</v>
      </c>
      <c r="H10" s="309">
        <f>G10</f>
        <v>2</v>
      </c>
      <c r="I10" s="309">
        <f t="shared" si="6"/>
        <v>2</v>
      </c>
      <c r="J10" s="309">
        <f t="shared" si="6"/>
        <v>2</v>
      </c>
      <c r="K10" s="309">
        <f t="shared" si="6"/>
        <v>2</v>
      </c>
      <c r="L10" s="309">
        <f t="shared" si="6"/>
        <v>2</v>
      </c>
      <c r="M10" s="309">
        <f t="shared" si="6"/>
        <v>2</v>
      </c>
      <c r="N10" s="309">
        <f t="shared" si="6"/>
        <v>2</v>
      </c>
      <c r="O10" s="309">
        <f t="shared" si="6"/>
        <v>2</v>
      </c>
      <c r="P10" s="309">
        <f t="shared" si="6"/>
        <v>2</v>
      </c>
      <c r="Q10" s="309">
        <f t="shared" si="2"/>
        <v>2</v>
      </c>
      <c r="R10" s="309">
        <f t="shared" si="2"/>
        <v>2</v>
      </c>
      <c r="S10" s="309">
        <f t="shared" si="2"/>
        <v>2</v>
      </c>
      <c r="T10" s="309">
        <f t="shared" si="2"/>
        <v>2</v>
      </c>
      <c r="U10" s="309">
        <f t="shared" si="2"/>
        <v>2</v>
      </c>
      <c r="V10" s="309">
        <f t="shared" si="2"/>
        <v>2</v>
      </c>
      <c r="W10" s="309">
        <f t="shared" si="2"/>
        <v>2</v>
      </c>
      <c r="X10" s="309">
        <f t="shared" si="3"/>
        <v>2</v>
      </c>
      <c r="Y10" s="309">
        <f t="shared" si="3"/>
        <v>2</v>
      </c>
      <c r="Z10" s="309">
        <f t="shared" si="3"/>
        <v>2</v>
      </c>
      <c r="AA10" s="309">
        <f t="shared" si="3"/>
        <v>2</v>
      </c>
      <c r="AB10" s="309">
        <f t="shared" si="3"/>
        <v>2</v>
      </c>
      <c r="AC10" s="309">
        <f t="shared" si="3"/>
        <v>2</v>
      </c>
      <c r="AD10" s="309">
        <f t="shared" si="3"/>
        <v>2</v>
      </c>
      <c r="AE10" s="309">
        <f t="shared" si="3"/>
        <v>2</v>
      </c>
      <c r="AF10" s="309">
        <f t="shared" si="3"/>
        <v>2</v>
      </c>
      <c r="AG10" s="309">
        <f t="shared" si="3"/>
        <v>2</v>
      </c>
      <c r="AH10" s="309">
        <f t="shared" si="3"/>
        <v>2</v>
      </c>
      <c r="AI10" s="309">
        <f t="shared" si="3"/>
        <v>2</v>
      </c>
      <c r="AJ10" s="309">
        <f t="shared" si="3"/>
        <v>2</v>
      </c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</row>
    <row r="11" spans="1:61" s="1" customFormat="1" ht="20.25" hidden="1" customHeight="1" x14ac:dyDescent="0.2">
      <c r="A11" s="32"/>
      <c r="B11" s="62">
        <v>1</v>
      </c>
      <c r="C11" s="48">
        <v>1</v>
      </c>
      <c r="D11" s="416"/>
      <c r="E11" s="395"/>
      <c r="F11" s="155" t="s">
        <v>72</v>
      </c>
      <c r="G11" s="156">
        <f>IFERROR(G6*G7/100*(100-G10)/100,0)</f>
        <v>0</v>
      </c>
      <c r="H11" s="156">
        <f t="shared" ref="H11:AJ11" si="7">IFERROR(H6*H7/100*(100-H10)/100,0)</f>
        <v>0</v>
      </c>
      <c r="I11" s="156">
        <f t="shared" si="7"/>
        <v>0</v>
      </c>
      <c r="J11" s="156">
        <f t="shared" si="7"/>
        <v>0</v>
      </c>
      <c r="K11" s="156">
        <f t="shared" si="7"/>
        <v>0</v>
      </c>
      <c r="L11" s="156">
        <f t="shared" si="7"/>
        <v>0</v>
      </c>
      <c r="M11" s="156">
        <f t="shared" si="7"/>
        <v>0</v>
      </c>
      <c r="N11" s="156">
        <f t="shared" si="7"/>
        <v>0</v>
      </c>
      <c r="O11" s="156">
        <f t="shared" si="7"/>
        <v>0</v>
      </c>
      <c r="P11" s="156">
        <f t="shared" si="7"/>
        <v>0</v>
      </c>
      <c r="Q11" s="156">
        <f t="shared" si="7"/>
        <v>0</v>
      </c>
      <c r="R11" s="156">
        <f t="shared" si="7"/>
        <v>0</v>
      </c>
      <c r="S11" s="156">
        <f t="shared" si="7"/>
        <v>0</v>
      </c>
      <c r="T11" s="156">
        <f t="shared" si="7"/>
        <v>0</v>
      </c>
      <c r="U11" s="156">
        <f t="shared" si="7"/>
        <v>0</v>
      </c>
      <c r="V11" s="156">
        <f t="shared" si="7"/>
        <v>0</v>
      </c>
      <c r="W11" s="156">
        <f t="shared" si="7"/>
        <v>0</v>
      </c>
      <c r="X11" s="156">
        <f t="shared" si="7"/>
        <v>0</v>
      </c>
      <c r="Y11" s="156">
        <f t="shared" si="7"/>
        <v>0</v>
      </c>
      <c r="Z11" s="156">
        <f t="shared" si="7"/>
        <v>0</v>
      </c>
      <c r="AA11" s="156">
        <f t="shared" si="7"/>
        <v>0</v>
      </c>
      <c r="AB11" s="156">
        <f t="shared" si="7"/>
        <v>0</v>
      </c>
      <c r="AC11" s="156">
        <f t="shared" si="7"/>
        <v>0</v>
      </c>
      <c r="AD11" s="156">
        <f t="shared" si="7"/>
        <v>0</v>
      </c>
      <c r="AE11" s="156">
        <f t="shared" si="7"/>
        <v>0</v>
      </c>
      <c r="AF11" s="156">
        <f t="shared" si="7"/>
        <v>0</v>
      </c>
      <c r="AG11" s="156">
        <f t="shared" si="7"/>
        <v>0</v>
      </c>
      <c r="AH11" s="156">
        <f t="shared" si="7"/>
        <v>0</v>
      </c>
      <c r="AI11" s="156">
        <f t="shared" si="7"/>
        <v>0</v>
      </c>
      <c r="AJ11" s="156">
        <f t="shared" si="7"/>
        <v>0</v>
      </c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</row>
    <row r="12" spans="1:61" s="1" customFormat="1" ht="20.25" hidden="1" customHeight="1" x14ac:dyDescent="0.2">
      <c r="A12" s="32"/>
      <c r="B12" s="48"/>
      <c r="C12" s="48">
        <f>C11+1</f>
        <v>2</v>
      </c>
      <c r="D12" s="416"/>
      <c r="E12" s="396"/>
      <c r="F12" s="155" t="s">
        <v>89</v>
      </c>
      <c r="G12" s="163">
        <f>IFERROR(G9/100*G11,0)</f>
        <v>0</v>
      </c>
      <c r="H12" s="163">
        <f t="shared" ref="H12:AJ12" si="8">IFERROR(H9/100*H11,0)</f>
        <v>0</v>
      </c>
      <c r="I12" s="163">
        <f t="shared" si="8"/>
        <v>0</v>
      </c>
      <c r="J12" s="163">
        <f t="shared" si="8"/>
        <v>0</v>
      </c>
      <c r="K12" s="163">
        <f t="shared" si="8"/>
        <v>0</v>
      </c>
      <c r="L12" s="163">
        <f t="shared" si="8"/>
        <v>0</v>
      </c>
      <c r="M12" s="163">
        <f t="shared" si="8"/>
        <v>0</v>
      </c>
      <c r="N12" s="163">
        <f t="shared" si="8"/>
        <v>0</v>
      </c>
      <c r="O12" s="163">
        <f t="shared" si="8"/>
        <v>0</v>
      </c>
      <c r="P12" s="163">
        <f t="shared" si="8"/>
        <v>0</v>
      </c>
      <c r="Q12" s="163">
        <f t="shared" si="8"/>
        <v>0</v>
      </c>
      <c r="R12" s="163">
        <f t="shared" si="8"/>
        <v>0</v>
      </c>
      <c r="S12" s="163">
        <f t="shared" si="8"/>
        <v>0</v>
      </c>
      <c r="T12" s="163">
        <f t="shared" si="8"/>
        <v>0</v>
      </c>
      <c r="U12" s="163">
        <f t="shared" si="8"/>
        <v>0</v>
      </c>
      <c r="V12" s="163">
        <f t="shared" si="8"/>
        <v>0</v>
      </c>
      <c r="W12" s="163">
        <f t="shared" si="8"/>
        <v>0</v>
      </c>
      <c r="X12" s="163">
        <f t="shared" si="8"/>
        <v>0</v>
      </c>
      <c r="Y12" s="163">
        <f t="shared" si="8"/>
        <v>0</v>
      </c>
      <c r="Z12" s="163">
        <f t="shared" si="8"/>
        <v>0</v>
      </c>
      <c r="AA12" s="163">
        <f t="shared" si="8"/>
        <v>0</v>
      </c>
      <c r="AB12" s="163">
        <f t="shared" si="8"/>
        <v>0</v>
      </c>
      <c r="AC12" s="163">
        <f t="shared" si="8"/>
        <v>0</v>
      </c>
      <c r="AD12" s="163">
        <f t="shared" si="8"/>
        <v>0</v>
      </c>
      <c r="AE12" s="163">
        <f t="shared" si="8"/>
        <v>0</v>
      </c>
      <c r="AF12" s="163">
        <f t="shared" si="8"/>
        <v>0</v>
      </c>
      <c r="AG12" s="163">
        <f t="shared" si="8"/>
        <v>0</v>
      </c>
      <c r="AH12" s="163">
        <f t="shared" si="8"/>
        <v>0</v>
      </c>
      <c r="AI12" s="163">
        <f t="shared" si="8"/>
        <v>0</v>
      </c>
      <c r="AJ12" s="163">
        <f t="shared" si="8"/>
        <v>0</v>
      </c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</row>
    <row r="13" spans="1:61" s="1" customFormat="1" ht="20.25" customHeight="1" x14ac:dyDescent="0.2">
      <c r="A13" s="32"/>
      <c r="B13" s="32"/>
      <c r="C13" s="32"/>
      <c r="D13" s="416"/>
      <c r="E13" s="394" t="str">
        <f>'Gruppe 1'!E13:E19</f>
        <v>Maissilage</v>
      </c>
      <c r="F13" s="96" t="s">
        <v>97</v>
      </c>
      <c r="G13" s="154"/>
      <c r="H13" s="179" t="str">
        <f t="shared" ref="H13:AJ13" si="9">IFERROR(G13*H$164/G$164,"-")</f>
        <v>-</v>
      </c>
      <c r="I13" s="179" t="str">
        <f t="shared" si="9"/>
        <v>-</v>
      </c>
      <c r="J13" s="179" t="str">
        <f t="shared" si="9"/>
        <v>-</v>
      </c>
      <c r="K13" s="179" t="str">
        <f t="shared" si="9"/>
        <v>-</v>
      </c>
      <c r="L13" s="179" t="str">
        <f t="shared" si="9"/>
        <v>-</v>
      </c>
      <c r="M13" s="179" t="str">
        <f t="shared" si="9"/>
        <v>-</v>
      </c>
      <c r="N13" s="179" t="str">
        <f t="shared" si="9"/>
        <v>-</v>
      </c>
      <c r="O13" s="179" t="str">
        <f t="shared" si="9"/>
        <v>-</v>
      </c>
      <c r="P13" s="179" t="str">
        <f t="shared" si="9"/>
        <v>-</v>
      </c>
      <c r="Q13" s="179" t="str">
        <f t="shared" si="9"/>
        <v>-</v>
      </c>
      <c r="R13" s="179" t="str">
        <f t="shared" si="9"/>
        <v>-</v>
      </c>
      <c r="S13" s="179" t="str">
        <f t="shared" si="9"/>
        <v>-</v>
      </c>
      <c r="T13" s="179" t="str">
        <f t="shared" si="9"/>
        <v>-</v>
      </c>
      <c r="U13" s="179" t="str">
        <f t="shared" si="9"/>
        <v>-</v>
      </c>
      <c r="V13" s="179" t="str">
        <f t="shared" si="9"/>
        <v>-</v>
      </c>
      <c r="W13" s="179" t="str">
        <f t="shared" si="9"/>
        <v>-</v>
      </c>
      <c r="X13" s="179" t="str">
        <f t="shared" si="9"/>
        <v>-</v>
      </c>
      <c r="Y13" s="179" t="str">
        <f t="shared" si="9"/>
        <v>-</v>
      </c>
      <c r="Z13" s="179" t="str">
        <f t="shared" si="9"/>
        <v>-</v>
      </c>
      <c r="AA13" s="179" t="str">
        <f t="shared" si="9"/>
        <v>-</v>
      </c>
      <c r="AB13" s="179" t="str">
        <f t="shared" si="9"/>
        <v>-</v>
      </c>
      <c r="AC13" s="179" t="str">
        <f t="shared" si="9"/>
        <v>-</v>
      </c>
      <c r="AD13" s="179" t="str">
        <f t="shared" si="9"/>
        <v>-</v>
      </c>
      <c r="AE13" s="179" t="str">
        <f t="shared" si="9"/>
        <v>-</v>
      </c>
      <c r="AF13" s="179" t="str">
        <f t="shared" si="9"/>
        <v>-</v>
      </c>
      <c r="AG13" s="179" t="str">
        <f t="shared" si="9"/>
        <v>-</v>
      </c>
      <c r="AH13" s="179" t="str">
        <f t="shared" si="9"/>
        <v>-</v>
      </c>
      <c r="AI13" s="179" t="str">
        <f t="shared" si="9"/>
        <v>-</v>
      </c>
      <c r="AJ13" s="179" t="str">
        <f t="shared" si="9"/>
        <v>-</v>
      </c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</row>
    <row r="14" spans="1:61" s="1" customFormat="1" ht="20.25" customHeight="1" x14ac:dyDescent="0.2">
      <c r="A14" s="32"/>
      <c r="B14" s="32"/>
      <c r="C14" s="32"/>
      <c r="D14" s="416"/>
      <c r="E14" s="395"/>
      <c r="F14" s="96" t="s">
        <v>36</v>
      </c>
      <c r="G14" s="115">
        <f>'Gruppe 1'!G14</f>
        <v>32</v>
      </c>
      <c r="H14" s="164">
        <f>G14</f>
        <v>32</v>
      </c>
      <c r="I14" s="164">
        <f t="shared" ref="I14:AJ17" si="10">H14</f>
        <v>32</v>
      </c>
      <c r="J14" s="164">
        <f t="shared" si="10"/>
        <v>32</v>
      </c>
      <c r="K14" s="164">
        <f t="shared" si="10"/>
        <v>32</v>
      </c>
      <c r="L14" s="164">
        <f t="shared" si="10"/>
        <v>32</v>
      </c>
      <c r="M14" s="164">
        <f t="shared" si="10"/>
        <v>32</v>
      </c>
      <c r="N14" s="164">
        <f t="shared" si="10"/>
        <v>32</v>
      </c>
      <c r="O14" s="164">
        <f t="shared" si="10"/>
        <v>32</v>
      </c>
      <c r="P14" s="164">
        <f t="shared" si="10"/>
        <v>32</v>
      </c>
      <c r="Q14" s="164">
        <f t="shared" si="10"/>
        <v>32</v>
      </c>
      <c r="R14" s="164">
        <f t="shared" si="10"/>
        <v>32</v>
      </c>
      <c r="S14" s="164">
        <f t="shared" si="10"/>
        <v>32</v>
      </c>
      <c r="T14" s="164">
        <f t="shared" si="10"/>
        <v>32</v>
      </c>
      <c r="U14" s="164">
        <f t="shared" si="10"/>
        <v>32</v>
      </c>
      <c r="V14" s="164">
        <f t="shared" si="10"/>
        <v>32</v>
      </c>
      <c r="W14" s="164">
        <f t="shared" si="10"/>
        <v>32</v>
      </c>
      <c r="X14" s="164">
        <f t="shared" si="10"/>
        <v>32</v>
      </c>
      <c r="Y14" s="164">
        <f t="shared" si="10"/>
        <v>32</v>
      </c>
      <c r="Z14" s="164">
        <f t="shared" si="10"/>
        <v>32</v>
      </c>
      <c r="AA14" s="164">
        <f t="shared" si="10"/>
        <v>32</v>
      </c>
      <c r="AB14" s="164">
        <f t="shared" si="10"/>
        <v>32</v>
      </c>
      <c r="AC14" s="164">
        <f t="shared" si="10"/>
        <v>32</v>
      </c>
      <c r="AD14" s="164">
        <f t="shared" si="10"/>
        <v>32</v>
      </c>
      <c r="AE14" s="164">
        <f t="shared" si="10"/>
        <v>32</v>
      </c>
      <c r="AF14" s="164">
        <f t="shared" si="10"/>
        <v>32</v>
      </c>
      <c r="AG14" s="164">
        <f t="shared" si="10"/>
        <v>32</v>
      </c>
      <c r="AH14" s="164">
        <f t="shared" si="10"/>
        <v>32</v>
      </c>
      <c r="AI14" s="164">
        <f t="shared" si="10"/>
        <v>32</v>
      </c>
      <c r="AJ14" s="164">
        <f t="shared" si="10"/>
        <v>32</v>
      </c>
      <c r="AK14" s="30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</row>
    <row r="15" spans="1:61" s="1" customFormat="1" ht="20.25" customHeight="1" x14ac:dyDescent="0.2">
      <c r="A15" s="32"/>
      <c r="B15" s="32"/>
      <c r="C15" s="32"/>
      <c r="D15" s="416"/>
      <c r="E15" s="395"/>
      <c r="F15" s="96" t="s">
        <v>166</v>
      </c>
      <c r="G15" s="291">
        <f>G16*G14/100</f>
        <v>4.8</v>
      </c>
      <c r="H15" s="291">
        <f t="shared" ref="H15:AJ15" si="11">H16*H14/100</f>
        <v>4.8</v>
      </c>
      <c r="I15" s="291">
        <f t="shared" si="11"/>
        <v>4.8</v>
      </c>
      <c r="J15" s="291">
        <f t="shared" si="11"/>
        <v>4.8</v>
      </c>
      <c r="K15" s="291">
        <f t="shared" si="11"/>
        <v>4.8</v>
      </c>
      <c r="L15" s="291">
        <f t="shared" si="11"/>
        <v>4.8</v>
      </c>
      <c r="M15" s="291">
        <f t="shared" si="11"/>
        <v>4.8</v>
      </c>
      <c r="N15" s="291">
        <f t="shared" si="11"/>
        <v>4.8</v>
      </c>
      <c r="O15" s="291">
        <f t="shared" si="11"/>
        <v>4.8</v>
      </c>
      <c r="P15" s="291">
        <f t="shared" si="11"/>
        <v>4.8</v>
      </c>
      <c r="Q15" s="291">
        <f t="shared" si="11"/>
        <v>4.8</v>
      </c>
      <c r="R15" s="291">
        <f t="shared" si="11"/>
        <v>4.8</v>
      </c>
      <c r="S15" s="291">
        <f t="shared" si="11"/>
        <v>4.8</v>
      </c>
      <c r="T15" s="291">
        <f t="shared" si="11"/>
        <v>4.8</v>
      </c>
      <c r="U15" s="291">
        <f t="shared" si="11"/>
        <v>4.8</v>
      </c>
      <c r="V15" s="291">
        <f t="shared" si="11"/>
        <v>4.8</v>
      </c>
      <c r="W15" s="291">
        <f t="shared" si="11"/>
        <v>4.8</v>
      </c>
      <c r="X15" s="291">
        <f t="shared" si="11"/>
        <v>4.8</v>
      </c>
      <c r="Y15" s="291">
        <f t="shared" si="11"/>
        <v>4.8</v>
      </c>
      <c r="Z15" s="291">
        <f t="shared" si="11"/>
        <v>4.8</v>
      </c>
      <c r="AA15" s="291">
        <f t="shared" si="11"/>
        <v>4.8</v>
      </c>
      <c r="AB15" s="291">
        <f t="shared" si="11"/>
        <v>4.8</v>
      </c>
      <c r="AC15" s="291">
        <f t="shared" si="11"/>
        <v>4.8</v>
      </c>
      <c r="AD15" s="291">
        <f t="shared" si="11"/>
        <v>4.8</v>
      </c>
      <c r="AE15" s="291">
        <f t="shared" si="11"/>
        <v>4.8</v>
      </c>
      <c r="AF15" s="291">
        <f t="shared" si="11"/>
        <v>4.8</v>
      </c>
      <c r="AG15" s="291">
        <f t="shared" si="11"/>
        <v>4.8</v>
      </c>
      <c r="AH15" s="291">
        <f t="shared" si="11"/>
        <v>4.8</v>
      </c>
      <c r="AI15" s="291">
        <f t="shared" si="11"/>
        <v>4.8</v>
      </c>
      <c r="AJ15" s="291">
        <f t="shared" si="11"/>
        <v>4.8</v>
      </c>
      <c r="AK15" s="30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</row>
    <row r="16" spans="1:61" s="1" customFormat="1" ht="20.25" customHeight="1" x14ac:dyDescent="0.2">
      <c r="A16" s="32"/>
      <c r="B16" s="32"/>
      <c r="C16" s="32"/>
      <c r="D16" s="416"/>
      <c r="E16" s="395"/>
      <c r="F16" s="310" t="s">
        <v>160</v>
      </c>
      <c r="G16" s="311">
        <f>'Gruppe 1'!G16</f>
        <v>15</v>
      </c>
      <c r="H16" s="162">
        <f t="shared" ref="H16" si="12">G16</f>
        <v>15</v>
      </c>
      <c r="I16" s="162">
        <f t="shared" si="10"/>
        <v>15</v>
      </c>
      <c r="J16" s="162">
        <f t="shared" si="10"/>
        <v>15</v>
      </c>
      <c r="K16" s="162">
        <f t="shared" si="10"/>
        <v>15</v>
      </c>
      <c r="L16" s="162">
        <f t="shared" si="10"/>
        <v>15</v>
      </c>
      <c r="M16" s="162">
        <f t="shared" si="10"/>
        <v>15</v>
      </c>
      <c r="N16" s="162">
        <f t="shared" si="10"/>
        <v>15</v>
      </c>
      <c r="O16" s="162">
        <f t="shared" si="10"/>
        <v>15</v>
      </c>
      <c r="P16" s="162">
        <f t="shared" si="10"/>
        <v>15</v>
      </c>
      <c r="Q16" s="162">
        <f t="shared" si="10"/>
        <v>15</v>
      </c>
      <c r="R16" s="162">
        <f t="shared" si="10"/>
        <v>15</v>
      </c>
      <c r="S16" s="162">
        <f t="shared" si="10"/>
        <v>15</v>
      </c>
      <c r="T16" s="162">
        <f t="shared" si="10"/>
        <v>15</v>
      </c>
      <c r="U16" s="162">
        <f t="shared" si="10"/>
        <v>15</v>
      </c>
      <c r="V16" s="162">
        <f t="shared" si="10"/>
        <v>15</v>
      </c>
      <c r="W16" s="162">
        <f t="shared" si="10"/>
        <v>15</v>
      </c>
      <c r="X16" s="162">
        <f t="shared" si="10"/>
        <v>15</v>
      </c>
      <c r="Y16" s="162">
        <f t="shared" si="10"/>
        <v>15</v>
      </c>
      <c r="Z16" s="162">
        <f t="shared" si="10"/>
        <v>15</v>
      </c>
      <c r="AA16" s="162">
        <f t="shared" si="10"/>
        <v>15</v>
      </c>
      <c r="AB16" s="162">
        <f t="shared" si="10"/>
        <v>15</v>
      </c>
      <c r="AC16" s="162">
        <f t="shared" si="10"/>
        <v>15</v>
      </c>
      <c r="AD16" s="162">
        <f t="shared" si="10"/>
        <v>15</v>
      </c>
      <c r="AE16" s="162">
        <f t="shared" si="10"/>
        <v>15</v>
      </c>
      <c r="AF16" s="162">
        <f t="shared" si="10"/>
        <v>15</v>
      </c>
      <c r="AG16" s="162">
        <f t="shared" si="10"/>
        <v>15</v>
      </c>
      <c r="AH16" s="162">
        <f t="shared" si="10"/>
        <v>15</v>
      </c>
      <c r="AI16" s="162">
        <f t="shared" si="10"/>
        <v>15</v>
      </c>
      <c r="AJ16" s="162">
        <f t="shared" si="10"/>
        <v>15</v>
      </c>
      <c r="AK16" s="30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</row>
    <row r="17" spans="1:61" s="1" customFormat="1" ht="20.25" customHeight="1" x14ac:dyDescent="0.2">
      <c r="A17" s="32"/>
      <c r="B17" s="32"/>
      <c r="C17" s="32"/>
      <c r="D17" s="416"/>
      <c r="E17" s="395"/>
      <c r="F17" s="96" t="s">
        <v>163</v>
      </c>
      <c r="G17" s="239">
        <f>'Gruppe 1'!G17</f>
        <v>2</v>
      </c>
      <c r="H17" s="309">
        <f>G17</f>
        <v>2</v>
      </c>
      <c r="I17" s="309">
        <f t="shared" si="10"/>
        <v>2</v>
      </c>
      <c r="J17" s="309">
        <f t="shared" si="10"/>
        <v>2</v>
      </c>
      <c r="K17" s="309">
        <f t="shared" si="10"/>
        <v>2</v>
      </c>
      <c r="L17" s="309">
        <f t="shared" si="10"/>
        <v>2</v>
      </c>
      <c r="M17" s="309">
        <f t="shared" si="10"/>
        <v>2</v>
      </c>
      <c r="N17" s="309">
        <f t="shared" si="10"/>
        <v>2</v>
      </c>
      <c r="O17" s="309">
        <f t="shared" si="10"/>
        <v>2</v>
      </c>
      <c r="P17" s="309">
        <f t="shared" si="10"/>
        <v>2</v>
      </c>
      <c r="Q17" s="309">
        <f t="shared" si="10"/>
        <v>2</v>
      </c>
      <c r="R17" s="309">
        <f t="shared" si="10"/>
        <v>2</v>
      </c>
      <c r="S17" s="309">
        <f t="shared" si="10"/>
        <v>2</v>
      </c>
      <c r="T17" s="309">
        <f t="shared" si="10"/>
        <v>2</v>
      </c>
      <c r="U17" s="309">
        <f t="shared" si="10"/>
        <v>2</v>
      </c>
      <c r="V17" s="309">
        <f t="shared" si="10"/>
        <v>2</v>
      </c>
      <c r="W17" s="309">
        <f t="shared" si="10"/>
        <v>2</v>
      </c>
      <c r="X17" s="309">
        <f t="shared" si="10"/>
        <v>2</v>
      </c>
      <c r="Y17" s="309">
        <f t="shared" si="10"/>
        <v>2</v>
      </c>
      <c r="Z17" s="309">
        <f t="shared" si="10"/>
        <v>2</v>
      </c>
      <c r="AA17" s="309">
        <f t="shared" si="10"/>
        <v>2</v>
      </c>
      <c r="AB17" s="309">
        <f t="shared" si="10"/>
        <v>2</v>
      </c>
      <c r="AC17" s="309">
        <f t="shared" si="10"/>
        <v>2</v>
      </c>
      <c r="AD17" s="309">
        <f t="shared" si="10"/>
        <v>2</v>
      </c>
      <c r="AE17" s="309">
        <f t="shared" si="10"/>
        <v>2</v>
      </c>
      <c r="AF17" s="309">
        <f t="shared" si="10"/>
        <v>2</v>
      </c>
      <c r="AG17" s="309">
        <f t="shared" si="10"/>
        <v>2</v>
      </c>
      <c r="AH17" s="309">
        <f t="shared" si="10"/>
        <v>2</v>
      </c>
      <c r="AI17" s="309">
        <f t="shared" si="10"/>
        <v>2</v>
      </c>
      <c r="AJ17" s="309">
        <f t="shared" si="10"/>
        <v>2</v>
      </c>
      <c r="AK17" s="30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</row>
    <row r="18" spans="1:61" s="1" customFormat="1" ht="20.25" hidden="1" customHeight="1" x14ac:dyDescent="0.2">
      <c r="A18" s="32"/>
      <c r="B18" s="62">
        <f>B11+1</f>
        <v>2</v>
      </c>
      <c r="C18" s="48">
        <v>1</v>
      </c>
      <c r="D18" s="416"/>
      <c r="E18" s="395"/>
      <c r="F18" s="155" t="s">
        <v>72</v>
      </c>
      <c r="G18" s="156">
        <f>IFERROR(G13*G14/100*(100-G17)/100,0)</f>
        <v>0</v>
      </c>
      <c r="H18" s="156">
        <f t="shared" ref="H18:AJ18" si="13">IFERROR(H13*H14/100*(100-H17)/100,0)</f>
        <v>0</v>
      </c>
      <c r="I18" s="156">
        <f t="shared" si="13"/>
        <v>0</v>
      </c>
      <c r="J18" s="156">
        <f t="shared" si="13"/>
        <v>0</v>
      </c>
      <c r="K18" s="156">
        <f t="shared" si="13"/>
        <v>0</v>
      </c>
      <c r="L18" s="156">
        <f t="shared" si="13"/>
        <v>0</v>
      </c>
      <c r="M18" s="156">
        <f t="shared" si="13"/>
        <v>0</v>
      </c>
      <c r="N18" s="156">
        <f t="shared" si="13"/>
        <v>0</v>
      </c>
      <c r="O18" s="156">
        <f t="shared" si="13"/>
        <v>0</v>
      </c>
      <c r="P18" s="156">
        <f t="shared" si="13"/>
        <v>0</v>
      </c>
      <c r="Q18" s="156">
        <f t="shared" si="13"/>
        <v>0</v>
      </c>
      <c r="R18" s="156">
        <f t="shared" si="13"/>
        <v>0</v>
      </c>
      <c r="S18" s="156">
        <f t="shared" si="13"/>
        <v>0</v>
      </c>
      <c r="T18" s="156">
        <f t="shared" si="13"/>
        <v>0</v>
      </c>
      <c r="U18" s="156">
        <f t="shared" si="13"/>
        <v>0</v>
      </c>
      <c r="V18" s="156">
        <f t="shared" si="13"/>
        <v>0</v>
      </c>
      <c r="W18" s="156">
        <f t="shared" si="13"/>
        <v>0</v>
      </c>
      <c r="X18" s="156">
        <f t="shared" si="13"/>
        <v>0</v>
      </c>
      <c r="Y18" s="156">
        <f t="shared" si="13"/>
        <v>0</v>
      </c>
      <c r="Z18" s="156">
        <f t="shared" si="13"/>
        <v>0</v>
      </c>
      <c r="AA18" s="156">
        <f t="shared" si="13"/>
        <v>0</v>
      </c>
      <c r="AB18" s="156">
        <f t="shared" si="13"/>
        <v>0</v>
      </c>
      <c r="AC18" s="156">
        <f t="shared" si="13"/>
        <v>0</v>
      </c>
      <c r="AD18" s="156">
        <f t="shared" si="13"/>
        <v>0</v>
      </c>
      <c r="AE18" s="156">
        <f t="shared" si="13"/>
        <v>0</v>
      </c>
      <c r="AF18" s="156">
        <f t="shared" si="13"/>
        <v>0</v>
      </c>
      <c r="AG18" s="156">
        <f t="shared" si="13"/>
        <v>0</v>
      </c>
      <c r="AH18" s="156">
        <f t="shared" si="13"/>
        <v>0</v>
      </c>
      <c r="AI18" s="156">
        <f t="shared" si="13"/>
        <v>0</v>
      </c>
      <c r="AJ18" s="156">
        <f t="shared" si="13"/>
        <v>0</v>
      </c>
      <c r="AK18" s="30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</row>
    <row r="19" spans="1:61" s="1" customFormat="1" ht="20.25" hidden="1" customHeight="1" x14ac:dyDescent="0.2">
      <c r="A19" s="32"/>
      <c r="B19" s="48"/>
      <c r="C19" s="48">
        <f>C18+1</f>
        <v>2</v>
      </c>
      <c r="D19" s="416"/>
      <c r="E19" s="396"/>
      <c r="F19" s="155" t="s">
        <v>89</v>
      </c>
      <c r="G19" s="163">
        <f>IFERROR(G16/100*G18,0)</f>
        <v>0</v>
      </c>
      <c r="H19" s="163">
        <f t="shared" ref="H19:AJ19" si="14">IFERROR(H16/100*H18,0)</f>
        <v>0</v>
      </c>
      <c r="I19" s="163">
        <f t="shared" si="14"/>
        <v>0</v>
      </c>
      <c r="J19" s="163">
        <f t="shared" si="14"/>
        <v>0</v>
      </c>
      <c r="K19" s="163">
        <f t="shared" si="14"/>
        <v>0</v>
      </c>
      <c r="L19" s="163">
        <f t="shared" si="14"/>
        <v>0</v>
      </c>
      <c r="M19" s="163">
        <f t="shared" si="14"/>
        <v>0</v>
      </c>
      <c r="N19" s="163">
        <f t="shared" si="14"/>
        <v>0</v>
      </c>
      <c r="O19" s="163">
        <f t="shared" si="14"/>
        <v>0</v>
      </c>
      <c r="P19" s="163">
        <f t="shared" si="14"/>
        <v>0</v>
      </c>
      <c r="Q19" s="163">
        <f t="shared" si="14"/>
        <v>0</v>
      </c>
      <c r="R19" s="163">
        <f t="shared" si="14"/>
        <v>0</v>
      </c>
      <c r="S19" s="163">
        <f t="shared" si="14"/>
        <v>0</v>
      </c>
      <c r="T19" s="163">
        <f t="shared" si="14"/>
        <v>0</v>
      </c>
      <c r="U19" s="163">
        <f t="shared" si="14"/>
        <v>0</v>
      </c>
      <c r="V19" s="163">
        <f t="shared" si="14"/>
        <v>0</v>
      </c>
      <c r="W19" s="163">
        <f t="shared" si="14"/>
        <v>0</v>
      </c>
      <c r="X19" s="163">
        <f t="shared" si="14"/>
        <v>0</v>
      </c>
      <c r="Y19" s="163">
        <f t="shared" si="14"/>
        <v>0</v>
      </c>
      <c r="Z19" s="163">
        <f t="shared" si="14"/>
        <v>0</v>
      </c>
      <c r="AA19" s="163">
        <f t="shared" si="14"/>
        <v>0</v>
      </c>
      <c r="AB19" s="163">
        <f t="shared" si="14"/>
        <v>0</v>
      </c>
      <c r="AC19" s="163">
        <f t="shared" si="14"/>
        <v>0</v>
      </c>
      <c r="AD19" s="163">
        <f t="shared" si="14"/>
        <v>0</v>
      </c>
      <c r="AE19" s="163">
        <f t="shared" si="14"/>
        <v>0</v>
      </c>
      <c r="AF19" s="163">
        <f t="shared" si="14"/>
        <v>0</v>
      </c>
      <c r="AG19" s="163">
        <f t="shared" si="14"/>
        <v>0</v>
      </c>
      <c r="AH19" s="163">
        <f t="shared" si="14"/>
        <v>0</v>
      </c>
      <c r="AI19" s="163">
        <f t="shared" si="14"/>
        <v>0</v>
      </c>
      <c r="AJ19" s="163">
        <f t="shared" si="14"/>
        <v>0</v>
      </c>
      <c r="AK19" s="30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</row>
    <row r="20" spans="1:61" s="1" customFormat="1" ht="20.25" customHeight="1" x14ac:dyDescent="0.2">
      <c r="A20" s="32"/>
      <c r="B20" s="32"/>
      <c r="C20" s="32"/>
      <c r="D20" s="416"/>
      <c r="E20" s="394" t="str">
        <f>'Gruppe 1'!E20:E26</f>
        <v>Grassilage 2</v>
      </c>
      <c r="F20" s="96" t="str">
        <f>$F$6</f>
        <v>FM-Menge (kg)</v>
      </c>
      <c r="G20" s="154"/>
      <c r="H20" s="179" t="str">
        <f>IFERROR(G20*H$164/G$164,"-")</f>
        <v>-</v>
      </c>
      <c r="I20" s="179" t="str">
        <f t="shared" ref="I20:AJ20" si="15">IFERROR(H20*I$164/H$164,"-")</f>
        <v>-</v>
      </c>
      <c r="J20" s="179" t="str">
        <f t="shared" si="15"/>
        <v>-</v>
      </c>
      <c r="K20" s="179" t="str">
        <f t="shared" si="15"/>
        <v>-</v>
      </c>
      <c r="L20" s="179" t="str">
        <f t="shared" si="15"/>
        <v>-</v>
      </c>
      <c r="M20" s="179" t="str">
        <f t="shared" si="15"/>
        <v>-</v>
      </c>
      <c r="N20" s="179" t="str">
        <f t="shared" si="15"/>
        <v>-</v>
      </c>
      <c r="O20" s="179" t="str">
        <f t="shared" si="15"/>
        <v>-</v>
      </c>
      <c r="P20" s="179" t="str">
        <f t="shared" si="15"/>
        <v>-</v>
      </c>
      <c r="Q20" s="179" t="str">
        <f t="shared" si="15"/>
        <v>-</v>
      </c>
      <c r="R20" s="179" t="str">
        <f t="shared" si="15"/>
        <v>-</v>
      </c>
      <c r="S20" s="179" t="str">
        <f t="shared" si="15"/>
        <v>-</v>
      </c>
      <c r="T20" s="179" t="str">
        <f t="shared" si="15"/>
        <v>-</v>
      </c>
      <c r="U20" s="179" t="str">
        <f t="shared" si="15"/>
        <v>-</v>
      </c>
      <c r="V20" s="179" t="str">
        <f t="shared" si="15"/>
        <v>-</v>
      </c>
      <c r="W20" s="179" t="str">
        <f t="shared" si="15"/>
        <v>-</v>
      </c>
      <c r="X20" s="179" t="str">
        <f t="shared" si="15"/>
        <v>-</v>
      </c>
      <c r="Y20" s="179" t="str">
        <f t="shared" si="15"/>
        <v>-</v>
      </c>
      <c r="Z20" s="179" t="str">
        <f t="shared" si="15"/>
        <v>-</v>
      </c>
      <c r="AA20" s="179" t="str">
        <f t="shared" si="15"/>
        <v>-</v>
      </c>
      <c r="AB20" s="179" t="str">
        <f t="shared" si="15"/>
        <v>-</v>
      </c>
      <c r="AC20" s="179" t="str">
        <f t="shared" si="15"/>
        <v>-</v>
      </c>
      <c r="AD20" s="179" t="str">
        <f t="shared" si="15"/>
        <v>-</v>
      </c>
      <c r="AE20" s="179" t="str">
        <f t="shared" si="15"/>
        <v>-</v>
      </c>
      <c r="AF20" s="179" t="str">
        <f t="shared" si="15"/>
        <v>-</v>
      </c>
      <c r="AG20" s="179" t="str">
        <f t="shared" si="15"/>
        <v>-</v>
      </c>
      <c r="AH20" s="179" t="str">
        <f t="shared" si="15"/>
        <v>-</v>
      </c>
      <c r="AI20" s="179" t="str">
        <f t="shared" si="15"/>
        <v>-</v>
      </c>
      <c r="AJ20" s="179" t="str">
        <f t="shared" si="15"/>
        <v>-</v>
      </c>
      <c r="AK20" s="40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</row>
    <row r="21" spans="1:61" s="1" customFormat="1" ht="20.25" customHeight="1" x14ac:dyDescent="0.2">
      <c r="A21" s="32"/>
      <c r="B21" s="32"/>
      <c r="C21" s="32"/>
      <c r="D21" s="416"/>
      <c r="E21" s="395"/>
      <c r="F21" s="96" t="s">
        <v>36</v>
      </c>
      <c r="G21" s="115">
        <f>'Gruppe 1'!G21</f>
        <v>38</v>
      </c>
      <c r="H21" s="164">
        <f>G21</f>
        <v>38</v>
      </c>
      <c r="I21" s="164">
        <f t="shared" ref="I21:AJ21" si="16">H21</f>
        <v>38</v>
      </c>
      <c r="J21" s="164">
        <f t="shared" si="16"/>
        <v>38</v>
      </c>
      <c r="K21" s="164">
        <f t="shared" si="16"/>
        <v>38</v>
      </c>
      <c r="L21" s="164">
        <f t="shared" si="16"/>
        <v>38</v>
      </c>
      <c r="M21" s="164">
        <f t="shared" si="16"/>
        <v>38</v>
      </c>
      <c r="N21" s="164">
        <f t="shared" si="16"/>
        <v>38</v>
      </c>
      <c r="O21" s="164">
        <f t="shared" si="16"/>
        <v>38</v>
      </c>
      <c r="P21" s="164">
        <f t="shared" si="16"/>
        <v>38</v>
      </c>
      <c r="Q21" s="164">
        <f t="shared" si="16"/>
        <v>38</v>
      </c>
      <c r="R21" s="164">
        <f t="shared" si="16"/>
        <v>38</v>
      </c>
      <c r="S21" s="164">
        <f t="shared" si="16"/>
        <v>38</v>
      </c>
      <c r="T21" s="164">
        <f t="shared" si="16"/>
        <v>38</v>
      </c>
      <c r="U21" s="164">
        <f t="shared" si="16"/>
        <v>38</v>
      </c>
      <c r="V21" s="164">
        <f t="shared" si="16"/>
        <v>38</v>
      </c>
      <c r="W21" s="164">
        <f t="shared" si="16"/>
        <v>38</v>
      </c>
      <c r="X21" s="164">
        <f t="shared" si="16"/>
        <v>38</v>
      </c>
      <c r="Y21" s="164">
        <f t="shared" si="16"/>
        <v>38</v>
      </c>
      <c r="Z21" s="164">
        <f t="shared" si="16"/>
        <v>38</v>
      </c>
      <c r="AA21" s="164">
        <f t="shared" si="16"/>
        <v>38</v>
      </c>
      <c r="AB21" s="164">
        <f t="shared" si="16"/>
        <v>38</v>
      </c>
      <c r="AC21" s="164">
        <f t="shared" si="16"/>
        <v>38</v>
      </c>
      <c r="AD21" s="164">
        <f t="shared" si="16"/>
        <v>38</v>
      </c>
      <c r="AE21" s="164">
        <f t="shared" si="16"/>
        <v>38</v>
      </c>
      <c r="AF21" s="164">
        <f t="shared" si="16"/>
        <v>38</v>
      </c>
      <c r="AG21" s="164">
        <f t="shared" si="16"/>
        <v>38</v>
      </c>
      <c r="AH21" s="164">
        <f t="shared" si="16"/>
        <v>38</v>
      </c>
      <c r="AI21" s="164">
        <f t="shared" si="16"/>
        <v>38</v>
      </c>
      <c r="AJ21" s="164">
        <f t="shared" si="16"/>
        <v>38</v>
      </c>
      <c r="AK21" s="36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</row>
    <row r="22" spans="1:61" s="1" customFormat="1" ht="20.25" customHeight="1" x14ac:dyDescent="0.2">
      <c r="A22" s="32"/>
      <c r="B22" s="32"/>
      <c r="C22" s="32"/>
      <c r="D22" s="416"/>
      <c r="E22" s="395"/>
      <c r="F22" s="96" t="s">
        <v>166</v>
      </c>
      <c r="G22" s="291">
        <f>G23*G21/100</f>
        <v>7.03</v>
      </c>
      <c r="H22" s="291">
        <f t="shared" ref="H22:AJ22" si="17">H23*H21/100</f>
        <v>7.03</v>
      </c>
      <c r="I22" s="291">
        <f t="shared" si="17"/>
        <v>7.03</v>
      </c>
      <c r="J22" s="291">
        <f t="shared" si="17"/>
        <v>7.03</v>
      </c>
      <c r="K22" s="291">
        <f t="shared" si="17"/>
        <v>7.03</v>
      </c>
      <c r="L22" s="291">
        <f t="shared" si="17"/>
        <v>7.03</v>
      </c>
      <c r="M22" s="291">
        <f t="shared" si="17"/>
        <v>7.03</v>
      </c>
      <c r="N22" s="291">
        <f t="shared" si="17"/>
        <v>7.03</v>
      </c>
      <c r="O22" s="291">
        <f t="shared" si="17"/>
        <v>7.03</v>
      </c>
      <c r="P22" s="291">
        <f t="shared" si="17"/>
        <v>7.03</v>
      </c>
      <c r="Q22" s="291">
        <f t="shared" si="17"/>
        <v>7.03</v>
      </c>
      <c r="R22" s="291">
        <f t="shared" si="17"/>
        <v>7.03</v>
      </c>
      <c r="S22" s="291">
        <f t="shared" si="17"/>
        <v>7.03</v>
      </c>
      <c r="T22" s="291">
        <f t="shared" si="17"/>
        <v>7.03</v>
      </c>
      <c r="U22" s="291">
        <f t="shared" si="17"/>
        <v>7.03</v>
      </c>
      <c r="V22" s="291">
        <f t="shared" si="17"/>
        <v>7.03</v>
      </c>
      <c r="W22" s="291">
        <f t="shared" si="17"/>
        <v>7.03</v>
      </c>
      <c r="X22" s="291">
        <f t="shared" si="17"/>
        <v>7.03</v>
      </c>
      <c r="Y22" s="291">
        <f t="shared" si="17"/>
        <v>7.03</v>
      </c>
      <c r="Z22" s="291">
        <f t="shared" si="17"/>
        <v>7.03</v>
      </c>
      <c r="AA22" s="291">
        <f t="shared" si="17"/>
        <v>7.03</v>
      </c>
      <c r="AB22" s="291">
        <f t="shared" si="17"/>
        <v>7.03</v>
      </c>
      <c r="AC22" s="291">
        <f t="shared" si="17"/>
        <v>7.03</v>
      </c>
      <c r="AD22" s="291">
        <f t="shared" si="17"/>
        <v>7.03</v>
      </c>
      <c r="AE22" s="291">
        <f t="shared" si="17"/>
        <v>7.03</v>
      </c>
      <c r="AF22" s="291">
        <f t="shared" si="17"/>
        <v>7.03</v>
      </c>
      <c r="AG22" s="291">
        <f t="shared" si="17"/>
        <v>7.03</v>
      </c>
      <c r="AH22" s="291">
        <f t="shared" si="17"/>
        <v>7.03</v>
      </c>
      <c r="AI22" s="291">
        <f t="shared" si="17"/>
        <v>7.03</v>
      </c>
      <c r="AJ22" s="291">
        <f t="shared" si="17"/>
        <v>7.03</v>
      </c>
      <c r="AK22" s="36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</row>
    <row r="23" spans="1:61" s="1" customFormat="1" ht="20.25" customHeight="1" x14ac:dyDescent="0.2">
      <c r="A23" s="32"/>
      <c r="B23" s="32"/>
      <c r="C23" s="32"/>
      <c r="D23" s="416"/>
      <c r="E23" s="395"/>
      <c r="F23" s="310" t="s">
        <v>160</v>
      </c>
      <c r="G23" s="311">
        <f>'Gruppe 1'!G23</f>
        <v>18.5</v>
      </c>
      <c r="H23" s="162">
        <f>G23</f>
        <v>18.5</v>
      </c>
      <c r="I23" s="162">
        <f t="shared" ref="I23:AJ23" si="18">H23</f>
        <v>18.5</v>
      </c>
      <c r="J23" s="162">
        <f t="shared" si="18"/>
        <v>18.5</v>
      </c>
      <c r="K23" s="162">
        <f t="shared" si="18"/>
        <v>18.5</v>
      </c>
      <c r="L23" s="162">
        <f t="shared" si="18"/>
        <v>18.5</v>
      </c>
      <c r="M23" s="162">
        <f t="shared" si="18"/>
        <v>18.5</v>
      </c>
      <c r="N23" s="162">
        <f t="shared" si="18"/>
        <v>18.5</v>
      </c>
      <c r="O23" s="162">
        <f t="shared" si="18"/>
        <v>18.5</v>
      </c>
      <c r="P23" s="162">
        <f t="shared" si="18"/>
        <v>18.5</v>
      </c>
      <c r="Q23" s="162">
        <f t="shared" si="18"/>
        <v>18.5</v>
      </c>
      <c r="R23" s="162">
        <f t="shared" si="18"/>
        <v>18.5</v>
      </c>
      <c r="S23" s="162">
        <f t="shared" si="18"/>
        <v>18.5</v>
      </c>
      <c r="T23" s="162">
        <f t="shared" si="18"/>
        <v>18.5</v>
      </c>
      <c r="U23" s="162">
        <f t="shared" si="18"/>
        <v>18.5</v>
      </c>
      <c r="V23" s="162">
        <f t="shared" si="18"/>
        <v>18.5</v>
      </c>
      <c r="W23" s="162">
        <f t="shared" si="18"/>
        <v>18.5</v>
      </c>
      <c r="X23" s="162">
        <f t="shared" si="18"/>
        <v>18.5</v>
      </c>
      <c r="Y23" s="162">
        <f t="shared" si="18"/>
        <v>18.5</v>
      </c>
      <c r="Z23" s="162">
        <f t="shared" si="18"/>
        <v>18.5</v>
      </c>
      <c r="AA23" s="162">
        <f t="shared" si="18"/>
        <v>18.5</v>
      </c>
      <c r="AB23" s="162">
        <f t="shared" si="18"/>
        <v>18.5</v>
      </c>
      <c r="AC23" s="162">
        <f t="shared" si="18"/>
        <v>18.5</v>
      </c>
      <c r="AD23" s="162">
        <f t="shared" si="18"/>
        <v>18.5</v>
      </c>
      <c r="AE23" s="162">
        <f t="shared" si="18"/>
        <v>18.5</v>
      </c>
      <c r="AF23" s="162">
        <f t="shared" si="18"/>
        <v>18.5</v>
      </c>
      <c r="AG23" s="162">
        <f t="shared" si="18"/>
        <v>18.5</v>
      </c>
      <c r="AH23" s="162">
        <f t="shared" si="18"/>
        <v>18.5</v>
      </c>
      <c r="AI23" s="162">
        <f t="shared" si="18"/>
        <v>18.5</v>
      </c>
      <c r="AJ23" s="162">
        <f t="shared" si="18"/>
        <v>18.5</v>
      </c>
      <c r="AK23" s="36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</row>
    <row r="24" spans="1:61" s="1" customFormat="1" ht="20.25" customHeight="1" x14ac:dyDescent="0.2">
      <c r="A24" s="32"/>
      <c r="B24" s="32"/>
      <c r="C24" s="32"/>
      <c r="D24" s="416"/>
      <c r="E24" s="395"/>
      <c r="F24" s="96" t="s">
        <v>163</v>
      </c>
      <c r="G24" s="239">
        <f>'Gruppe 1'!G24</f>
        <v>2</v>
      </c>
      <c r="H24" s="309">
        <f>G24</f>
        <v>2</v>
      </c>
      <c r="I24" s="309">
        <f t="shared" ref="I24:AJ24" si="19">I17</f>
        <v>2</v>
      </c>
      <c r="J24" s="309">
        <f t="shared" si="19"/>
        <v>2</v>
      </c>
      <c r="K24" s="309">
        <f t="shared" si="19"/>
        <v>2</v>
      </c>
      <c r="L24" s="309">
        <f t="shared" si="19"/>
        <v>2</v>
      </c>
      <c r="M24" s="309">
        <f t="shared" si="19"/>
        <v>2</v>
      </c>
      <c r="N24" s="309">
        <f t="shared" si="19"/>
        <v>2</v>
      </c>
      <c r="O24" s="309">
        <f t="shared" si="19"/>
        <v>2</v>
      </c>
      <c r="P24" s="309">
        <f t="shared" si="19"/>
        <v>2</v>
      </c>
      <c r="Q24" s="309">
        <f t="shared" si="19"/>
        <v>2</v>
      </c>
      <c r="R24" s="309">
        <f t="shared" si="19"/>
        <v>2</v>
      </c>
      <c r="S24" s="309">
        <f t="shared" si="19"/>
        <v>2</v>
      </c>
      <c r="T24" s="309">
        <f t="shared" si="19"/>
        <v>2</v>
      </c>
      <c r="U24" s="309">
        <f t="shared" si="19"/>
        <v>2</v>
      </c>
      <c r="V24" s="309">
        <f t="shared" si="19"/>
        <v>2</v>
      </c>
      <c r="W24" s="309">
        <f t="shared" si="19"/>
        <v>2</v>
      </c>
      <c r="X24" s="309">
        <f t="shared" si="19"/>
        <v>2</v>
      </c>
      <c r="Y24" s="309">
        <f t="shared" si="19"/>
        <v>2</v>
      </c>
      <c r="Z24" s="309">
        <f t="shared" si="19"/>
        <v>2</v>
      </c>
      <c r="AA24" s="309">
        <f t="shared" si="19"/>
        <v>2</v>
      </c>
      <c r="AB24" s="309">
        <f t="shared" si="19"/>
        <v>2</v>
      </c>
      <c r="AC24" s="309">
        <f t="shared" si="19"/>
        <v>2</v>
      </c>
      <c r="AD24" s="309">
        <f t="shared" si="19"/>
        <v>2</v>
      </c>
      <c r="AE24" s="309">
        <f t="shared" si="19"/>
        <v>2</v>
      </c>
      <c r="AF24" s="309">
        <f t="shared" si="19"/>
        <v>2</v>
      </c>
      <c r="AG24" s="309">
        <f t="shared" si="19"/>
        <v>2</v>
      </c>
      <c r="AH24" s="309">
        <f t="shared" si="19"/>
        <v>2</v>
      </c>
      <c r="AI24" s="309">
        <f t="shared" si="19"/>
        <v>2</v>
      </c>
      <c r="AJ24" s="309">
        <f t="shared" si="19"/>
        <v>2</v>
      </c>
      <c r="AK24" s="36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</row>
    <row r="25" spans="1:61" s="1" customFormat="1" ht="20.25" hidden="1" customHeight="1" x14ac:dyDescent="0.2">
      <c r="A25" s="32"/>
      <c r="B25" s="62">
        <f>B18+1</f>
        <v>3</v>
      </c>
      <c r="C25" s="48">
        <v>1</v>
      </c>
      <c r="D25" s="416"/>
      <c r="E25" s="395"/>
      <c r="F25" s="155" t="s">
        <v>72</v>
      </c>
      <c r="G25" s="156">
        <f>IFERROR(G20*G21/100*(100-G24)/100,0)</f>
        <v>0</v>
      </c>
      <c r="H25" s="156">
        <f t="shared" ref="H25:AJ25" si="20">IFERROR(H20*H21/100*(100-H24)/100,0)</f>
        <v>0</v>
      </c>
      <c r="I25" s="156">
        <f t="shared" si="20"/>
        <v>0</v>
      </c>
      <c r="J25" s="156">
        <f t="shared" si="20"/>
        <v>0</v>
      </c>
      <c r="K25" s="156">
        <f t="shared" si="20"/>
        <v>0</v>
      </c>
      <c r="L25" s="156">
        <f t="shared" si="20"/>
        <v>0</v>
      </c>
      <c r="M25" s="156">
        <f t="shared" si="20"/>
        <v>0</v>
      </c>
      <c r="N25" s="156">
        <f t="shared" si="20"/>
        <v>0</v>
      </c>
      <c r="O25" s="156">
        <f t="shared" si="20"/>
        <v>0</v>
      </c>
      <c r="P25" s="156">
        <f t="shared" si="20"/>
        <v>0</v>
      </c>
      <c r="Q25" s="156">
        <f t="shared" si="20"/>
        <v>0</v>
      </c>
      <c r="R25" s="156">
        <f t="shared" si="20"/>
        <v>0</v>
      </c>
      <c r="S25" s="156">
        <f t="shared" si="20"/>
        <v>0</v>
      </c>
      <c r="T25" s="156">
        <f t="shared" si="20"/>
        <v>0</v>
      </c>
      <c r="U25" s="156">
        <f t="shared" si="20"/>
        <v>0</v>
      </c>
      <c r="V25" s="156">
        <f t="shared" si="20"/>
        <v>0</v>
      </c>
      <c r="W25" s="156">
        <f t="shared" si="20"/>
        <v>0</v>
      </c>
      <c r="X25" s="156">
        <f t="shared" si="20"/>
        <v>0</v>
      </c>
      <c r="Y25" s="156">
        <f t="shared" si="20"/>
        <v>0</v>
      </c>
      <c r="Z25" s="156">
        <f t="shared" si="20"/>
        <v>0</v>
      </c>
      <c r="AA25" s="156">
        <f t="shared" si="20"/>
        <v>0</v>
      </c>
      <c r="AB25" s="156">
        <f t="shared" si="20"/>
        <v>0</v>
      </c>
      <c r="AC25" s="156">
        <f t="shared" si="20"/>
        <v>0</v>
      </c>
      <c r="AD25" s="156">
        <f t="shared" si="20"/>
        <v>0</v>
      </c>
      <c r="AE25" s="156">
        <f t="shared" si="20"/>
        <v>0</v>
      </c>
      <c r="AF25" s="156">
        <f t="shared" si="20"/>
        <v>0</v>
      </c>
      <c r="AG25" s="156">
        <f t="shared" si="20"/>
        <v>0</v>
      </c>
      <c r="AH25" s="156">
        <f t="shared" si="20"/>
        <v>0</v>
      </c>
      <c r="AI25" s="156">
        <f t="shared" si="20"/>
        <v>0</v>
      </c>
      <c r="AJ25" s="156">
        <f t="shared" si="20"/>
        <v>0</v>
      </c>
      <c r="AK25" s="36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</row>
    <row r="26" spans="1:61" s="1" customFormat="1" ht="20.25" hidden="1" customHeight="1" x14ac:dyDescent="0.2">
      <c r="A26" s="32"/>
      <c r="B26" s="48"/>
      <c r="C26" s="48">
        <f>C25+1</f>
        <v>2</v>
      </c>
      <c r="D26" s="416"/>
      <c r="E26" s="396"/>
      <c r="F26" s="155" t="s">
        <v>89</v>
      </c>
      <c r="G26" s="163">
        <f>IFERROR(G23/100*G25,0)</f>
        <v>0</v>
      </c>
      <c r="H26" s="163">
        <f t="shared" ref="H26:AJ26" si="21">IFERROR(H23/100*H25,0)</f>
        <v>0</v>
      </c>
      <c r="I26" s="163">
        <f t="shared" si="21"/>
        <v>0</v>
      </c>
      <c r="J26" s="163">
        <f t="shared" si="21"/>
        <v>0</v>
      </c>
      <c r="K26" s="163">
        <f t="shared" si="21"/>
        <v>0</v>
      </c>
      <c r="L26" s="163">
        <f t="shared" si="21"/>
        <v>0</v>
      </c>
      <c r="M26" s="163">
        <f t="shared" si="21"/>
        <v>0</v>
      </c>
      <c r="N26" s="163">
        <f t="shared" si="21"/>
        <v>0</v>
      </c>
      <c r="O26" s="163">
        <f t="shared" si="21"/>
        <v>0</v>
      </c>
      <c r="P26" s="163">
        <f t="shared" si="21"/>
        <v>0</v>
      </c>
      <c r="Q26" s="163">
        <f t="shared" si="21"/>
        <v>0</v>
      </c>
      <c r="R26" s="163">
        <f t="shared" si="21"/>
        <v>0</v>
      </c>
      <c r="S26" s="163">
        <f t="shared" si="21"/>
        <v>0</v>
      </c>
      <c r="T26" s="163">
        <f t="shared" si="21"/>
        <v>0</v>
      </c>
      <c r="U26" s="163">
        <f t="shared" si="21"/>
        <v>0</v>
      </c>
      <c r="V26" s="163">
        <f t="shared" si="21"/>
        <v>0</v>
      </c>
      <c r="W26" s="163">
        <f t="shared" si="21"/>
        <v>0</v>
      </c>
      <c r="X26" s="163">
        <f t="shared" si="21"/>
        <v>0</v>
      </c>
      <c r="Y26" s="163">
        <f t="shared" si="21"/>
        <v>0</v>
      </c>
      <c r="Z26" s="163">
        <f t="shared" si="21"/>
        <v>0</v>
      </c>
      <c r="AA26" s="163">
        <f t="shared" si="21"/>
        <v>0</v>
      </c>
      <c r="AB26" s="163">
        <f t="shared" si="21"/>
        <v>0</v>
      </c>
      <c r="AC26" s="163">
        <f t="shared" si="21"/>
        <v>0</v>
      </c>
      <c r="AD26" s="163">
        <f t="shared" si="21"/>
        <v>0</v>
      </c>
      <c r="AE26" s="163">
        <f t="shared" si="21"/>
        <v>0</v>
      </c>
      <c r="AF26" s="163">
        <f t="shared" si="21"/>
        <v>0</v>
      </c>
      <c r="AG26" s="163">
        <f t="shared" si="21"/>
        <v>0</v>
      </c>
      <c r="AH26" s="163">
        <f t="shared" si="21"/>
        <v>0</v>
      </c>
      <c r="AI26" s="163">
        <f t="shared" si="21"/>
        <v>0</v>
      </c>
      <c r="AJ26" s="163">
        <f t="shared" si="21"/>
        <v>0</v>
      </c>
      <c r="AK26" s="36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</row>
    <row r="27" spans="1:61" s="1" customFormat="1" ht="20.25" customHeight="1" x14ac:dyDescent="0.2">
      <c r="A27" s="32"/>
      <c r="B27" s="32"/>
      <c r="C27" s="32"/>
      <c r="D27" s="416"/>
      <c r="E27" s="394" t="str">
        <f>'Gruppe 1'!E27:E33</f>
        <v>Grassilage 3
…
Preis je dt Trockenmasse</v>
      </c>
      <c r="F27" s="96" t="str">
        <f>$F$6</f>
        <v>FM-Menge (kg)</v>
      </c>
      <c r="G27" s="154"/>
      <c r="H27" s="179" t="str">
        <f>IFERROR(G27*H$164/G$164,"-")</f>
        <v>-</v>
      </c>
      <c r="I27" s="179" t="str">
        <f t="shared" ref="I27:AJ27" si="22">IFERROR(H27*I$164/H$164,"-")</f>
        <v>-</v>
      </c>
      <c r="J27" s="179" t="str">
        <f t="shared" si="22"/>
        <v>-</v>
      </c>
      <c r="K27" s="179" t="str">
        <f t="shared" si="22"/>
        <v>-</v>
      </c>
      <c r="L27" s="179" t="str">
        <f t="shared" si="22"/>
        <v>-</v>
      </c>
      <c r="M27" s="179" t="str">
        <f t="shared" si="22"/>
        <v>-</v>
      </c>
      <c r="N27" s="179" t="str">
        <f t="shared" si="22"/>
        <v>-</v>
      </c>
      <c r="O27" s="179" t="str">
        <f t="shared" si="22"/>
        <v>-</v>
      </c>
      <c r="P27" s="179" t="str">
        <f t="shared" si="22"/>
        <v>-</v>
      </c>
      <c r="Q27" s="179" t="str">
        <f t="shared" si="22"/>
        <v>-</v>
      </c>
      <c r="R27" s="179" t="str">
        <f t="shared" si="22"/>
        <v>-</v>
      </c>
      <c r="S27" s="179" t="str">
        <f t="shared" si="22"/>
        <v>-</v>
      </c>
      <c r="T27" s="179" t="str">
        <f t="shared" si="22"/>
        <v>-</v>
      </c>
      <c r="U27" s="179" t="str">
        <f t="shared" si="22"/>
        <v>-</v>
      </c>
      <c r="V27" s="179" t="str">
        <f t="shared" si="22"/>
        <v>-</v>
      </c>
      <c r="W27" s="179" t="str">
        <f t="shared" si="22"/>
        <v>-</v>
      </c>
      <c r="X27" s="179" t="str">
        <f t="shared" si="22"/>
        <v>-</v>
      </c>
      <c r="Y27" s="179" t="str">
        <f t="shared" si="22"/>
        <v>-</v>
      </c>
      <c r="Z27" s="179" t="str">
        <f t="shared" si="22"/>
        <v>-</v>
      </c>
      <c r="AA27" s="179" t="str">
        <f t="shared" si="22"/>
        <v>-</v>
      </c>
      <c r="AB27" s="179" t="str">
        <f t="shared" si="22"/>
        <v>-</v>
      </c>
      <c r="AC27" s="179" t="str">
        <f t="shared" si="22"/>
        <v>-</v>
      </c>
      <c r="AD27" s="179" t="str">
        <f t="shared" si="22"/>
        <v>-</v>
      </c>
      <c r="AE27" s="179" t="str">
        <f t="shared" si="22"/>
        <v>-</v>
      </c>
      <c r="AF27" s="179" t="str">
        <f t="shared" si="22"/>
        <v>-</v>
      </c>
      <c r="AG27" s="179" t="str">
        <f t="shared" si="22"/>
        <v>-</v>
      </c>
      <c r="AH27" s="179" t="str">
        <f t="shared" si="22"/>
        <v>-</v>
      </c>
      <c r="AI27" s="179" t="str">
        <f t="shared" si="22"/>
        <v>-</v>
      </c>
      <c r="AJ27" s="179" t="str">
        <f t="shared" si="22"/>
        <v>-</v>
      </c>
      <c r="AK27" s="40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</row>
    <row r="28" spans="1:61" s="1" customFormat="1" ht="20.25" customHeight="1" x14ac:dyDescent="0.2">
      <c r="A28" s="32"/>
      <c r="B28" s="32"/>
      <c r="C28" s="32"/>
      <c r="D28" s="416"/>
      <c r="E28" s="395"/>
      <c r="F28" s="96" t="s">
        <v>36</v>
      </c>
      <c r="G28" s="115">
        <f>'Gruppe 1'!G28</f>
        <v>38</v>
      </c>
      <c r="H28" s="164">
        <f>G28</f>
        <v>38</v>
      </c>
      <c r="I28" s="164">
        <f t="shared" ref="I28:AJ28" si="23">H28</f>
        <v>38</v>
      </c>
      <c r="J28" s="164">
        <f t="shared" si="23"/>
        <v>38</v>
      </c>
      <c r="K28" s="164">
        <f t="shared" si="23"/>
        <v>38</v>
      </c>
      <c r="L28" s="164">
        <f t="shared" si="23"/>
        <v>38</v>
      </c>
      <c r="M28" s="164">
        <f t="shared" si="23"/>
        <v>38</v>
      </c>
      <c r="N28" s="164">
        <f t="shared" si="23"/>
        <v>38</v>
      </c>
      <c r="O28" s="164">
        <f t="shared" si="23"/>
        <v>38</v>
      </c>
      <c r="P28" s="164">
        <f t="shared" si="23"/>
        <v>38</v>
      </c>
      <c r="Q28" s="164">
        <f t="shared" si="23"/>
        <v>38</v>
      </c>
      <c r="R28" s="164">
        <f t="shared" si="23"/>
        <v>38</v>
      </c>
      <c r="S28" s="164">
        <f t="shared" si="23"/>
        <v>38</v>
      </c>
      <c r="T28" s="164">
        <f t="shared" si="23"/>
        <v>38</v>
      </c>
      <c r="U28" s="164">
        <f t="shared" si="23"/>
        <v>38</v>
      </c>
      <c r="V28" s="164">
        <f t="shared" si="23"/>
        <v>38</v>
      </c>
      <c r="W28" s="164">
        <f t="shared" si="23"/>
        <v>38</v>
      </c>
      <c r="X28" s="164">
        <f t="shared" si="23"/>
        <v>38</v>
      </c>
      <c r="Y28" s="164">
        <f t="shared" si="23"/>
        <v>38</v>
      </c>
      <c r="Z28" s="164">
        <f t="shared" si="23"/>
        <v>38</v>
      </c>
      <c r="AA28" s="164">
        <f t="shared" si="23"/>
        <v>38</v>
      </c>
      <c r="AB28" s="164">
        <f t="shared" si="23"/>
        <v>38</v>
      </c>
      <c r="AC28" s="164">
        <f t="shared" si="23"/>
        <v>38</v>
      </c>
      <c r="AD28" s="164">
        <f t="shared" si="23"/>
        <v>38</v>
      </c>
      <c r="AE28" s="164">
        <f t="shared" si="23"/>
        <v>38</v>
      </c>
      <c r="AF28" s="164">
        <f t="shared" si="23"/>
        <v>38</v>
      </c>
      <c r="AG28" s="164">
        <f t="shared" si="23"/>
        <v>38</v>
      </c>
      <c r="AH28" s="164">
        <f t="shared" si="23"/>
        <v>38</v>
      </c>
      <c r="AI28" s="164">
        <f t="shared" si="23"/>
        <v>38</v>
      </c>
      <c r="AJ28" s="164">
        <f t="shared" si="23"/>
        <v>38</v>
      </c>
      <c r="AK28" s="36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</row>
    <row r="29" spans="1:61" s="1" customFormat="1" ht="20.25" customHeight="1" x14ac:dyDescent="0.2">
      <c r="A29" s="32"/>
      <c r="B29" s="32"/>
      <c r="C29" s="32"/>
      <c r="D29" s="416"/>
      <c r="E29" s="395"/>
      <c r="F29" s="96" t="s">
        <v>166</v>
      </c>
      <c r="G29" s="291">
        <f>G30*G28/100</f>
        <v>7.03</v>
      </c>
      <c r="H29" s="291">
        <f t="shared" ref="H29:AJ29" si="24">H30*H28/100</f>
        <v>7.03</v>
      </c>
      <c r="I29" s="291">
        <f t="shared" si="24"/>
        <v>7.03</v>
      </c>
      <c r="J29" s="291">
        <f t="shared" si="24"/>
        <v>7.03</v>
      </c>
      <c r="K29" s="291">
        <f t="shared" si="24"/>
        <v>7.03</v>
      </c>
      <c r="L29" s="291">
        <f t="shared" si="24"/>
        <v>7.03</v>
      </c>
      <c r="M29" s="291">
        <f t="shared" si="24"/>
        <v>7.03</v>
      </c>
      <c r="N29" s="291">
        <f t="shared" si="24"/>
        <v>7.03</v>
      </c>
      <c r="O29" s="291">
        <f t="shared" si="24"/>
        <v>7.03</v>
      </c>
      <c r="P29" s="291">
        <f t="shared" si="24"/>
        <v>7.03</v>
      </c>
      <c r="Q29" s="291">
        <f t="shared" si="24"/>
        <v>7.03</v>
      </c>
      <c r="R29" s="291">
        <f t="shared" si="24"/>
        <v>7.03</v>
      </c>
      <c r="S29" s="291">
        <f t="shared" si="24"/>
        <v>7.03</v>
      </c>
      <c r="T29" s="291">
        <f t="shared" si="24"/>
        <v>7.03</v>
      </c>
      <c r="U29" s="291">
        <f t="shared" si="24"/>
        <v>7.03</v>
      </c>
      <c r="V29" s="291">
        <f t="shared" si="24"/>
        <v>7.03</v>
      </c>
      <c r="W29" s="291">
        <f t="shared" si="24"/>
        <v>7.03</v>
      </c>
      <c r="X29" s="291">
        <f t="shared" si="24"/>
        <v>7.03</v>
      </c>
      <c r="Y29" s="291">
        <f t="shared" si="24"/>
        <v>7.03</v>
      </c>
      <c r="Z29" s="291">
        <f t="shared" si="24"/>
        <v>7.03</v>
      </c>
      <c r="AA29" s="291">
        <f t="shared" si="24"/>
        <v>7.03</v>
      </c>
      <c r="AB29" s="291">
        <f t="shared" si="24"/>
        <v>7.03</v>
      </c>
      <c r="AC29" s="291">
        <f t="shared" si="24"/>
        <v>7.03</v>
      </c>
      <c r="AD29" s="291">
        <f t="shared" si="24"/>
        <v>7.03</v>
      </c>
      <c r="AE29" s="291">
        <f t="shared" si="24"/>
        <v>7.03</v>
      </c>
      <c r="AF29" s="291">
        <f t="shared" si="24"/>
        <v>7.03</v>
      </c>
      <c r="AG29" s="291">
        <f t="shared" si="24"/>
        <v>7.03</v>
      </c>
      <c r="AH29" s="291">
        <f t="shared" si="24"/>
        <v>7.03</v>
      </c>
      <c r="AI29" s="291">
        <f t="shared" si="24"/>
        <v>7.03</v>
      </c>
      <c r="AJ29" s="291">
        <f t="shared" si="24"/>
        <v>7.03</v>
      </c>
      <c r="AK29" s="36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</row>
    <row r="30" spans="1:61" s="1" customFormat="1" ht="20.25" customHeight="1" x14ac:dyDescent="0.2">
      <c r="A30" s="32"/>
      <c r="B30" s="32"/>
      <c r="C30" s="32"/>
      <c r="D30" s="416"/>
      <c r="E30" s="395"/>
      <c r="F30" s="310" t="s">
        <v>160</v>
      </c>
      <c r="G30" s="311">
        <f>'Gruppe 1'!G30</f>
        <v>18.5</v>
      </c>
      <c r="H30" s="162">
        <f>G30</f>
        <v>18.5</v>
      </c>
      <c r="I30" s="162">
        <f t="shared" ref="I30:AJ31" si="25">H30</f>
        <v>18.5</v>
      </c>
      <c r="J30" s="162">
        <f t="shared" si="25"/>
        <v>18.5</v>
      </c>
      <c r="K30" s="162">
        <f t="shared" si="25"/>
        <v>18.5</v>
      </c>
      <c r="L30" s="162">
        <f t="shared" si="25"/>
        <v>18.5</v>
      </c>
      <c r="M30" s="162">
        <f t="shared" si="25"/>
        <v>18.5</v>
      </c>
      <c r="N30" s="162">
        <f t="shared" si="25"/>
        <v>18.5</v>
      </c>
      <c r="O30" s="162">
        <f t="shared" si="25"/>
        <v>18.5</v>
      </c>
      <c r="P30" s="162">
        <f t="shared" si="25"/>
        <v>18.5</v>
      </c>
      <c r="Q30" s="162">
        <f t="shared" si="25"/>
        <v>18.5</v>
      </c>
      <c r="R30" s="162">
        <f t="shared" si="25"/>
        <v>18.5</v>
      </c>
      <c r="S30" s="162">
        <f t="shared" si="25"/>
        <v>18.5</v>
      </c>
      <c r="T30" s="162">
        <f t="shared" si="25"/>
        <v>18.5</v>
      </c>
      <c r="U30" s="162">
        <f t="shared" si="25"/>
        <v>18.5</v>
      </c>
      <c r="V30" s="162">
        <f t="shared" si="25"/>
        <v>18.5</v>
      </c>
      <c r="W30" s="162">
        <f t="shared" si="25"/>
        <v>18.5</v>
      </c>
      <c r="X30" s="162">
        <f t="shared" si="25"/>
        <v>18.5</v>
      </c>
      <c r="Y30" s="162">
        <f t="shared" si="25"/>
        <v>18.5</v>
      </c>
      <c r="Z30" s="162">
        <f t="shared" si="25"/>
        <v>18.5</v>
      </c>
      <c r="AA30" s="162">
        <f t="shared" si="25"/>
        <v>18.5</v>
      </c>
      <c r="AB30" s="162">
        <f t="shared" si="25"/>
        <v>18.5</v>
      </c>
      <c r="AC30" s="162">
        <f t="shared" si="25"/>
        <v>18.5</v>
      </c>
      <c r="AD30" s="162">
        <f t="shared" si="25"/>
        <v>18.5</v>
      </c>
      <c r="AE30" s="162">
        <f t="shared" si="25"/>
        <v>18.5</v>
      </c>
      <c r="AF30" s="162">
        <f t="shared" si="25"/>
        <v>18.5</v>
      </c>
      <c r="AG30" s="162">
        <f t="shared" si="25"/>
        <v>18.5</v>
      </c>
      <c r="AH30" s="162">
        <f t="shared" si="25"/>
        <v>18.5</v>
      </c>
      <c r="AI30" s="162">
        <f t="shared" si="25"/>
        <v>18.5</v>
      </c>
      <c r="AJ30" s="162">
        <f t="shared" si="25"/>
        <v>18.5</v>
      </c>
      <c r="AK30" s="36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</row>
    <row r="31" spans="1:61" s="1" customFormat="1" ht="20.25" customHeight="1" x14ac:dyDescent="0.2">
      <c r="A31" s="32"/>
      <c r="B31" s="32"/>
      <c r="C31" s="32"/>
      <c r="D31" s="416"/>
      <c r="E31" s="395"/>
      <c r="F31" s="96" t="s">
        <v>163</v>
      </c>
      <c r="G31" s="239">
        <f>'Gruppe 1'!G31</f>
        <v>2</v>
      </c>
      <c r="H31" s="309">
        <f>G31</f>
        <v>2</v>
      </c>
      <c r="I31" s="309">
        <f t="shared" si="25"/>
        <v>2</v>
      </c>
      <c r="J31" s="309">
        <f t="shared" si="25"/>
        <v>2</v>
      </c>
      <c r="K31" s="309">
        <f t="shared" si="25"/>
        <v>2</v>
      </c>
      <c r="L31" s="309">
        <f t="shared" si="25"/>
        <v>2</v>
      </c>
      <c r="M31" s="309">
        <f t="shared" si="25"/>
        <v>2</v>
      </c>
      <c r="N31" s="309">
        <f t="shared" si="25"/>
        <v>2</v>
      </c>
      <c r="O31" s="309">
        <f t="shared" si="25"/>
        <v>2</v>
      </c>
      <c r="P31" s="309">
        <f t="shared" si="25"/>
        <v>2</v>
      </c>
      <c r="Q31" s="309">
        <f t="shared" si="25"/>
        <v>2</v>
      </c>
      <c r="R31" s="309">
        <f t="shared" si="25"/>
        <v>2</v>
      </c>
      <c r="S31" s="309">
        <f t="shared" si="25"/>
        <v>2</v>
      </c>
      <c r="T31" s="309">
        <f t="shared" si="25"/>
        <v>2</v>
      </c>
      <c r="U31" s="309">
        <f t="shared" si="25"/>
        <v>2</v>
      </c>
      <c r="V31" s="309">
        <f t="shared" si="25"/>
        <v>2</v>
      </c>
      <c r="W31" s="309">
        <f t="shared" si="25"/>
        <v>2</v>
      </c>
      <c r="X31" s="309">
        <f t="shared" si="25"/>
        <v>2</v>
      </c>
      <c r="Y31" s="309">
        <f t="shared" si="25"/>
        <v>2</v>
      </c>
      <c r="Z31" s="309">
        <f t="shared" si="25"/>
        <v>2</v>
      </c>
      <c r="AA31" s="309">
        <f t="shared" si="25"/>
        <v>2</v>
      </c>
      <c r="AB31" s="309">
        <f t="shared" si="25"/>
        <v>2</v>
      </c>
      <c r="AC31" s="309">
        <f t="shared" si="25"/>
        <v>2</v>
      </c>
      <c r="AD31" s="309">
        <f t="shared" si="25"/>
        <v>2</v>
      </c>
      <c r="AE31" s="309">
        <f t="shared" si="25"/>
        <v>2</v>
      </c>
      <c r="AF31" s="309">
        <f t="shared" si="25"/>
        <v>2</v>
      </c>
      <c r="AG31" s="309">
        <f t="shared" si="25"/>
        <v>2</v>
      </c>
      <c r="AH31" s="309">
        <f t="shared" si="25"/>
        <v>2</v>
      </c>
      <c r="AI31" s="309">
        <f t="shared" si="25"/>
        <v>2</v>
      </c>
      <c r="AJ31" s="309">
        <f t="shared" si="25"/>
        <v>2</v>
      </c>
      <c r="AK31" s="36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</row>
    <row r="32" spans="1:61" s="1" customFormat="1" ht="20.25" hidden="1" customHeight="1" x14ac:dyDescent="0.2">
      <c r="A32" s="32"/>
      <c r="B32" s="62">
        <f>B25+1</f>
        <v>4</v>
      </c>
      <c r="C32" s="48">
        <v>1</v>
      </c>
      <c r="D32" s="416"/>
      <c r="E32" s="395"/>
      <c r="F32" s="155" t="s">
        <v>72</v>
      </c>
      <c r="G32" s="156">
        <f>IFERROR(G27*G28/100*(100-G31)/100,0)</f>
        <v>0</v>
      </c>
      <c r="H32" s="156">
        <f t="shared" ref="H32:AJ32" si="26">IFERROR(H27*H28/100*(100-H31)/100,0)</f>
        <v>0</v>
      </c>
      <c r="I32" s="156">
        <f t="shared" si="26"/>
        <v>0</v>
      </c>
      <c r="J32" s="156">
        <f t="shared" si="26"/>
        <v>0</v>
      </c>
      <c r="K32" s="156">
        <f t="shared" si="26"/>
        <v>0</v>
      </c>
      <c r="L32" s="156">
        <f t="shared" si="26"/>
        <v>0</v>
      </c>
      <c r="M32" s="156">
        <f t="shared" si="26"/>
        <v>0</v>
      </c>
      <c r="N32" s="156">
        <f t="shared" si="26"/>
        <v>0</v>
      </c>
      <c r="O32" s="156">
        <f t="shared" si="26"/>
        <v>0</v>
      </c>
      <c r="P32" s="156">
        <f t="shared" si="26"/>
        <v>0</v>
      </c>
      <c r="Q32" s="156">
        <f t="shared" si="26"/>
        <v>0</v>
      </c>
      <c r="R32" s="156">
        <f t="shared" si="26"/>
        <v>0</v>
      </c>
      <c r="S32" s="156">
        <f t="shared" si="26"/>
        <v>0</v>
      </c>
      <c r="T32" s="156">
        <f t="shared" si="26"/>
        <v>0</v>
      </c>
      <c r="U32" s="156">
        <f t="shared" si="26"/>
        <v>0</v>
      </c>
      <c r="V32" s="156">
        <f t="shared" si="26"/>
        <v>0</v>
      </c>
      <c r="W32" s="156">
        <f t="shared" si="26"/>
        <v>0</v>
      </c>
      <c r="X32" s="156">
        <f t="shared" si="26"/>
        <v>0</v>
      </c>
      <c r="Y32" s="156">
        <f t="shared" si="26"/>
        <v>0</v>
      </c>
      <c r="Z32" s="156">
        <f t="shared" si="26"/>
        <v>0</v>
      </c>
      <c r="AA32" s="156">
        <f t="shared" si="26"/>
        <v>0</v>
      </c>
      <c r="AB32" s="156">
        <f t="shared" si="26"/>
        <v>0</v>
      </c>
      <c r="AC32" s="156">
        <f t="shared" si="26"/>
        <v>0</v>
      </c>
      <c r="AD32" s="156">
        <f t="shared" si="26"/>
        <v>0</v>
      </c>
      <c r="AE32" s="156">
        <f t="shared" si="26"/>
        <v>0</v>
      </c>
      <c r="AF32" s="156">
        <f t="shared" si="26"/>
        <v>0</v>
      </c>
      <c r="AG32" s="156">
        <f t="shared" si="26"/>
        <v>0</v>
      </c>
      <c r="AH32" s="156">
        <f t="shared" si="26"/>
        <v>0</v>
      </c>
      <c r="AI32" s="156">
        <f t="shared" si="26"/>
        <v>0</v>
      </c>
      <c r="AJ32" s="156">
        <f t="shared" si="26"/>
        <v>0</v>
      </c>
      <c r="AK32" s="36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</row>
    <row r="33" spans="1:61" s="1" customFormat="1" ht="20.25" hidden="1" customHeight="1" x14ac:dyDescent="0.2">
      <c r="A33" s="32"/>
      <c r="B33" s="48"/>
      <c r="C33" s="48">
        <f>C32+1</f>
        <v>2</v>
      </c>
      <c r="D33" s="416"/>
      <c r="E33" s="396"/>
      <c r="F33" s="155" t="s">
        <v>89</v>
      </c>
      <c r="G33" s="163">
        <f>IFERROR(G30/100*G32,0)</f>
        <v>0</v>
      </c>
      <c r="H33" s="163">
        <f t="shared" ref="H33:AJ33" si="27">IFERROR(H30/100*H32,0)</f>
        <v>0</v>
      </c>
      <c r="I33" s="163">
        <f t="shared" si="27"/>
        <v>0</v>
      </c>
      <c r="J33" s="163">
        <f t="shared" si="27"/>
        <v>0</v>
      </c>
      <c r="K33" s="163">
        <f t="shared" si="27"/>
        <v>0</v>
      </c>
      <c r="L33" s="163">
        <f t="shared" si="27"/>
        <v>0</v>
      </c>
      <c r="M33" s="163">
        <f t="shared" si="27"/>
        <v>0</v>
      </c>
      <c r="N33" s="163">
        <f t="shared" si="27"/>
        <v>0</v>
      </c>
      <c r="O33" s="163">
        <f t="shared" si="27"/>
        <v>0</v>
      </c>
      <c r="P33" s="163">
        <f t="shared" si="27"/>
        <v>0</v>
      </c>
      <c r="Q33" s="163">
        <f t="shared" si="27"/>
        <v>0</v>
      </c>
      <c r="R33" s="163">
        <f t="shared" si="27"/>
        <v>0</v>
      </c>
      <c r="S33" s="163">
        <f t="shared" si="27"/>
        <v>0</v>
      </c>
      <c r="T33" s="163">
        <f t="shared" si="27"/>
        <v>0</v>
      </c>
      <c r="U33" s="163">
        <f t="shared" si="27"/>
        <v>0</v>
      </c>
      <c r="V33" s="163">
        <f t="shared" si="27"/>
        <v>0</v>
      </c>
      <c r="W33" s="163">
        <f t="shared" si="27"/>
        <v>0</v>
      </c>
      <c r="X33" s="163">
        <f t="shared" si="27"/>
        <v>0</v>
      </c>
      <c r="Y33" s="163">
        <f t="shared" si="27"/>
        <v>0</v>
      </c>
      <c r="Z33" s="163">
        <f t="shared" si="27"/>
        <v>0</v>
      </c>
      <c r="AA33" s="163">
        <f t="shared" si="27"/>
        <v>0</v>
      </c>
      <c r="AB33" s="163">
        <f t="shared" si="27"/>
        <v>0</v>
      </c>
      <c r="AC33" s="163">
        <f t="shared" si="27"/>
        <v>0</v>
      </c>
      <c r="AD33" s="163">
        <f t="shared" si="27"/>
        <v>0</v>
      </c>
      <c r="AE33" s="163">
        <f t="shared" si="27"/>
        <v>0</v>
      </c>
      <c r="AF33" s="163">
        <f t="shared" si="27"/>
        <v>0</v>
      </c>
      <c r="AG33" s="163">
        <f t="shared" si="27"/>
        <v>0</v>
      </c>
      <c r="AH33" s="163">
        <f t="shared" si="27"/>
        <v>0</v>
      </c>
      <c r="AI33" s="163">
        <f t="shared" si="27"/>
        <v>0</v>
      </c>
      <c r="AJ33" s="163">
        <f t="shared" si="27"/>
        <v>0</v>
      </c>
      <c r="AK33" s="36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</row>
    <row r="34" spans="1:61" s="1" customFormat="1" ht="20.25" customHeight="1" x14ac:dyDescent="0.2">
      <c r="A34" s="32"/>
      <c r="B34" s="32"/>
      <c r="C34" s="32"/>
      <c r="D34" s="416"/>
      <c r="E34" s="394" t="str">
        <f>'Gruppe 1'!E34:E40</f>
        <v>Stroh, Heu, …
Preis je dt Frischmasse!</v>
      </c>
      <c r="F34" s="96" t="str">
        <f>$F$6</f>
        <v>FM-Menge (kg)</v>
      </c>
      <c r="G34" s="154"/>
      <c r="H34" s="179" t="str">
        <f>IFERROR(G34*H$164/G$164,"-")</f>
        <v>-</v>
      </c>
      <c r="I34" s="179" t="str">
        <f t="shared" ref="I34:AJ34" si="28">IFERROR(H34*I$164/H$164,"-")</f>
        <v>-</v>
      </c>
      <c r="J34" s="179" t="str">
        <f t="shared" si="28"/>
        <v>-</v>
      </c>
      <c r="K34" s="179" t="str">
        <f t="shared" si="28"/>
        <v>-</v>
      </c>
      <c r="L34" s="179" t="str">
        <f t="shared" si="28"/>
        <v>-</v>
      </c>
      <c r="M34" s="179" t="str">
        <f t="shared" si="28"/>
        <v>-</v>
      </c>
      <c r="N34" s="179" t="str">
        <f t="shared" si="28"/>
        <v>-</v>
      </c>
      <c r="O34" s="179" t="str">
        <f t="shared" si="28"/>
        <v>-</v>
      </c>
      <c r="P34" s="179" t="str">
        <f t="shared" si="28"/>
        <v>-</v>
      </c>
      <c r="Q34" s="179" t="str">
        <f t="shared" si="28"/>
        <v>-</v>
      </c>
      <c r="R34" s="179" t="str">
        <f t="shared" si="28"/>
        <v>-</v>
      </c>
      <c r="S34" s="179" t="str">
        <f t="shared" si="28"/>
        <v>-</v>
      </c>
      <c r="T34" s="179" t="str">
        <f t="shared" si="28"/>
        <v>-</v>
      </c>
      <c r="U34" s="179" t="str">
        <f t="shared" si="28"/>
        <v>-</v>
      </c>
      <c r="V34" s="179" t="str">
        <f t="shared" si="28"/>
        <v>-</v>
      </c>
      <c r="W34" s="179" t="str">
        <f t="shared" si="28"/>
        <v>-</v>
      </c>
      <c r="X34" s="179" t="str">
        <f t="shared" si="28"/>
        <v>-</v>
      </c>
      <c r="Y34" s="179" t="str">
        <f t="shared" si="28"/>
        <v>-</v>
      </c>
      <c r="Z34" s="179" t="str">
        <f t="shared" si="28"/>
        <v>-</v>
      </c>
      <c r="AA34" s="179" t="str">
        <f t="shared" si="28"/>
        <v>-</v>
      </c>
      <c r="AB34" s="179" t="str">
        <f t="shared" si="28"/>
        <v>-</v>
      </c>
      <c r="AC34" s="179" t="str">
        <f t="shared" si="28"/>
        <v>-</v>
      </c>
      <c r="AD34" s="179" t="str">
        <f t="shared" si="28"/>
        <v>-</v>
      </c>
      <c r="AE34" s="179" t="str">
        <f t="shared" si="28"/>
        <v>-</v>
      </c>
      <c r="AF34" s="179" t="str">
        <f t="shared" si="28"/>
        <v>-</v>
      </c>
      <c r="AG34" s="179" t="str">
        <f t="shared" si="28"/>
        <v>-</v>
      </c>
      <c r="AH34" s="179" t="str">
        <f t="shared" si="28"/>
        <v>-</v>
      </c>
      <c r="AI34" s="179" t="str">
        <f t="shared" si="28"/>
        <v>-</v>
      </c>
      <c r="AJ34" s="179" t="str">
        <f t="shared" si="28"/>
        <v>-</v>
      </c>
      <c r="AK34" s="36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</row>
    <row r="35" spans="1:61" s="1" customFormat="1" ht="20.25" customHeight="1" x14ac:dyDescent="0.2">
      <c r="A35" s="32"/>
      <c r="B35" s="32"/>
      <c r="C35" s="32"/>
      <c r="D35" s="416"/>
      <c r="E35" s="395"/>
      <c r="F35" s="96" t="s">
        <v>36</v>
      </c>
      <c r="G35" s="115">
        <f>'Gruppe 1'!G35</f>
        <v>88</v>
      </c>
      <c r="H35" s="164">
        <f>G35</f>
        <v>88</v>
      </c>
      <c r="I35" s="164">
        <f t="shared" ref="I35:V36" si="29">H35</f>
        <v>88</v>
      </c>
      <c r="J35" s="164">
        <f t="shared" si="29"/>
        <v>88</v>
      </c>
      <c r="K35" s="164">
        <f t="shared" si="29"/>
        <v>88</v>
      </c>
      <c r="L35" s="164">
        <f t="shared" si="29"/>
        <v>88</v>
      </c>
      <c r="M35" s="164">
        <f t="shared" si="29"/>
        <v>88</v>
      </c>
      <c r="N35" s="164">
        <f t="shared" si="29"/>
        <v>88</v>
      </c>
      <c r="O35" s="164">
        <f t="shared" si="29"/>
        <v>88</v>
      </c>
      <c r="P35" s="164">
        <f t="shared" si="29"/>
        <v>88</v>
      </c>
      <c r="Q35" s="164">
        <f t="shared" si="29"/>
        <v>88</v>
      </c>
      <c r="R35" s="164">
        <f t="shared" si="29"/>
        <v>88</v>
      </c>
      <c r="S35" s="164">
        <f t="shared" si="29"/>
        <v>88</v>
      </c>
      <c r="T35" s="164">
        <f t="shared" si="29"/>
        <v>88</v>
      </c>
      <c r="U35" s="164">
        <f t="shared" si="29"/>
        <v>88</v>
      </c>
      <c r="V35" s="164">
        <f t="shared" si="29"/>
        <v>88</v>
      </c>
      <c r="W35" s="164">
        <f>J35</f>
        <v>88</v>
      </c>
      <c r="X35" s="164">
        <f t="shared" ref="X35:AB36" si="30">W35</f>
        <v>88</v>
      </c>
      <c r="Y35" s="164">
        <f t="shared" si="30"/>
        <v>88</v>
      </c>
      <c r="Z35" s="164">
        <f t="shared" si="30"/>
        <v>88</v>
      </c>
      <c r="AA35" s="164">
        <f t="shared" si="30"/>
        <v>88</v>
      </c>
      <c r="AB35" s="164">
        <f t="shared" si="30"/>
        <v>88</v>
      </c>
      <c r="AC35" s="164">
        <f>P35</f>
        <v>88</v>
      </c>
      <c r="AD35" s="164">
        <f t="shared" ref="AD35:AJ35" si="31">AC35</f>
        <v>88</v>
      </c>
      <c r="AE35" s="164">
        <f t="shared" si="31"/>
        <v>88</v>
      </c>
      <c r="AF35" s="164">
        <f t="shared" si="31"/>
        <v>88</v>
      </c>
      <c r="AG35" s="164">
        <f t="shared" si="31"/>
        <v>88</v>
      </c>
      <c r="AH35" s="164">
        <f t="shared" si="31"/>
        <v>88</v>
      </c>
      <c r="AI35" s="164">
        <f t="shared" si="31"/>
        <v>88</v>
      </c>
      <c r="AJ35" s="164">
        <f t="shared" si="31"/>
        <v>88</v>
      </c>
      <c r="AK35" s="36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</row>
    <row r="36" spans="1:61" s="1" customFormat="1" ht="20.25" customHeight="1" x14ac:dyDescent="0.2">
      <c r="A36" s="32"/>
      <c r="B36" s="32"/>
      <c r="C36" s="32"/>
      <c r="D36" s="416"/>
      <c r="E36" s="395"/>
      <c r="F36" s="96" t="s">
        <v>166</v>
      </c>
      <c r="G36" s="166">
        <v>12</v>
      </c>
      <c r="H36" s="166">
        <f t="shared" ref="H36:AJ36" si="32">G36</f>
        <v>12</v>
      </c>
      <c r="I36" s="166">
        <f t="shared" si="32"/>
        <v>12</v>
      </c>
      <c r="J36" s="166">
        <f t="shared" si="32"/>
        <v>12</v>
      </c>
      <c r="K36" s="166">
        <f t="shared" si="32"/>
        <v>12</v>
      </c>
      <c r="L36" s="166">
        <f t="shared" si="32"/>
        <v>12</v>
      </c>
      <c r="M36" s="166">
        <f t="shared" si="32"/>
        <v>12</v>
      </c>
      <c r="N36" s="166">
        <f t="shared" si="32"/>
        <v>12</v>
      </c>
      <c r="O36" s="166">
        <f t="shared" si="32"/>
        <v>12</v>
      </c>
      <c r="P36" s="166">
        <f t="shared" si="32"/>
        <v>12</v>
      </c>
      <c r="Q36" s="166">
        <f t="shared" si="32"/>
        <v>12</v>
      </c>
      <c r="R36" s="166">
        <f t="shared" si="29"/>
        <v>12</v>
      </c>
      <c r="S36" s="166">
        <f t="shared" si="29"/>
        <v>12</v>
      </c>
      <c r="T36" s="166">
        <f t="shared" si="29"/>
        <v>12</v>
      </c>
      <c r="U36" s="166">
        <f t="shared" si="29"/>
        <v>12</v>
      </c>
      <c r="V36" s="166">
        <f t="shared" si="29"/>
        <v>12</v>
      </c>
      <c r="W36" s="166">
        <f>J36</f>
        <v>12</v>
      </c>
      <c r="X36" s="166">
        <f t="shared" si="30"/>
        <v>12</v>
      </c>
      <c r="Y36" s="166">
        <f t="shared" si="30"/>
        <v>12</v>
      </c>
      <c r="Z36" s="166">
        <f t="shared" si="30"/>
        <v>12</v>
      </c>
      <c r="AA36" s="166">
        <f t="shared" si="30"/>
        <v>12</v>
      </c>
      <c r="AB36" s="166">
        <f t="shared" si="30"/>
        <v>12</v>
      </c>
      <c r="AC36" s="166">
        <f>P36</f>
        <v>12</v>
      </c>
      <c r="AD36" s="166">
        <f t="shared" si="32"/>
        <v>12</v>
      </c>
      <c r="AE36" s="166">
        <f t="shared" si="32"/>
        <v>12</v>
      </c>
      <c r="AF36" s="166">
        <f t="shared" si="32"/>
        <v>12</v>
      </c>
      <c r="AG36" s="166">
        <f t="shared" si="32"/>
        <v>12</v>
      </c>
      <c r="AH36" s="166">
        <f t="shared" si="32"/>
        <v>12</v>
      </c>
      <c r="AI36" s="166">
        <f t="shared" si="32"/>
        <v>12</v>
      </c>
      <c r="AJ36" s="166">
        <f t="shared" si="32"/>
        <v>12</v>
      </c>
      <c r="AK36" s="36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</row>
    <row r="37" spans="1:61" s="1" customFormat="1" ht="20.25" customHeight="1" x14ac:dyDescent="0.2">
      <c r="A37" s="32"/>
      <c r="B37" s="32"/>
      <c r="C37" s="32"/>
      <c r="D37" s="416"/>
      <c r="E37" s="395"/>
      <c r="F37" s="310" t="s">
        <v>160</v>
      </c>
      <c r="G37" s="291">
        <f t="shared" ref="G37:AJ37" si="33">G36*100/G35</f>
        <v>13.636363636363637</v>
      </c>
      <c r="H37" s="291">
        <f t="shared" si="33"/>
        <v>13.636363636363637</v>
      </c>
      <c r="I37" s="291">
        <f t="shared" si="33"/>
        <v>13.636363636363637</v>
      </c>
      <c r="J37" s="291">
        <f t="shared" si="33"/>
        <v>13.636363636363637</v>
      </c>
      <c r="K37" s="291">
        <f t="shared" si="33"/>
        <v>13.636363636363637</v>
      </c>
      <c r="L37" s="291">
        <f t="shared" si="33"/>
        <v>13.636363636363637</v>
      </c>
      <c r="M37" s="291">
        <f t="shared" si="33"/>
        <v>13.636363636363637</v>
      </c>
      <c r="N37" s="291">
        <f t="shared" si="33"/>
        <v>13.636363636363637</v>
      </c>
      <c r="O37" s="291">
        <f t="shared" si="33"/>
        <v>13.636363636363637</v>
      </c>
      <c r="P37" s="291">
        <f t="shared" si="33"/>
        <v>13.636363636363637</v>
      </c>
      <c r="Q37" s="291">
        <f t="shared" si="33"/>
        <v>13.636363636363637</v>
      </c>
      <c r="R37" s="291">
        <f t="shared" si="33"/>
        <v>13.636363636363637</v>
      </c>
      <c r="S37" s="291">
        <f t="shared" si="33"/>
        <v>13.636363636363637</v>
      </c>
      <c r="T37" s="291">
        <f t="shared" si="33"/>
        <v>13.636363636363637</v>
      </c>
      <c r="U37" s="291">
        <f t="shared" si="33"/>
        <v>13.636363636363637</v>
      </c>
      <c r="V37" s="291">
        <f t="shared" si="33"/>
        <v>13.636363636363637</v>
      </c>
      <c r="W37" s="291">
        <f t="shared" si="33"/>
        <v>13.636363636363637</v>
      </c>
      <c r="X37" s="291">
        <f t="shared" si="33"/>
        <v>13.636363636363637</v>
      </c>
      <c r="Y37" s="291">
        <f t="shared" si="33"/>
        <v>13.636363636363637</v>
      </c>
      <c r="Z37" s="291">
        <f t="shared" si="33"/>
        <v>13.636363636363637</v>
      </c>
      <c r="AA37" s="291">
        <f t="shared" si="33"/>
        <v>13.636363636363637</v>
      </c>
      <c r="AB37" s="291">
        <f t="shared" si="33"/>
        <v>13.636363636363637</v>
      </c>
      <c r="AC37" s="291">
        <f t="shared" si="33"/>
        <v>13.636363636363637</v>
      </c>
      <c r="AD37" s="291">
        <f t="shared" si="33"/>
        <v>13.636363636363637</v>
      </c>
      <c r="AE37" s="291">
        <f t="shared" si="33"/>
        <v>13.636363636363637</v>
      </c>
      <c r="AF37" s="291">
        <f t="shared" si="33"/>
        <v>13.636363636363637</v>
      </c>
      <c r="AG37" s="291">
        <f t="shared" si="33"/>
        <v>13.636363636363637</v>
      </c>
      <c r="AH37" s="291">
        <f t="shared" si="33"/>
        <v>13.636363636363637</v>
      </c>
      <c r="AI37" s="291">
        <f t="shared" si="33"/>
        <v>13.636363636363637</v>
      </c>
      <c r="AJ37" s="291">
        <f t="shared" si="33"/>
        <v>13.636363636363637</v>
      </c>
      <c r="AK37" s="36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</row>
    <row r="38" spans="1:61" s="1" customFormat="1" ht="20.25" customHeight="1" x14ac:dyDescent="0.2">
      <c r="A38" s="32"/>
      <c r="B38" s="32"/>
      <c r="C38" s="32"/>
      <c r="D38" s="416"/>
      <c r="E38" s="395"/>
      <c r="F38" s="96" t="s">
        <v>163</v>
      </c>
      <c r="G38" s="239">
        <f>'Gruppe 1'!G38</f>
        <v>2</v>
      </c>
      <c r="H38" s="309">
        <f>G38</f>
        <v>2</v>
      </c>
      <c r="I38" s="309">
        <f t="shared" ref="I38:AJ38" si="34">H38</f>
        <v>2</v>
      </c>
      <c r="J38" s="309">
        <f t="shared" si="34"/>
        <v>2</v>
      </c>
      <c r="K38" s="309">
        <f t="shared" si="34"/>
        <v>2</v>
      </c>
      <c r="L38" s="309">
        <f t="shared" si="34"/>
        <v>2</v>
      </c>
      <c r="M38" s="309">
        <f t="shared" si="34"/>
        <v>2</v>
      </c>
      <c r="N38" s="309">
        <f t="shared" si="34"/>
        <v>2</v>
      </c>
      <c r="O38" s="309">
        <f t="shared" si="34"/>
        <v>2</v>
      </c>
      <c r="P38" s="309">
        <f t="shared" si="34"/>
        <v>2</v>
      </c>
      <c r="Q38" s="309">
        <f t="shared" si="34"/>
        <v>2</v>
      </c>
      <c r="R38" s="309">
        <f t="shared" si="34"/>
        <v>2</v>
      </c>
      <c r="S38" s="309">
        <f t="shared" si="34"/>
        <v>2</v>
      </c>
      <c r="T38" s="309">
        <f t="shared" si="34"/>
        <v>2</v>
      </c>
      <c r="U38" s="309">
        <f t="shared" si="34"/>
        <v>2</v>
      </c>
      <c r="V38" s="309">
        <f t="shared" si="34"/>
        <v>2</v>
      </c>
      <c r="W38" s="309">
        <f t="shared" si="34"/>
        <v>2</v>
      </c>
      <c r="X38" s="309">
        <f t="shared" si="34"/>
        <v>2</v>
      </c>
      <c r="Y38" s="309">
        <f t="shared" si="34"/>
        <v>2</v>
      </c>
      <c r="Z38" s="309">
        <f t="shared" si="34"/>
        <v>2</v>
      </c>
      <c r="AA38" s="309">
        <f t="shared" si="34"/>
        <v>2</v>
      </c>
      <c r="AB38" s="309">
        <f t="shared" si="34"/>
        <v>2</v>
      </c>
      <c r="AC38" s="309">
        <f t="shared" si="34"/>
        <v>2</v>
      </c>
      <c r="AD38" s="309">
        <f t="shared" si="34"/>
        <v>2</v>
      </c>
      <c r="AE38" s="309">
        <f t="shared" si="34"/>
        <v>2</v>
      </c>
      <c r="AF38" s="309">
        <f t="shared" si="34"/>
        <v>2</v>
      </c>
      <c r="AG38" s="309">
        <f t="shared" si="34"/>
        <v>2</v>
      </c>
      <c r="AH38" s="309">
        <f t="shared" si="34"/>
        <v>2</v>
      </c>
      <c r="AI38" s="309">
        <f t="shared" si="34"/>
        <v>2</v>
      </c>
      <c r="AJ38" s="309">
        <f t="shared" si="34"/>
        <v>2</v>
      </c>
      <c r="AK38" s="36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</row>
    <row r="39" spans="1:61" s="1" customFormat="1" ht="20.25" hidden="1" customHeight="1" x14ac:dyDescent="0.2">
      <c r="A39" s="32"/>
      <c r="B39" s="62">
        <f>B32+1</f>
        <v>5</v>
      </c>
      <c r="C39" s="48">
        <v>1</v>
      </c>
      <c r="D39" s="416"/>
      <c r="E39" s="395"/>
      <c r="F39" s="155" t="s">
        <v>72</v>
      </c>
      <c r="G39" s="156">
        <f>IFERROR(G34*G35/100*(100-G38)/100,0)</f>
        <v>0</v>
      </c>
      <c r="H39" s="156">
        <f t="shared" ref="H39:AJ39" si="35">IFERROR(H34*H35/100*(100-H38)/100,0)</f>
        <v>0</v>
      </c>
      <c r="I39" s="156">
        <f t="shared" si="35"/>
        <v>0</v>
      </c>
      <c r="J39" s="156">
        <f t="shared" si="35"/>
        <v>0</v>
      </c>
      <c r="K39" s="156">
        <f t="shared" si="35"/>
        <v>0</v>
      </c>
      <c r="L39" s="156">
        <f t="shared" si="35"/>
        <v>0</v>
      </c>
      <c r="M39" s="156">
        <f t="shared" si="35"/>
        <v>0</v>
      </c>
      <c r="N39" s="156">
        <f t="shared" si="35"/>
        <v>0</v>
      </c>
      <c r="O39" s="156">
        <f t="shared" si="35"/>
        <v>0</v>
      </c>
      <c r="P39" s="156">
        <f t="shared" si="35"/>
        <v>0</v>
      </c>
      <c r="Q39" s="156">
        <f t="shared" si="35"/>
        <v>0</v>
      </c>
      <c r="R39" s="156">
        <f t="shared" si="35"/>
        <v>0</v>
      </c>
      <c r="S39" s="156">
        <f t="shared" si="35"/>
        <v>0</v>
      </c>
      <c r="T39" s="156">
        <f t="shared" si="35"/>
        <v>0</v>
      </c>
      <c r="U39" s="156">
        <f t="shared" si="35"/>
        <v>0</v>
      </c>
      <c r="V39" s="156">
        <f t="shared" si="35"/>
        <v>0</v>
      </c>
      <c r="W39" s="156">
        <f t="shared" si="35"/>
        <v>0</v>
      </c>
      <c r="X39" s="156">
        <f t="shared" si="35"/>
        <v>0</v>
      </c>
      <c r="Y39" s="156">
        <f t="shared" si="35"/>
        <v>0</v>
      </c>
      <c r="Z39" s="156">
        <f t="shared" si="35"/>
        <v>0</v>
      </c>
      <c r="AA39" s="156">
        <f t="shared" si="35"/>
        <v>0</v>
      </c>
      <c r="AB39" s="156">
        <f t="shared" si="35"/>
        <v>0</v>
      </c>
      <c r="AC39" s="156">
        <f t="shared" si="35"/>
        <v>0</v>
      </c>
      <c r="AD39" s="156">
        <f t="shared" si="35"/>
        <v>0</v>
      </c>
      <c r="AE39" s="156">
        <f t="shared" si="35"/>
        <v>0</v>
      </c>
      <c r="AF39" s="156">
        <f t="shared" si="35"/>
        <v>0</v>
      </c>
      <c r="AG39" s="156">
        <f t="shared" si="35"/>
        <v>0</v>
      </c>
      <c r="AH39" s="156">
        <f t="shared" si="35"/>
        <v>0</v>
      </c>
      <c r="AI39" s="156">
        <f t="shared" si="35"/>
        <v>0</v>
      </c>
      <c r="AJ39" s="156">
        <f t="shared" si="35"/>
        <v>0</v>
      </c>
      <c r="AK39" s="36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</row>
    <row r="40" spans="1:61" s="1" customFormat="1" ht="20.25" hidden="1" customHeight="1" x14ac:dyDescent="0.2">
      <c r="A40" s="32"/>
      <c r="B40" s="48"/>
      <c r="C40" s="48">
        <f>C39+1</f>
        <v>2</v>
      </c>
      <c r="D40" s="416"/>
      <c r="E40" s="396"/>
      <c r="F40" s="341" t="s">
        <v>89</v>
      </c>
      <c r="G40" s="342">
        <f>IFERROR(G37/100*G39,0)</f>
        <v>0</v>
      </c>
      <c r="H40" s="342">
        <f t="shared" ref="H40:AJ40" si="36">IFERROR(H37/100*H39,0)</f>
        <v>0</v>
      </c>
      <c r="I40" s="342">
        <f t="shared" si="36"/>
        <v>0</v>
      </c>
      <c r="J40" s="342">
        <f t="shared" si="36"/>
        <v>0</v>
      </c>
      <c r="K40" s="342">
        <f t="shared" si="36"/>
        <v>0</v>
      </c>
      <c r="L40" s="342">
        <f t="shared" si="36"/>
        <v>0</v>
      </c>
      <c r="M40" s="342">
        <f t="shared" si="36"/>
        <v>0</v>
      </c>
      <c r="N40" s="342">
        <f t="shared" si="36"/>
        <v>0</v>
      </c>
      <c r="O40" s="342">
        <f t="shared" si="36"/>
        <v>0</v>
      </c>
      <c r="P40" s="342">
        <f t="shared" si="36"/>
        <v>0</v>
      </c>
      <c r="Q40" s="342">
        <f t="shared" si="36"/>
        <v>0</v>
      </c>
      <c r="R40" s="342">
        <f t="shared" si="36"/>
        <v>0</v>
      </c>
      <c r="S40" s="342">
        <f t="shared" si="36"/>
        <v>0</v>
      </c>
      <c r="T40" s="342">
        <f t="shared" si="36"/>
        <v>0</v>
      </c>
      <c r="U40" s="342">
        <f t="shared" si="36"/>
        <v>0</v>
      </c>
      <c r="V40" s="342">
        <f t="shared" si="36"/>
        <v>0</v>
      </c>
      <c r="W40" s="342">
        <f t="shared" si="36"/>
        <v>0</v>
      </c>
      <c r="X40" s="342">
        <f t="shared" si="36"/>
        <v>0</v>
      </c>
      <c r="Y40" s="342">
        <f t="shared" si="36"/>
        <v>0</v>
      </c>
      <c r="Z40" s="342">
        <f t="shared" si="36"/>
        <v>0</v>
      </c>
      <c r="AA40" s="342">
        <f t="shared" si="36"/>
        <v>0</v>
      </c>
      <c r="AB40" s="342">
        <f t="shared" si="36"/>
        <v>0</v>
      </c>
      <c r="AC40" s="342">
        <f t="shared" si="36"/>
        <v>0</v>
      </c>
      <c r="AD40" s="342">
        <f t="shared" si="36"/>
        <v>0</v>
      </c>
      <c r="AE40" s="342">
        <f t="shared" si="36"/>
        <v>0</v>
      </c>
      <c r="AF40" s="342">
        <f t="shared" si="36"/>
        <v>0</v>
      </c>
      <c r="AG40" s="342">
        <f t="shared" si="36"/>
        <v>0</v>
      </c>
      <c r="AH40" s="342">
        <f t="shared" si="36"/>
        <v>0</v>
      </c>
      <c r="AI40" s="342">
        <f t="shared" si="36"/>
        <v>0</v>
      </c>
      <c r="AJ40" s="342">
        <f t="shared" si="36"/>
        <v>0</v>
      </c>
      <c r="AK40" s="36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</row>
    <row r="41" spans="1:61" s="1" customFormat="1" ht="20.25" customHeight="1" x14ac:dyDescent="0.2">
      <c r="A41" s="32"/>
      <c r="B41" s="32"/>
      <c r="C41" s="32"/>
      <c r="D41" s="305"/>
      <c r="E41" s="399" t="s">
        <v>128</v>
      </c>
      <c r="F41" s="304" t="str">
        <f>$F$6</f>
        <v>FM-Menge (kg)</v>
      </c>
      <c r="G41" s="336"/>
      <c r="H41" s="336" t="str">
        <f>IFERROR(G41*H$164/G$164,"-")</f>
        <v>-</v>
      </c>
      <c r="I41" s="336" t="str">
        <f t="shared" ref="I41:AJ41" si="37">IFERROR(H41*I$164/H$164,"-")</f>
        <v>-</v>
      </c>
      <c r="J41" s="336" t="str">
        <f t="shared" si="37"/>
        <v>-</v>
      </c>
      <c r="K41" s="336" t="str">
        <f t="shared" si="37"/>
        <v>-</v>
      </c>
      <c r="L41" s="336" t="str">
        <f t="shared" si="37"/>
        <v>-</v>
      </c>
      <c r="M41" s="336" t="str">
        <f t="shared" si="37"/>
        <v>-</v>
      </c>
      <c r="N41" s="336" t="str">
        <f t="shared" si="37"/>
        <v>-</v>
      </c>
      <c r="O41" s="336" t="str">
        <f t="shared" si="37"/>
        <v>-</v>
      </c>
      <c r="P41" s="336" t="str">
        <f t="shared" si="37"/>
        <v>-</v>
      </c>
      <c r="Q41" s="336" t="str">
        <f t="shared" si="37"/>
        <v>-</v>
      </c>
      <c r="R41" s="336" t="str">
        <f t="shared" si="37"/>
        <v>-</v>
      </c>
      <c r="S41" s="336" t="str">
        <f t="shared" si="37"/>
        <v>-</v>
      </c>
      <c r="T41" s="336" t="str">
        <f t="shared" si="37"/>
        <v>-</v>
      </c>
      <c r="U41" s="336" t="str">
        <f t="shared" si="37"/>
        <v>-</v>
      </c>
      <c r="V41" s="336" t="str">
        <f t="shared" si="37"/>
        <v>-</v>
      </c>
      <c r="W41" s="336" t="str">
        <f t="shared" si="37"/>
        <v>-</v>
      </c>
      <c r="X41" s="336" t="str">
        <f t="shared" si="37"/>
        <v>-</v>
      </c>
      <c r="Y41" s="336" t="str">
        <f t="shared" si="37"/>
        <v>-</v>
      </c>
      <c r="Z41" s="336" t="str">
        <f t="shared" si="37"/>
        <v>-</v>
      </c>
      <c r="AA41" s="336" t="str">
        <f t="shared" si="37"/>
        <v>-</v>
      </c>
      <c r="AB41" s="336" t="str">
        <f t="shared" si="37"/>
        <v>-</v>
      </c>
      <c r="AC41" s="336" t="str">
        <f t="shared" si="37"/>
        <v>-</v>
      </c>
      <c r="AD41" s="336" t="str">
        <f t="shared" si="37"/>
        <v>-</v>
      </c>
      <c r="AE41" s="336" t="str">
        <f t="shared" si="37"/>
        <v>-</v>
      </c>
      <c r="AF41" s="336" t="str">
        <f t="shared" si="37"/>
        <v>-</v>
      </c>
      <c r="AG41" s="336" t="str">
        <f t="shared" si="37"/>
        <v>-</v>
      </c>
      <c r="AH41" s="336" t="str">
        <f t="shared" si="37"/>
        <v>-</v>
      </c>
      <c r="AI41" s="336" t="str">
        <f t="shared" si="37"/>
        <v>-</v>
      </c>
      <c r="AJ41" s="336" t="str">
        <f t="shared" si="37"/>
        <v>-</v>
      </c>
      <c r="AK41" s="36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</row>
    <row r="42" spans="1:61" s="1" customFormat="1" ht="20.25" hidden="1" customHeight="1" x14ac:dyDescent="0.2">
      <c r="A42" s="32"/>
      <c r="B42" s="32"/>
      <c r="C42" s="32"/>
      <c r="D42" s="302"/>
      <c r="E42" s="400"/>
      <c r="F42" s="304" t="s">
        <v>36</v>
      </c>
      <c r="G42" s="337">
        <v>0</v>
      </c>
      <c r="H42" s="338">
        <f>G42</f>
        <v>0</v>
      </c>
      <c r="I42" s="338">
        <f t="shared" ref="I42:V43" si="38">H42</f>
        <v>0</v>
      </c>
      <c r="J42" s="338">
        <f t="shared" si="38"/>
        <v>0</v>
      </c>
      <c r="K42" s="338">
        <f t="shared" si="38"/>
        <v>0</v>
      </c>
      <c r="L42" s="338">
        <f t="shared" si="38"/>
        <v>0</v>
      </c>
      <c r="M42" s="338">
        <f t="shared" si="38"/>
        <v>0</v>
      </c>
      <c r="N42" s="338">
        <f t="shared" si="38"/>
        <v>0</v>
      </c>
      <c r="O42" s="338">
        <f t="shared" si="38"/>
        <v>0</v>
      </c>
      <c r="P42" s="338">
        <f t="shared" si="38"/>
        <v>0</v>
      </c>
      <c r="Q42" s="338">
        <f t="shared" si="38"/>
        <v>0</v>
      </c>
      <c r="R42" s="338">
        <f t="shared" si="38"/>
        <v>0</v>
      </c>
      <c r="S42" s="338">
        <f t="shared" si="38"/>
        <v>0</v>
      </c>
      <c r="T42" s="338">
        <f t="shared" si="38"/>
        <v>0</v>
      </c>
      <c r="U42" s="338">
        <f t="shared" si="38"/>
        <v>0</v>
      </c>
      <c r="V42" s="338">
        <f t="shared" si="38"/>
        <v>0</v>
      </c>
      <c r="W42" s="338">
        <f>J42</f>
        <v>0</v>
      </c>
      <c r="X42" s="338">
        <f t="shared" ref="X42:AB43" si="39">W42</f>
        <v>0</v>
      </c>
      <c r="Y42" s="338">
        <f t="shared" si="39"/>
        <v>0</v>
      </c>
      <c r="Z42" s="338">
        <f t="shared" si="39"/>
        <v>0</v>
      </c>
      <c r="AA42" s="338">
        <f t="shared" si="39"/>
        <v>0</v>
      </c>
      <c r="AB42" s="338">
        <f t="shared" si="39"/>
        <v>0</v>
      </c>
      <c r="AC42" s="338">
        <f>P42</f>
        <v>0</v>
      </c>
      <c r="AD42" s="338">
        <f t="shared" ref="AD42:AJ42" si="40">AC42</f>
        <v>0</v>
      </c>
      <c r="AE42" s="338">
        <f t="shared" si="40"/>
        <v>0</v>
      </c>
      <c r="AF42" s="338">
        <f t="shared" si="40"/>
        <v>0</v>
      </c>
      <c r="AG42" s="338">
        <f t="shared" si="40"/>
        <v>0</v>
      </c>
      <c r="AH42" s="338">
        <f t="shared" si="40"/>
        <v>0</v>
      </c>
      <c r="AI42" s="338">
        <f t="shared" si="40"/>
        <v>0</v>
      </c>
      <c r="AJ42" s="338">
        <f t="shared" si="40"/>
        <v>0</v>
      </c>
      <c r="AK42" s="36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</row>
    <row r="43" spans="1:61" s="1" customFormat="1" ht="20.25" customHeight="1" x14ac:dyDescent="0.2">
      <c r="A43" s="32"/>
      <c r="B43" s="32"/>
      <c r="C43" s="32"/>
      <c r="D43" s="303"/>
      <c r="E43" s="400"/>
      <c r="F43" s="304" t="s">
        <v>90</v>
      </c>
      <c r="G43" s="339">
        <f>'Gruppe 1'!G43</f>
        <v>0.01</v>
      </c>
      <c r="H43" s="340">
        <f t="shared" ref="H43:AJ43" si="41">G43</f>
        <v>0.01</v>
      </c>
      <c r="I43" s="340">
        <f t="shared" si="41"/>
        <v>0.01</v>
      </c>
      <c r="J43" s="340">
        <f t="shared" si="41"/>
        <v>0.01</v>
      </c>
      <c r="K43" s="340">
        <f t="shared" si="41"/>
        <v>0.01</v>
      </c>
      <c r="L43" s="340">
        <f t="shared" si="41"/>
        <v>0.01</v>
      </c>
      <c r="M43" s="340">
        <f t="shared" si="41"/>
        <v>0.01</v>
      </c>
      <c r="N43" s="340">
        <f t="shared" si="41"/>
        <v>0.01</v>
      </c>
      <c r="O43" s="340">
        <f t="shared" si="41"/>
        <v>0.01</v>
      </c>
      <c r="P43" s="340">
        <f t="shared" si="41"/>
        <v>0.01</v>
      </c>
      <c r="Q43" s="340">
        <f>D43</f>
        <v>0</v>
      </c>
      <c r="R43" s="340">
        <f t="shared" si="38"/>
        <v>0</v>
      </c>
      <c r="S43" s="340">
        <f t="shared" si="38"/>
        <v>0</v>
      </c>
      <c r="T43" s="340">
        <f t="shared" si="38"/>
        <v>0</v>
      </c>
      <c r="U43" s="340">
        <f t="shared" si="38"/>
        <v>0</v>
      </c>
      <c r="V43" s="340">
        <f t="shared" si="38"/>
        <v>0</v>
      </c>
      <c r="W43" s="340">
        <f>J43</f>
        <v>0.01</v>
      </c>
      <c r="X43" s="340">
        <f t="shared" si="39"/>
        <v>0.01</v>
      </c>
      <c r="Y43" s="340">
        <f t="shared" si="39"/>
        <v>0.01</v>
      </c>
      <c r="Z43" s="340">
        <f t="shared" si="39"/>
        <v>0.01</v>
      </c>
      <c r="AA43" s="340">
        <f t="shared" si="39"/>
        <v>0.01</v>
      </c>
      <c r="AB43" s="340">
        <f t="shared" si="39"/>
        <v>0.01</v>
      </c>
      <c r="AC43" s="340">
        <f>P43</f>
        <v>0.01</v>
      </c>
      <c r="AD43" s="340">
        <f t="shared" si="41"/>
        <v>0.01</v>
      </c>
      <c r="AE43" s="340">
        <f t="shared" si="41"/>
        <v>0.01</v>
      </c>
      <c r="AF43" s="340">
        <f t="shared" si="41"/>
        <v>0.01</v>
      </c>
      <c r="AG43" s="340">
        <f t="shared" si="41"/>
        <v>0.01</v>
      </c>
      <c r="AH43" s="340">
        <f t="shared" si="41"/>
        <v>0.01</v>
      </c>
      <c r="AI43" s="340">
        <f t="shared" si="41"/>
        <v>0.01</v>
      </c>
      <c r="AJ43" s="340">
        <f t="shared" si="41"/>
        <v>0.01</v>
      </c>
      <c r="AK43" s="36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</row>
    <row r="44" spans="1:61" s="1" customFormat="1" ht="20.25" hidden="1" customHeight="1" x14ac:dyDescent="0.2">
      <c r="A44" s="32"/>
      <c r="B44" s="32"/>
      <c r="C44" s="32"/>
      <c r="D44" s="302"/>
      <c r="E44" s="400"/>
      <c r="F44" s="155" t="s">
        <v>160</v>
      </c>
      <c r="G44" s="291">
        <f>IFERROR(G43*100/G42,0)</f>
        <v>0</v>
      </c>
      <c r="H44" s="291">
        <f t="shared" ref="H44:AJ44" si="42">IFERROR(H43*100/H42,0)</f>
        <v>0</v>
      </c>
      <c r="I44" s="291">
        <f t="shared" si="42"/>
        <v>0</v>
      </c>
      <c r="J44" s="291">
        <f t="shared" si="42"/>
        <v>0</v>
      </c>
      <c r="K44" s="291">
        <f t="shared" si="42"/>
        <v>0</v>
      </c>
      <c r="L44" s="291">
        <f t="shared" si="42"/>
        <v>0</v>
      </c>
      <c r="M44" s="291">
        <f t="shared" si="42"/>
        <v>0</v>
      </c>
      <c r="N44" s="291">
        <f t="shared" si="42"/>
        <v>0</v>
      </c>
      <c r="O44" s="291">
        <f t="shared" si="42"/>
        <v>0</v>
      </c>
      <c r="P44" s="291">
        <f t="shared" si="42"/>
        <v>0</v>
      </c>
      <c r="Q44" s="291">
        <f t="shared" si="42"/>
        <v>0</v>
      </c>
      <c r="R44" s="291">
        <f t="shared" si="42"/>
        <v>0</v>
      </c>
      <c r="S44" s="291">
        <f t="shared" si="42"/>
        <v>0</v>
      </c>
      <c r="T44" s="291">
        <f t="shared" si="42"/>
        <v>0</v>
      </c>
      <c r="U44" s="291">
        <f t="shared" si="42"/>
        <v>0</v>
      </c>
      <c r="V44" s="291">
        <f t="shared" si="42"/>
        <v>0</v>
      </c>
      <c r="W44" s="291">
        <f t="shared" si="42"/>
        <v>0</v>
      </c>
      <c r="X44" s="291">
        <f t="shared" si="42"/>
        <v>0</v>
      </c>
      <c r="Y44" s="291">
        <f t="shared" si="42"/>
        <v>0</v>
      </c>
      <c r="Z44" s="291">
        <f t="shared" si="42"/>
        <v>0</v>
      </c>
      <c r="AA44" s="291">
        <f t="shared" si="42"/>
        <v>0</v>
      </c>
      <c r="AB44" s="291">
        <f t="shared" si="42"/>
        <v>0</v>
      </c>
      <c r="AC44" s="291">
        <f t="shared" si="42"/>
        <v>0</v>
      </c>
      <c r="AD44" s="291">
        <f t="shared" si="42"/>
        <v>0</v>
      </c>
      <c r="AE44" s="291">
        <f t="shared" si="42"/>
        <v>0</v>
      </c>
      <c r="AF44" s="291">
        <f t="shared" si="42"/>
        <v>0</v>
      </c>
      <c r="AG44" s="291">
        <f t="shared" si="42"/>
        <v>0</v>
      </c>
      <c r="AH44" s="291">
        <f t="shared" si="42"/>
        <v>0</v>
      </c>
      <c r="AI44" s="291">
        <f t="shared" si="42"/>
        <v>0</v>
      </c>
      <c r="AJ44" s="291">
        <f t="shared" si="42"/>
        <v>0</v>
      </c>
      <c r="AK44" s="36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</row>
    <row r="45" spans="1:61" s="1" customFormat="1" ht="20.25" hidden="1" customHeight="1" x14ac:dyDescent="0.2">
      <c r="A45" s="32"/>
      <c r="B45" s="62">
        <f>B39+1</f>
        <v>6</v>
      </c>
      <c r="C45" s="48">
        <v>1</v>
      </c>
      <c r="D45" s="302"/>
      <c r="E45" s="400"/>
      <c r="F45" s="155" t="s">
        <v>72</v>
      </c>
      <c r="G45" s="156">
        <f>IFERROR(G41*G42/100,0)</f>
        <v>0</v>
      </c>
      <c r="H45" s="156">
        <f t="shared" ref="H45:AJ45" si="43">IFERROR(H41*H42/100,0)</f>
        <v>0</v>
      </c>
      <c r="I45" s="156">
        <f t="shared" si="43"/>
        <v>0</v>
      </c>
      <c r="J45" s="156">
        <f t="shared" si="43"/>
        <v>0</v>
      </c>
      <c r="K45" s="156">
        <f t="shared" si="43"/>
        <v>0</v>
      </c>
      <c r="L45" s="156">
        <f t="shared" si="43"/>
        <v>0</v>
      </c>
      <c r="M45" s="156">
        <f t="shared" si="43"/>
        <v>0</v>
      </c>
      <c r="N45" s="156">
        <f t="shared" si="43"/>
        <v>0</v>
      </c>
      <c r="O45" s="156">
        <f t="shared" si="43"/>
        <v>0</v>
      </c>
      <c r="P45" s="156">
        <f t="shared" si="43"/>
        <v>0</v>
      </c>
      <c r="Q45" s="156">
        <f t="shared" si="43"/>
        <v>0</v>
      </c>
      <c r="R45" s="156">
        <f t="shared" si="43"/>
        <v>0</v>
      </c>
      <c r="S45" s="156">
        <f t="shared" si="43"/>
        <v>0</v>
      </c>
      <c r="T45" s="156">
        <f t="shared" si="43"/>
        <v>0</v>
      </c>
      <c r="U45" s="156">
        <f t="shared" si="43"/>
        <v>0</v>
      </c>
      <c r="V45" s="156">
        <f t="shared" si="43"/>
        <v>0</v>
      </c>
      <c r="W45" s="156">
        <f t="shared" si="43"/>
        <v>0</v>
      </c>
      <c r="X45" s="156">
        <f t="shared" si="43"/>
        <v>0</v>
      </c>
      <c r="Y45" s="156">
        <f t="shared" si="43"/>
        <v>0</v>
      </c>
      <c r="Z45" s="156">
        <f t="shared" si="43"/>
        <v>0</v>
      </c>
      <c r="AA45" s="156">
        <f t="shared" si="43"/>
        <v>0</v>
      </c>
      <c r="AB45" s="156">
        <f t="shared" si="43"/>
        <v>0</v>
      </c>
      <c r="AC45" s="156">
        <f t="shared" si="43"/>
        <v>0</v>
      </c>
      <c r="AD45" s="156">
        <f t="shared" si="43"/>
        <v>0</v>
      </c>
      <c r="AE45" s="156">
        <f t="shared" si="43"/>
        <v>0</v>
      </c>
      <c r="AF45" s="156">
        <f t="shared" si="43"/>
        <v>0</v>
      </c>
      <c r="AG45" s="156">
        <f t="shared" si="43"/>
        <v>0</v>
      </c>
      <c r="AH45" s="156">
        <f t="shared" si="43"/>
        <v>0</v>
      </c>
      <c r="AI45" s="156">
        <f t="shared" si="43"/>
        <v>0</v>
      </c>
      <c r="AJ45" s="156">
        <f t="shared" si="43"/>
        <v>0</v>
      </c>
      <c r="AK45" s="36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</row>
    <row r="46" spans="1:61" s="1" customFormat="1" ht="20.25" hidden="1" customHeight="1" x14ac:dyDescent="0.2">
      <c r="A46" s="32"/>
      <c r="B46" s="48"/>
      <c r="C46" s="48">
        <f>C45+1</f>
        <v>2</v>
      </c>
      <c r="D46" s="303"/>
      <c r="E46" s="401"/>
      <c r="F46" s="155" t="s">
        <v>89</v>
      </c>
      <c r="G46" s="312">
        <f>IFERROR(G41*G43/100,0)</f>
        <v>0</v>
      </c>
      <c r="H46" s="312">
        <f t="shared" ref="H46:AJ46" si="44">IFERROR(H41*H43/100,0)</f>
        <v>0</v>
      </c>
      <c r="I46" s="312">
        <f t="shared" si="44"/>
        <v>0</v>
      </c>
      <c r="J46" s="312">
        <f t="shared" si="44"/>
        <v>0</v>
      </c>
      <c r="K46" s="312">
        <f t="shared" si="44"/>
        <v>0</v>
      </c>
      <c r="L46" s="312">
        <f t="shared" si="44"/>
        <v>0</v>
      </c>
      <c r="M46" s="312">
        <f t="shared" si="44"/>
        <v>0</v>
      </c>
      <c r="N46" s="312">
        <f t="shared" si="44"/>
        <v>0</v>
      </c>
      <c r="O46" s="312">
        <f t="shared" si="44"/>
        <v>0</v>
      </c>
      <c r="P46" s="312">
        <f t="shared" si="44"/>
        <v>0</v>
      </c>
      <c r="Q46" s="312">
        <f t="shared" si="44"/>
        <v>0</v>
      </c>
      <c r="R46" s="312">
        <f t="shared" si="44"/>
        <v>0</v>
      </c>
      <c r="S46" s="312">
        <f t="shared" si="44"/>
        <v>0</v>
      </c>
      <c r="T46" s="312">
        <f t="shared" si="44"/>
        <v>0</v>
      </c>
      <c r="U46" s="312">
        <f t="shared" si="44"/>
        <v>0</v>
      </c>
      <c r="V46" s="312">
        <f t="shared" si="44"/>
        <v>0</v>
      </c>
      <c r="W46" s="312">
        <f t="shared" si="44"/>
        <v>0</v>
      </c>
      <c r="X46" s="312">
        <f t="shared" si="44"/>
        <v>0</v>
      </c>
      <c r="Y46" s="312">
        <f t="shared" si="44"/>
        <v>0</v>
      </c>
      <c r="Z46" s="312">
        <f t="shared" si="44"/>
        <v>0</v>
      </c>
      <c r="AA46" s="312">
        <f t="shared" si="44"/>
        <v>0</v>
      </c>
      <c r="AB46" s="312">
        <f t="shared" si="44"/>
        <v>0</v>
      </c>
      <c r="AC46" s="312">
        <f t="shared" si="44"/>
        <v>0</v>
      </c>
      <c r="AD46" s="312">
        <f t="shared" si="44"/>
        <v>0</v>
      </c>
      <c r="AE46" s="312">
        <f t="shared" si="44"/>
        <v>0</v>
      </c>
      <c r="AF46" s="312">
        <f t="shared" si="44"/>
        <v>0</v>
      </c>
      <c r="AG46" s="312">
        <f t="shared" si="44"/>
        <v>0</v>
      </c>
      <c r="AH46" s="312">
        <f t="shared" si="44"/>
        <v>0</v>
      </c>
      <c r="AI46" s="312">
        <f t="shared" si="44"/>
        <v>0</v>
      </c>
      <c r="AJ46" s="312">
        <f t="shared" si="44"/>
        <v>0</v>
      </c>
      <c r="AK46" s="36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</row>
    <row r="47" spans="1:61" s="1" customFormat="1" ht="20.25" customHeight="1" x14ac:dyDescent="0.2">
      <c r="A47" s="32"/>
      <c r="B47" s="32"/>
      <c r="C47" s="32"/>
      <c r="D47" s="413" t="s">
        <v>54</v>
      </c>
      <c r="E47" s="394" t="str">
        <f>'Gruppe 1'!E47:E51</f>
        <v>…</v>
      </c>
      <c r="F47" s="343" t="str">
        <f>$F$6</f>
        <v>FM-Menge (kg)</v>
      </c>
      <c r="G47" s="344"/>
      <c r="H47" s="345" t="str">
        <f>IFERROR(G47*H$164/G$164,"-")</f>
        <v>-</v>
      </c>
      <c r="I47" s="345" t="str">
        <f t="shared" ref="I47:AJ47" si="45">IFERROR(H47*I$164/H$164,"-")</f>
        <v>-</v>
      </c>
      <c r="J47" s="345" t="str">
        <f t="shared" si="45"/>
        <v>-</v>
      </c>
      <c r="K47" s="345" t="str">
        <f t="shared" si="45"/>
        <v>-</v>
      </c>
      <c r="L47" s="345" t="str">
        <f t="shared" si="45"/>
        <v>-</v>
      </c>
      <c r="M47" s="345" t="str">
        <f t="shared" si="45"/>
        <v>-</v>
      </c>
      <c r="N47" s="345" t="str">
        <f t="shared" si="45"/>
        <v>-</v>
      </c>
      <c r="O47" s="345" t="str">
        <f t="shared" si="45"/>
        <v>-</v>
      </c>
      <c r="P47" s="345" t="str">
        <f t="shared" si="45"/>
        <v>-</v>
      </c>
      <c r="Q47" s="345" t="str">
        <f t="shared" si="45"/>
        <v>-</v>
      </c>
      <c r="R47" s="345" t="str">
        <f t="shared" si="45"/>
        <v>-</v>
      </c>
      <c r="S47" s="345" t="str">
        <f t="shared" si="45"/>
        <v>-</v>
      </c>
      <c r="T47" s="345" t="str">
        <f t="shared" si="45"/>
        <v>-</v>
      </c>
      <c r="U47" s="345" t="str">
        <f t="shared" si="45"/>
        <v>-</v>
      </c>
      <c r="V47" s="345" t="str">
        <f t="shared" si="45"/>
        <v>-</v>
      </c>
      <c r="W47" s="345" t="str">
        <f t="shared" si="45"/>
        <v>-</v>
      </c>
      <c r="X47" s="345" t="str">
        <f t="shared" si="45"/>
        <v>-</v>
      </c>
      <c r="Y47" s="345" t="str">
        <f t="shared" si="45"/>
        <v>-</v>
      </c>
      <c r="Z47" s="345" t="str">
        <f t="shared" si="45"/>
        <v>-</v>
      </c>
      <c r="AA47" s="345" t="str">
        <f t="shared" si="45"/>
        <v>-</v>
      </c>
      <c r="AB47" s="345" t="str">
        <f t="shared" si="45"/>
        <v>-</v>
      </c>
      <c r="AC47" s="345" t="str">
        <f t="shared" si="45"/>
        <v>-</v>
      </c>
      <c r="AD47" s="345" t="str">
        <f t="shared" si="45"/>
        <v>-</v>
      </c>
      <c r="AE47" s="345" t="str">
        <f t="shared" si="45"/>
        <v>-</v>
      </c>
      <c r="AF47" s="345" t="str">
        <f t="shared" si="45"/>
        <v>-</v>
      </c>
      <c r="AG47" s="345" t="str">
        <f t="shared" si="45"/>
        <v>-</v>
      </c>
      <c r="AH47" s="345" t="str">
        <f t="shared" si="45"/>
        <v>-</v>
      </c>
      <c r="AI47" s="345" t="str">
        <f t="shared" si="45"/>
        <v>-</v>
      </c>
      <c r="AJ47" s="345" t="str">
        <f t="shared" si="45"/>
        <v>-</v>
      </c>
      <c r="AK47" s="36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</row>
    <row r="48" spans="1:61" s="1" customFormat="1" ht="20.25" customHeight="1" x14ac:dyDescent="0.2">
      <c r="A48" s="32"/>
      <c r="B48" s="32"/>
      <c r="C48" s="32"/>
      <c r="D48" s="413"/>
      <c r="E48" s="395"/>
      <c r="F48" s="96" t="s">
        <v>36</v>
      </c>
      <c r="G48" s="239">
        <f>'Gruppe 1'!G48</f>
        <v>88</v>
      </c>
      <c r="H48" s="164">
        <f>G48</f>
        <v>88</v>
      </c>
      <c r="I48" s="164">
        <f t="shared" ref="I48:V49" si="46">H48</f>
        <v>88</v>
      </c>
      <c r="J48" s="164">
        <f t="shared" si="46"/>
        <v>88</v>
      </c>
      <c r="K48" s="164">
        <f t="shared" si="46"/>
        <v>88</v>
      </c>
      <c r="L48" s="164">
        <f t="shared" si="46"/>
        <v>88</v>
      </c>
      <c r="M48" s="164">
        <f t="shared" si="46"/>
        <v>88</v>
      </c>
      <c r="N48" s="164">
        <f t="shared" si="46"/>
        <v>88</v>
      </c>
      <c r="O48" s="164">
        <f t="shared" si="46"/>
        <v>88</v>
      </c>
      <c r="P48" s="164">
        <f t="shared" si="46"/>
        <v>88</v>
      </c>
      <c r="Q48" s="164">
        <f t="shared" si="46"/>
        <v>88</v>
      </c>
      <c r="R48" s="164">
        <f t="shared" si="46"/>
        <v>88</v>
      </c>
      <c r="S48" s="164">
        <f t="shared" si="46"/>
        <v>88</v>
      </c>
      <c r="T48" s="164">
        <f t="shared" si="46"/>
        <v>88</v>
      </c>
      <c r="U48" s="164">
        <f t="shared" si="46"/>
        <v>88</v>
      </c>
      <c r="V48" s="164">
        <f t="shared" si="46"/>
        <v>88</v>
      </c>
      <c r="W48" s="164">
        <f>J48</f>
        <v>88</v>
      </c>
      <c r="X48" s="164">
        <f t="shared" ref="X48:AB49" si="47">W48</f>
        <v>88</v>
      </c>
      <c r="Y48" s="164">
        <f t="shared" si="47"/>
        <v>88</v>
      </c>
      <c r="Z48" s="164">
        <f t="shared" si="47"/>
        <v>88</v>
      </c>
      <c r="AA48" s="164">
        <f t="shared" si="47"/>
        <v>88</v>
      </c>
      <c r="AB48" s="164">
        <f t="shared" si="47"/>
        <v>88</v>
      </c>
      <c r="AC48" s="164">
        <f>P48</f>
        <v>88</v>
      </c>
      <c r="AD48" s="164">
        <f t="shared" ref="AD48:AJ48" si="48">AC48</f>
        <v>88</v>
      </c>
      <c r="AE48" s="164">
        <f t="shared" si="48"/>
        <v>88</v>
      </c>
      <c r="AF48" s="164">
        <f t="shared" si="48"/>
        <v>88</v>
      </c>
      <c r="AG48" s="164">
        <f t="shared" si="48"/>
        <v>88</v>
      </c>
      <c r="AH48" s="164">
        <f t="shared" si="48"/>
        <v>88</v>
      </c>
      <c r="AI48" s="164">
        <f t="shared" si="48"/>
        <v>88</v>
      </c>
      <c r="AJ48" s="164">
        <f t="shared" si="48"/>
        <v>88</v>
      </c>
      <c r="AK48" s="36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</row>
    <row r="49" spans="1:61" s="1" customFormat="1" ht="20.25" customHeight="1" x14ac:dyDescent="0.2">
      <c r="A49" s="32"/>
      <c r="B49" s="32"/>
      <c r="C49" s="32"/>
      <c r="D49" s="413"/>
      <c r="E49" s="395"/>
      <c r="F49" s="96" t="s">
        <v>90</v>
      </c>
      <c r="G49" s="162">
        <f>'Gruppe 1'!G49</f>
        <v>28.4</v>
      </c>
      <c r="H49" s="166">
        <f t="shared" ref="H49:AJ49" si="49">G49</f>
        <v>28.4</v>
      </c>
      <c r="I49" s="166">
        <f t="shared" si="49"/>
        <v>28.4</v>
      </c>
      <c r="J49" s="166">
        <f t="shared" si="49"/>
        <v>28.4</v>
      </c>
      <c r="K49" s="166">
        <f t="shared" si="49"/>
        <v>28.4</v>
      </c>
      <c r="L49" s="166">
        <f t="shared" si="49"/>
        <v>28.4</v>
      </c>
      <c r="M49" s="166">
        <f t="shared" si="49"/>
        <v>28.4</v>
      </c>
      <c r="N49" s="166">
        <f t="shared" si="49"/>
        <v>28.4</v>
      </c>
      <c r="O49" s="166">
        <f t="shared" si="49"/>
        <v>28.4</v>
      </c>
      <c r="P49" s="166">
        <f t="shared" si="49"/>
        <v>28.4</v>
      </c>
      <c r="Q49" s="166">
        <f t="shared" si="49"/>
        <v>28.4</v>
      </c>
      <c r="R49" s="166">
        <f t="shared" si="46"/>
        <v>28.4</v>
      </c>
      <c r="S49" s="166">
        <f t="shared" si="46"/>
        <v>28.4</v>
      </c>
      <c r="T49" s="166">
        <f t="shared" si="46"/>
        <v>28.4</v>
      </c>
      <c r="U49" s="166">
        <f t="shared" si="46"/>
        <v>28.4</v>
      </c>
      <c r="V49" s="166">
        <f t="shared" si="46"/>
        <v>28.4</v>
      </c>
      <c r="W49" s="166">
        <f>J49</f>
        <v>28.4</v>
      </c>
      <c r="X49" s="166">
        <f t="shared" si="47"/>
        <v>28.4</v>
      </c>
      <c r="Y49" s="166">
        <f t="shared" si="47"/>
        <v>28.4</v>
      </c>
      <c r="Z49" s="166">
        <f t="shared" si="47"/>
        <v>28.4</v>
      </c>
      <c r="AA49" s="166">
        <f t="shared" si="47"/>
        <v>28.4</v>
      </c>
      <c r="AB49" s="166">
        <f t="shared" si="47"/>
        <v>28.4</v>
      </c>
      <c r="AC49" s="166">
        <f>P49</f>
        <v>28.4</v>
      </c>
      <c r="AD49" s="166">
        <f t="shared" si="49"/>
        <v>28.4</v>
      </c>
      <c r="AE49" s="166">
        <f t="shared" si="49"/>
        <v>28.4</v>
      </c>
      <c r="AF49" s="166">
        <f t="shared" si="49"/>
        <v>28.4</v>
      </c>
      <c r="AG49" s="166">
        <f t="shared" si="49"/>
        <v>28.4</v>
      </c>
      <c r="AH49" s="166">
        <f t="shared" si="49"/>
        <v>28.4</v>
      </c>
      <c r="AI49" s="166">
        <f t="shared" si="49"/>
        <v>28.4</v>
      </c>
      <c r="AJ49" s="166">
        <f t="shared" si="49"/>
        <v>28.4</v>
      </c>
      <c r="AK49" s="36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</row>
    <row r="50" spans="1:61" s="1" customFormat="1" ht="20.25" customHeight="1" x14ac:dyDescent="0.2">
      <c r="A50" s="32"/>
      <c r="B50" s="32"/>
      <c r="C50" s="32"/>
      <c r="D50" s="413"/>
      <c r="E50" s="395"/>
      <c r="F50" s="96" t="s">
        <v>160</v>
      </c>
      <c r="G50" s="291">
        <f>IFERROR(G49*100/G48,0)</f>
        <v>32.272727272727273</v>
      </c>
      <c r="H50" s="291">
        <f t="shared" ref="H50:AJ50" si="50">IFERROR(H49*100/H48,0)</f>
        <v>32.272727272727273</v>
      </c>
      <c r="I50" s="291">
        <f t="shared" si="50"/>
        <v>32.272727272727273</v>
      </c>
      <c r="J50" s="291">
        <f t="shared" si="50"/>
        <v>32.272727272727273</v>
      </c>
      <c r="K50" s="291">
        <f t="shared" si="50"/>
        <v>32.272727272727273</v>
      </c>
      <c r="L50" s="291">
        <f t="shared" si="50"/>
        <v>32.272727272727273</v>
      </c>
      <c r="M50" s="291">
        <f t="shared" si="50"/>
        <v>32.272727272727273</v>
      </c>
      <c r="N50" s="291">
        <f t="shared" si="50"/>
        <v>32.272727272727273</v>
      </c>
      <c r="O50" s="291">
        <f t="shared" si="50"/>
        <v>32.272727272727273</v>
      </c>
      <c r="P50" s="291">
        <f t="shared" si="50"/>
        <v>32.272727272727273</v>
      </c>
      <c r="Q50" s="291">
        <f t="shared" si="50"/>
        <v>32.272727272727273</v>
      </c>
      <c r="R50" s="291">
        <f t="shared" si="50"/>
        <v>32.272727272727273</v>
      </c>
      <c r="S50" s="291">
        <f t="shared" si="50"/>
        <v>32.272727272727273</v>
      </c>
      <c r="T50" s="291">
        <f t="shared" si="50"/>
        <v>32.272727272727273</v>
      </c>
      <c r="U50" s="291">
        <f t="shared" si="50"/>
        <v>32.272727272727273</v>
      </c>
      <c r="V50" s="291">
        <f t="shared" si="50"/>
        <v>32.272727272727273</v>
      </c>
      <c r="W50" s="291">
        <f t="shared" si="50"/>
        <v>32.272727272727273</v>
      </c>
      <c r="X50" s="291">
        <f t="shared" si="50"/>
        <v>32.272727272727273</v>
      </c>
      <c r="Y50" s="291">
        <f t="shared" si="50"/>
        <v>32.272727272727273</v>
      </c>
      <c r="Z50" s="291">
        <f t="shared" si="50"/>
        <v>32.272727272727273</v>
      </c>
      <c r="AA50" s="291">
        <f t="shared" si="50"/>
        <v>32.272727272727273</v>
      </c>
      <c r="AB50" s="291">
        <f t="shared" si="50"/>
        <v>32.272727272727273</v>
      </c>
      <c r="AC50" s="291">
        <f t="shared" si="50"/>
        <v>32.272727272727273</v>
      </c>
      <c r="AD50" s="291">
        <f t="shared" si="50"/>
        <v>32.272727272727273</v>
      </c>
      <c r="AE50" s="291">
        <f t="shared" si="50"/>
        <v>32.272727272727273</v>
      </c>
      <c r="AF50" s="291">
        <f t="shared" si="50"/>
        <v>32.272727272727273</v>
      </c>
      <c r="AG50" s="291">
        <f t="shared" si="50"/>
        <v>32.272727272727273</v>
      </c>
      <c r="AH50" s="291">
        <f t="shared" si="50"/>
        <v>32.272727272727273</v>
      </c>
      <c r="AI50" s="291">
        <f t="shared" si="50"/>
        <v>32.272727272727273</v>
      </c>
      <c r="AJ50" s="291">
        <f t="shared" si="50"/>
        <v>32.272727272727273</v>
      </c>
      <c r="AK50" s="36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</row>
    <row r="51" spans="1:61" s="1" customFormat="1" ht="20.25" customHeight="1" x14ac:dyDescent="0.2">
      <c r="A51" s="32"/>
      <c r="B51" s="32"/>
      <c r="C51" s="32"/>
      <c r="D51" s="413"/>
      <c r="E51" s="396"/>
      <c r="F51" s="96" t="s">
        <v>163</v>
      </c>
      <c r="G51" s="309">
        <f>'Gruppe 1'!G51</f>
        <v>0</v>
      </c>
      <c r="H51" s="309">
        <f>G51</f>
        <v>0</v>
      </c>
      <c r="I51" s="309">
        <f t="shared" ref="I51:AJ51" si="51">H51</f>
        <v>0</v>
      </c>
      <c r="J51" s="309">
        <f t="shared" si="51"/>
        <v>0</v>
      </c>
      <c r="K51" s="309">
        <f t="shared" si="51"/>
        <v>0</v>
      </c>
      <c r="L51" s="309">
        <f t="shared" si="51"/>
        <v>0</v>
      </c>
      <c r="M51" s="309">
        <f t="shared" si="51"/>
        <v>0</v>
      </c>
      <c r="N51" s="309">
        <f t="shared" si="51"/>
        <v>0</v>
      </c>
      <c r="O51" s="309">
        <f t="shared" si="51"/>
        <v>0</v>
      </c>
      <c r="P51" s="309">
        <f t="shared" si="51"/>
        <v>0</v>
      </c>
      <c r="Q51" s="309">
        <f t="shared" si="51"/>
        <v>0</v>
      </c>
      <c r="R51" s="309">
        <f t="shared" si="51"/>
        <v>0</v>
      </c>
      <c r="S51" s="309">
        <f t="shared" si="51"/>
        <v>0</v>
      </c>
      <c r="T51" s="309">
        <f t="shared" si="51"/>
        <v>0</v>
      </c>
      <c r="U51" s="309">
        <f t="shared" si="51"/>
        <v>0</v>
      </c>
      <c r="V51" s="309">
        <f t="shared" si="51"/>
        <v>0</v>
      </c>
      <c r="W51" s="309">
        <f t="shared" si="51"/>
        <v>0</v>
      </c>
      <c r="X51" s="309">
        <f t="shared" si="51"/>
        <v>0</v>
      </c>
      <c r="Y51" s="309">
        <f t="shared" si="51"/>
        <v>0</v>
      </c>
      <c r="Z51" s="309">
        <f t="shared" si="51"/>
        <v>0</v>
      </c>
      <c r="AA51" s="309">
        <f t="shared" si="51"/>
        <v>0</v>
      </c>
      <c r="AB51" s="309">
        <f t="shared" si="51"/>
        <v>0</v>
      </c>
      <c r="AC51" s="309">
        <f t="shared" si="51"/>
        <v>0</v>
      </c>
      <c r="AD51" s="309">
        <f t="shared" si="51"/>
        <v>0</v>
      </c>
      <c r="AE51" s="309">
        <f t="shared" si="51"/>
        <v>0</v>
      </c>
      <c r="AF51" s="309">
        <f t="shared" si="51"/>
        <v>0</v>
      </c>
      <c r="AG51" s="309">
        <f t="shared" si="51"/>
        <v>0</v>
      </c>
      <c r="AH51" s="309">
        <f t="shared" si="51"/>
        <v>0</v>
      </c>
      <c r="AI51" s="309">
        <f t="shared" si="51"/>
        <v>0</v>
      </c>
      <c r="AJ51" s="309">
        <f t="shared" si="51"/>
        <v>0</v>
      </c>
      <c r="AK51" s="36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</row>
    <row r="52" spans="1:61" s="1" customFormat="1" ht="20.25" hidden="1" customHeight="1" x14ac:dyDescent="0.2">
      <c r="A52" s="32"/>
      <c r="B52" s="62">
        <f>B45+1</f>
        <v>7</v>
      </c>
      <c r="C52" s="48">
        <v>1</v>
      </c>
      <c r="D52" s="413"/>
      <c r="E52" s="334" t="s">
        <v>187</v>
      </c>
      <c r="F52" s="155" t="s">
        <v>72</v>
      </c>
      <c r="G52" s="156">
        <f>IFERROR(G47*G48/100*(100-G51)/100,0)</f>
        <v>0</v>
      </c>
      <c r="H52" s="156">
        <f>IFERROR(H47*H48/100*(100-H51)/100,0)</f>
        <v>0</v>
      </c>
      <c r="I52" s="156">
        <f t="shared" ref="I52:AJ52" si="52">IFERROR(I47*I48/100*(100-I51)/100,0)</f>
        <v>0</v>
      </c>
      <c r="J52" s="156">
        <f t="shared" si="52"/>
        <v>0</v>
      </c>
      <c r="K52" s="156">
        <f t="shared" si="52"/>
        <v>0</v>
      </c>
      <c r="L52" s="156">
        <f t="shared" si="52"/>
        <v>0</v>
      </c>
      <c r="M52" s="156">
        <f t="shared" si="52"/>
        <v>0</v>
      </c>
      <c r="N52" s="156">
        <f t="shared" si="52"/>
        <v>0</v>
      </c>
      <c r="O52" s="156">
        <f t="shared" si="52"/>
        <v>0</v>
      </c>
      <c r="P52" s="156">
        <f t="shared" si="52"/>
        <v>0</v>
      </c>
      <c r="Q52" s="156">
        <f t="shared" si="52"/>
        <v>0</v>
      </c>
      <c r="R52" s="156">
        <f t="shared" si="52"/>
        <v>0</v>
      </c>
      <c r="S52" s="156">
        <f t="shared" si="52"/>
        <v>0</v>
      </c>
      <c r="T52" s="156">
        <f t="shared" si="52"/>
        <v>0</v>
      </c>
      <c r="U52" s="156">
        <f t="shared" si="52"/>
        <v>0</v>
      </c>
      <c r="V52" s="156">
        <f t="shared" si="52"/>
        <v>0</v>
      </c>
      <c r="W52" s="156">
        <f t="shared" si="52"/>
        <v>0</v>
      </c>
      <c r="X52" s="156">
        <f t="shared" si="52"/>
        <v>0</v>
      </c>
      <c r="Y52" s="156">
        <f t="shared" si="52"/>
        <v>0</v>
      </c>
      <c r="Z52" s="156">
        <f t="shared" si="52"/>
        <v>0</v>
      </c>
      <c r="AA52" s="156">
        <f t="shared" si="52"/>
        <v>0</v>
      </c>
      <c r="AB52" s="156">
        <f t="shared" si="52"/>
        <v>0</v>
      </c>
      <c r="AC52" s="156">
        <f t="shared" si="52"/>
        <v>0</v>
      </c>
      <c r="AD52" s="156">
        <f t="shared" si="52"/>
        <v>0</v>
      </c>
      <c r="AE52" s="156">
        <f t="shared" si="52"/>
        <v>0</v>
      </c>
      <c r="AF52" s="156">
        <f t="shared" si="52"/>
        <v>0</v>
      </c>
      <c r="AG52" s="156">
        <f t="shared" si="52"/>
        <v>0</v>
      </c>
      <c r="AH52" s="156">
        <f t="shared" si="52"/>
        <v>0</v>
      </c>
      <c r="AI52" s="156">
        <f t="shared" si="52"/>
        <v>0</v>
      </c>
      <c r="AJ52" s="156">
        <f t="shared" si="52"/>
        <v>0</v>
      </c>
      <c r="AK52" s="36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</row>
    <row r="53" spans="1:61" s="1" customFormat="1" ht="20.25" hidden="1" customHeight="1" x14ac:dyDescent="0.2">
      <c r="A53" s="32"/>
      <c r="B53" s="48"/>
      <c r="C53" s="48">
        <f>C52+1</f>
        <v>2</v>
      </c>
      <c r="D53" s="413"/>
      <c r="E53" s="334" t="s">
        <v>187</v>
      </c>
      <c r="F53" s="155" t="s">
        <v>89</v>
      </c>
      <c r="G53" s="163">
        <f>IFERROR(G50/100*G52,0)</f>
        <v>0</v>
      </c>
      <c r="H53" s="163">
        <f>IFERROR(H50/100*H52,0)</f>
        <v>0</v>
      </c>
      <c r="I53" s="163">
        <f t="shared" ref="I53:AJ53" si="53">IFERROR(I50/100*I52,0)</f>
        <v>0</v>
      </c>
      <c r="J53" s="163">
        <f t="shared" si="53"/>
        <v>0</v>
      </c>
      <c r="K53" s="163">
        <f t="shared" si="53"/>
        <v>0</v>
      </c>
      <c r="L53" s="163">
        <f t="shared" si="53"/>
        <v>0</v>
      </c>
      <c r="M53" s="163">
        <f t="shared" si="53"/>
        <v>0</v>
      </c>
      <c r="N53" s="163">
        <f t="shared" si="53"/>
        <v>0</v>
      </c>
      <c r="O53" s="163">
        <f t="shared" si="53"/>
        <v>0</v>
      </c>
      <c r="P53" s="163">
        <f t="shared" si="53"/>
        <v>0</v>
      </c>
      <c r="Q53" s="163">
        <f t="shared" si="53"/>
        <v>0</v>
      </c>
      <c r="R53" s="163">
        <f t="shared" si="53"/>
        <v>0</v>
      </c>
      <c r="S53" s="163">
        <f t="shared" si="53"/>
        <v>0</v>
      </c>
      <c r="T53" s="163">
        <f t="shared" si="53"/>
        <v>0</v>
      </c>
      <c r="U53" s="163">
        <f t="shared" si="53"/>
        <v>0</v>
      </c>
      <c r="V53" s="163">
        <f t="shared" si="53"/>
        <v>0</v>
      </c>
      <c r="W53" s="163">
        <f t="shared" si="53"/>
        <v>0</v>
      </c>
      <c r="X53" s="163">
        <f t="shared" si="53"/>
        <v>0</v>
      </c>
      <c r="Y53" s="163">
        <f t="shared" si="53"/>
        <v>0</v>
      </c>
      <c r="Z53" s="163">
        <f t="shared" si="53"/>
        <v>0</v>
      </c>
      <c r="AA53" s="163">
        <f t="shared" si="53"/>
        <v>0</v>
      </c>
      <c r="AB53" s="163">
        <f t="shared" si="53"/>
        <v>0</v>
      </c>
      <c r="AC53" s="163">
        <f t="shared" si="53"/>
        <v>0</v>
      </c>
      <c r="AD53" s="163">
        <f t="shared" si="53"/>
        <v>0</v>
      </c>
      <c r="AE53" s="163">
        <f t="shared" si="53"/>
        <v>0</v>
      </c>
      <c r="AF53" s="163">
        <f t="shared" si="53"/>
        <v>0</v>
      </c>
      <c r="AG53" s="163">
        <f t="shared" si="53"/>
        <v>0</v>
      </c>
      <c r="AH53" s="163">
        <f t="shared" si="53"/>
        <v>0</v>
      </c>
      <c r="AI53" s="163">
        <f t="shared" si="53"/>
        <v>0</v>
      </c>
      <c r="AJ53" s="163">
        <f t="shared" si="53"/>
        <v>0</v>
      </c>
      <c r="AK53" s="36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</row>
    <row r="54" spans="1:61" s="1" customFormat="1" ht="20.25" hidden="1" customHeight="1" x14ac:dyDescent="0.2">
      <c r="A54" s="32"/>
      <c r="B54" s="32"/>
      <c r="C54" s="48">
        <v>3</v>
      </c>
      <c r="D54" s="413"/>
      <c r="E54" s="334" t="s">
        <v>186</v>
      </c>
      <c r="F54" s="155" t="s">
        <v>151</v>
      </c>
      <c r="G54" s="156">
        <f>IFERROR(G47*G48/88,0)</f>
        <v>0</v>
      </c>
      <c r="H54" s="156">
        <f t="shared" ref="H54:AJ54" si="54">IFERROR(H47*H48/88,0)</f>
        <v>0</v>
      </c>
      <c r="I54" s="156">
        <f t="shared" si="54"/>
        <v>0</v>
      </c>
      <c r="J54" s="156">
        <f t="shared" si="54"/>
        <v>0</v>
      </c>
      <c r="K54" s="156">
        <f t="shared" si="54"/>
        <v>0</v>
      </c>
      <c r="L54" s="156">
        <f t="shared" si="54"/>
        <v>0</v>
      </c>
      <c r="M54" s="156">
        <f t="shared" si="54"/>
        <v>0</v>
      </c>
      <c r="N54" s="156">
        <f t="shared" si="54"/>
        <v>0</v>
      </c>
      <c r="O54" s="156">
        <f t="shared" si="54"/>
        <v>0</v>
      </c>
      <c r="P54" s="156">
        <f t="shared" si="54"/>
        <v>0</v>
      </c>
      <c r="Q54" s="156">
        <f t="shared" si="54"/>
        <v>0</v>
      </c>
      <c r="R54" s="156">
        <f t="shared" si="54"/>
        <v>0</v>
      </c>
      <c r="S54" s="156">
        <f t="shared" si="54"/>
        <v>0</v>
      </c>
      <c r="T54" s="156">
        <f t="shared" si="54"/>
        <v>0</v>
      </c>
      <c r="U54" s="156">
        <f t="shared" si="54"/>
        <v>0</v>
      </c>
      <c r="V54" s="156">
        <f t="shared" si="54"/>
        <v>0</v>
      </c>
      <c r="W54" s="156">
        <f t="shared" si="54"/>
        <v>0</v>
      </c>
      <c r="X54" s="156">
        <f t="shared" si="54"/>
        <v>0</v>
      </c>
      <c r="Y54" s="156">
        <f t="shared" si="54"/>
        <v>0</v>
      </c>
      <c r="Z54" s="156">
        <f t="shared" si="54"/>
        <v>0</v>
      </c>
      <c r="AA54" s="156">
        <f t="shared" si="54"/>
        <v>0</v>
      </c>
      <c r="AB54" s="156">
        <f t="shared" si="54"/>
        <v>0</v>
      </c>
      <c r="AC54" s="156">
        <f t="shared" si="54"/>
        <v>0</v>
      </c>
      <c r="AD54" s="156">
        <f t="shared" si="54"/>
        <v>0</v>
      </c>
      <c r="AE54" s="156">
        <f t="shared" si="54"/>
        <v>0</v>
      </c>
      <c r="AF54" s="156">
        <f t="shared" si="54"/>
        <v>0</v>
      </c>
      <c r="AG54" s="156">
        <f t="shared" si="54"/>
        <v>0</v>
      </c>
      <c r="AH54" s="156">
        <f t="shared" si="54"/>
        <v>0</v>
      </c>
      <c r="AI54" s="156">
        <f t="shared" si="54"/>
        <v>0</v>
      </c>
      <c r="AJ54" s="156">
        <f t="shared" si="54"/>
        <v>0</v>
      </c>
      <c r="AK54" s="36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</row>
    <row r="55" spans="1:61" s="1" customFormat="1" ht="20.25" customHeight="1" x14ac:dyDescent="0.2">
      <c r="A55" s="32"/>
      <c r="B55" s="32"/>
      <c r="C55" s="32"/>
      <c r="D55" s="413"/>
      <c r="E55" s="394" t="str">
        <f>'Gruppe 1'!E55:E59</f>
        <v>Kraftfutter 1</v>
      </c>
      <c r="F55" s="96" t="str">
        <f>$F$6</f>
        <v>FM-Menge (kg)</v>
      </c>
      <c r="G55" s="154"/>
      <c r="H55" s="179" t="str">
        <f t="shared" ref="H55:V55" si="55">IFERROR(G55*H$164/G$164,"-")</f>
        <v>-</v>
      </c>
      <c r="I55" s="179" t="str">
        <f t="shared" si="55"/>
        <v>-</v>
      </c>
      <c r="J55" s="179" t="str">
        <f t="shared" si="55"/>
        <v>-</v>
      </c>
      <c r="K55" s="179" t="str">
        <f t="shared" si="55"/>
        <v>-</v>
      </c>
      <c r="L55" s="179" t="str">
        <f t="shared" si="55"/>
        <v>-</v>
      </c>
      <c r="M55" s="179" t="str">
        <f t="shared" si="55"/>
        <v>-</v>
      </c>
      <c r="N55" s="179" t="str">
        <f t="shared" si="55"/>
        <v>-</v>
      </c>
      <c r="O55" s="179" t="str">
        <f t="shared" si="55"/>
        <v>-</v>
      </c>
      <c r="P55" s="179" t="str">
        <f t="shared" si="55"/>
        <v>-</v>
      </c>
      <c r="Q55" s="179" t="str">
        <f t="shared" si="55"/>
        <v>-</v>
      </c>
      <c r="R55" s="179" t="str">
        <f t="shared" si="55"/>
        <v>-</v>
      </c>
      <c r="S55" s="179" t="str">
        <f t="shared" si="55"/>
        <v>-</v>
      </c>
      <c r="T55" s="179" t="str">
        <f t="shared" si="55"/>
        <v>-</v>
      </c>
      <c r="U55" s="179" t="str">
        <f t="shared" si="55"/>
        <v>-</v>
      </c>
      <c r="V55" s="179" t="str">
        <f t="shared" si="55"/>
        <v>-</v>
      </c>
      <c r="W55" s="179" t="str">
        <f>IFERROR(J55*W$164/J$164,"-")</f>
        <v>-</v>
      </c>
      <c r="X55" s="179" t="str">
        <f>IFERROR(W55*X$164/W$164,"-")</f>
        <v>-</v>
      </c>
      <c r="Y55" s="179" t="str">
        <f>IFERROR(X55*Y$164/X$164,"-")</f>
        <v>-</v>
      </c>
      <c r="Z55" s="179" t="str">
        <f>IFERROR(Y55*Z$164/Y$164,"-")</f>
        <v>-</v>
      </c>
      <c r="AA55" s="179" t="str">
        <f>IFERROR(Z55*AA$164/Z$164,"-")</f>
        <v>-</v>
      </c>
      <c r="AB55" s="179" t="str">
        <f>IFERROR(AA55*AB$164/AA$164,"-")</f>
        <v>-</v>
      </c>
      <c r="AC55" s="179" t="str">
        <f>IFERROR(P55*AC$164/P$164,"-")</f>
        <v>-</v>
      </c>
      <c r="AD55" s="179" t="str">
        <f t="shared" ref="AD55:AJ55" si="56">IFERROR(AC55*AD$164/AC$164,"-")</f>
        <v>-</v>
      </c>
      <c r="AE55" s="179" t="str">
        <f t="shared" si="56"/>
        <v>-</v>
      </c>
      <c r="AF55" s="179" t="str">
        <f t="shared" si="56"/>
        <v>-</v>
      </c>
      <c r="AG55" s="179" t="str">
        <f t="shared" si="56"/>
        <v>-</v>
      </c>
      <c r="AH55" s="179" t="str">
        <f t="shared" si="56"/>
        <v>-</v>
      </c>
      <c r="AI55" s="179" t="str">
        <f t="shared" si="56"/>
        <v>-</v>
      </c>
      <c r="AJ55" s="179" t="str">
        <f t="shared" si="56"/>
        <v>-</v>
      </c>
      <c r="AK55" s="36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</row>
    <row r="56" spans="1:61" s="1" customFormat="1" ht="20.25" customHeight="1" x14ac:dyDescent="0.2">
      <c r="A56" s="32"/>
      <c r="B56" s="32"/>
      <c r="C56" s="32"/>
      <c r="D56" s="413"/>
      <c r="E56" s="395"/>
      <c r="F56" s="96" t="s">
        <v>36</v>
      </c>
      <c r="G56" s="239">
        <f>'Gruppe 1'!G56</f>
        <v>88</v>
      </c>
      <c r="H56" s="164">
        <f>G56</f>
        <v>88</v>
      </c>
      <c r="I56" s="164">
        <f t="shared" ref="I56:V57" si="57">H56</f>
        <v>88</v>
      </c>
      <c r="J56" s="164">
        <f t="shared" si="57"/>
        <v>88</v>
      </c>
      <c r="K56" s="164">
        <f t="shared" si="57"/>
        <v>88</v>
      </c>
      <c r="L56" s="164">
        <f t="shared" si="57"/>
        <v>88</v>
      </c>
      <c r="M56" s="164">
        <f t="shared" si="57"/>
        <v>88</v>
      </c>
      <c r="N56" s="164">
        <f t="shared" si="57"/>
        <v>88</v>
      </c>
      <c r="O56" s="164">
        <f t="shared" si="57"/>
        <v>88</v>
      </c>
      <c r="P56" s="164">
        <f t="shared" si="57"/>
        <v>88</v>
      </c>
      <c r="Q56" s="164">
        <f t="shared" si="57"/>
        <v>88</v>
      </c>
      <c r="R56" s="164">
        <f t="shared" si="57"/>
        <v>88</v>
      </c>
      <c r="S56" s="164">
        <f t="shared" si="57"/>
        <v>88</v>
      </c>
      <c r="T56" s="164">
        <f t="shared" si="57"/>
        <v>88</v>
      </c>
      <c r="U56" s="164">
        <f t="shared" si="57"/>
        <v>88</v>
      </c>
      <c r="V56" s="164">
        <f t="shared" si="57"/>
        <v>88</v>
      </c>
      <c r="W56" s="164">
        <f>J56</f>
        <v>88</v>
      </c>
      <c r="X56" s="164">
        <f t="shared" ref="X56:AB57" si="58">W56</f>
        <v>88</v>
      </c>
      <c r="Y56" s="164">
        <f t="shared" si="58"/>
        <v>88</v>
      </c>
      <c r="Z56" s="164">
        <f t="shared" si="58"/>
        <v>88</v>
      </c>
      <c r="AA56" s="164">
        <f t="shared" si="58"/>
        <v>88</v>
      </c>
      <c r="AB56" s="164">
        <f t="shared" si="58"/>
        <v>88</v>
      </c>
      <c r="AC56" s="164">
        <f>P56</f>
        <v>88</v>
      </c>
      <c r="AD56" s="164">
        <f t="shared" ref="AD56:AJ56" si="59">AC56</f>
        <v>88</v>
      </c>
      <c r="AE56" s="164">
        <f t="shared" si="59"/>
        <v>88</v>
      </c>
      <c r="AF56" s="164">
        <f t="shared" si="59"/>
        <v>88</v>
      </c>
      <c r="AG56" s="164">
        <f t="shared" si="59"/>
        <v>88</v>
      </c>
      <c r="AH56" s="164">
        <f t="shared" si="59"/>
        <v>88</v>
      </c>
      <c r="AI56" s="164">
        <f t="shared" si="59"/>
        <v>88</v>
      </c>
      <c r="AJ56" s="164">
        <f t="shared" si="59"/>
        <v>88</v>
      </c>
      <c r="AK56" s="36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</row>
    <row r="57" spans="1:61" s="1" customFormat="1" ht="20.25" customHeight="1" x14ac:dyDescent="0.2">
      <c r="A57" s="32"/>
      <c r="B57" s="32"/>
      <c r="C57" s="32"/>
      <c r="D57" s="413"/>
      <c r="E57" s="395"/>
      <c r="F57" s="96" t="s">
        <v>90</v>
      </c>
      <c r="G57" s="162">
        <f>'Gruppe 1'!G57</f>
        <v>19.8</v>
      </c>
      <c r="H57" s="166">
        <f t="shared" ref="H57:AJ57" si="60">G57</f>
        <v>19.8</v>
      </c>
      <c r="I57" s="166">
        <f t="shared" si="60"/>
        <v>19.8</v>
      </c>
      <c r="J57" s="166">
        <f t="shared" si="60"/>
        <v>19.8</v>
      </c>
      <c r="K57" s="166">
        <f t="shared" si="60"/>
        <v>19.8</v>
      </c>
      <c r="L57" s="166">
        <f t="shared" si="60"/>
        <v>19.8</v>
      </c>
      <c r="M57" s="166">
        <f t="shared" si="60"/>
        <v>19.8</v>
      </c>
      <c r="N57" s="166">
        <f t="shared" si="60"/>
        <v>19.8</v>
      </c>
      <c r="O57" s="166">
        <f t="shared" si="60"/>
        <v>19.8</v>
      </c>
      <c r="P57" s="166">
        <f t="shared" si="60"/>
        <v>19.8</v>
      </c>
      <c r="Q57" s="166">
        <f t="shared" si="60"/>
        <v>19.8</v>
      </c>
      <c r="R57" s="166">
        <f t="shared" si="57"/>
        <v>19.8</v>
      </c>
      <c r="S57" s="166">
        <f t="shared" si="57"/>
        <v>19.8</v>
      </c>
      <c r="T57" s="166">
        <f t="shared" si="57"/>
        <v>19.8</v>
      </c>
      <c r="U57" s="166">
        <f t="shared" si="57"/>
        <v>19.8</v>
      </c>
      <c r="V57" s="166">
        <f t="shared" si="57"/>
        <v>19.8</v>
      </c>
      <c r="W57" s="166">
        <f>J57</f>
        <v>19.8</v>
      </c>
      <c r="X57" s="166">
        <f t="shared" si="58"/>
        <v>19.8</v>
      </c>
      <c r="Y57" s="166">
        <f t="shared" si="58"/>
        <v>19.8</v>
      </c>
      <c r="Z57" s="166">
        <f t="shared" si="58"/>
        <v>19.8</v>
      </c>
      <c r="AA57" s="166">
        <f t="shared" si="58"/>
        <v>19.8</v>
      </c>
      <c r="AB57" s="166">
        <f t="shared" si="58"/>
        <v>19.8</v>
      </c>
      <c r="AC57" s="166">
        <f>P57</f>
        <v>19.8</v>
      </c>
      <c r="AD57" s="166">
        <f t="shared" si="60"/>
        <v>19.8</v>
      </c>
      <c r="AE57" s="166">
        <f t="shared" si="60"/>
        <v>19.8</v>
      </c>
      <c r="AF57" s="166">
        <f t="shared" si="60"/>
        <v>19.8</v>
      </c>
      <c r="AG57" s="166">
        <f t="shared" si="60"/>
        <v>19.8</v>
      </c>
      <c r="AH57" s="166">
        <f t="shared" si="60"/>
        <v>19.8</v>
      </c>
      <c r="AI57" s="166">
        <f t="shared" si="60"/>
        <v>19.8</v>
      </c>
      <c r="AJ57" s="166">
        <f t="shared" si="60"/>
        <v>19.8</v>
      </c>
      <c r="AK57" s="36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</row>
    <row r="58" spans="1:61" s="1" customFormat="1" ht="20.25" customHeight="1" x14ac:dyDescent="0.2">
      <c r="A58" s="32"/>
      <c r="B58" s="32"/>
      <c r="C58" s="32"/>
      <c r="D58" s="413"/>
      <c r="E58" s="395"/>
      <c r="F58" s="96" t="s">
        <v>160</v>
      </c>
      <c r="G58" s="291">
        <f>IFERROR(G57*100/G56,0)</f>
        <v>22.5</v>
      </c>
      <c r="H58" s="291">
        <f t="shared" ref="H58:AJ58" si="61">IFERROR(H57*100/H56,0)</f>
        <v>22.5</v>
      </c>
      <c r="I58" s="291">
        <f t="shared" si="61"/>
        <v>22.5</v>
      </c>
      <c r="J58" s="291">
        <f t="shared" si="61"/>
        <v>22.5</v>
      </c>
      <c r="K58" s="291">
        <f t="shared" si="61"/>
        <v>22.5</v>
      </c>
      <c r="L58" s="291">
        <f t="shared" si="61"/>
        <v>22.5</v>
      </c>
      <c r="M58" s="291">
        <f t="shared" si="61"/>
        <v>22.5</v>
      </c>
      <c r="N58" s="291">
        <f t="shared" si="61"/>
        <v>22.5</v>
      </c>
      <c r="O58" s="291">
        <f t="shared" si="61"/>
        <v>22.5</v>
      </c>
      <c r="P58" s="291">
        <f t="shared" si="61"/>
        <v>22.5</v>
      </c>
      <c r="Q58" s="291">
        <f t="shared" si="61"/>
        <v>22.5</v>
      </c>
      <c r="R58" s="291">
        <f t="shared" si="61"/>
        <v>22.5</v>
      </c>
      <c r="S58" s="291">
        <f t="shared" si="61"/>
        <v>22.5</v>
      </c>
      <c r="T58" s="291">
        <f t="shared" si="61"/>
        <v>22.5</v>
      </c>
      <c r="U58" s="291">
        <f t="shared" si="61"/>
        <v>22.5</v>
      </c>
      <c r="V58" s="291">
        <f t="shared" si="61"/>
        <v>22.5</v>
      </c>
      <c r="W58" s="291">
        <f t="shared" si="61"/>
        <v>22.5</v>
      </c>
      <c r="X58" s="291">
        <f t="shared" si="61"/>
        <v>22.5</v>
      </c>
      <c r="Y58" s="291">
        <f t="shared" si="61"/>
        <v>22.5</v>
      </c>
      <c r="Z58" s="291">
        <f t="shared" si="61"/>
        <v>22.5</v>
      </c>
      <c r="AA58" s="291">
        <f t="shared" si="61"/>
        <v>22.5</v>
      </c>
      <c r="AB58" s="291">
        <f t="shared" si="61"/>
        <v>22.5</v>
      </c>
      <c r="AC58" s="291">
        <f t="shared" si="61"/>
        <v>22.5</v>
      </c>
      <c r="AD58" s="291">
        <f t="shared" si="61"/>
        <v>22.5</v>
      </c>
      <c r="AE58" s="291">
        <f t="shared" si="61"/>
        <v>22.5</v>
      </c>
      <c r="AF58" s="291">
        <f t="shared" si="61"/>
        <v>22.5</v>
      </c>
      <c r="AG58" s="291">
        <f t="shared" si="61"/>
        <v>22.5</v>
      </c>
      <c r="AH58" s="291">
        <f t="shared" si="61"/>
        <v>22.5</v>
      </c>
      <c r="AI58" s="291">
        <f t="shared" si="61"/>
        <v>22.5</v>
      </c>
      <c r="AJ58" s="291">
        <f t="shared" si="61"/>
        <v>22.5</v>
      </c>
      <c r="AK58" s="36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</row>
    <row r="59" spans="1:61" s="1" customFormat="1" ht="20.25" customHeight="1" x14ac:dyDescent="0.2">
      <c r="A59" s="32"/>
      <c r="B59" s="32"/>
      <c r="C59" s="32"/>
      <c r="D59" s="413"/>
      <c r="E59" s="396"/>
      <c r="F59" s="96" t="s">
        <v>163</v>
      </c>
      <c r="G59" s="309">
        <f>'Gruppe 1'!G59</f>
        <v>2</v>
      </c>
      <c r="H59" s="309">
        <f>G59</f>
        <v>2</v>
      </c>
      <c r="I59" s="309">
        <f t="shared" ref="I59:AJ59" si="62">H59</f>
        <v>2</v>
      </c>
      <c r="J59" s="309">
        <f t="shared" si="62"/>
        <v>2</v>
      </c>
      <c r="K59" s="309">
        <f t="shared" si="62"/>
        <v>2</v>
      </c>
      <c r="L59" s="309">
        <f t="shared" si="62"/>
        <v>2</v>
      </c>
      <c r="M59" s="309">
        <f t="shared" si="62"/>
        <v>2</v>
      </c>
      <c r="N59" s="309">
        <f t="shared" si="62"/>
        <v>2</v>
      </c>
      <c r="O59" s="309">
        <f t="shared" si="62"/>
        <v>2</v>
      </c>
      <c r="P59" s="309">
        <f t="shared" si="62"/>
        <v>2</v>
      </c>
      <c r="Q59" s="309">
        <f t="shared" si="62"/>
        <v>2</v>
      </c>
      <c r="R59" s="309">
        <f t="shared" si="62"/>
        <v>2</v>
      </c>
      <c r="S59" s="309">
        <f t="shared" si="62"/>
        <v>2</v>
      </c>
      <c r="T59" s="309">
        <f t="shared" si="62"/>
        <v>2</v>
      </c>
      <c r="U59" s="309">
        <f t="shared" si="62"/>
        <v>2</v>
      </c>
      <c r="V59" s="309">
        <f t="shared" si="62"/>
        <v>2</v>
      </c>
      <c r="W59" s="309">
        <f t="shared" si="62"/>
        <v>2</v>
      </c>
      <c r="X59" s="309">
        <f t="shared" si="62"/>
        <v>2</v>
      </c>
      <c r="Y59" s="309">
        <f t="shared" si="62"/>
        <v>2</v>
      </c>
      <c r="Z59" s="309">
        <f t="shared" si="62"/>
        <v>2</v>
      </c>
      <c r="AA59" s="309">
        <f t="shared" si="62"/>
        <v>2</v>
      </c>
      <c r="AB59" s="309">
        <f t="shared" si="62"/>
        <v>2</v>
      </c>
      <c r="AC59" s="309">
        <f t="shared" si="62"/>
        <v>2</v>
      </c>
      <c r="AD59" s="309">
        <f t="shared" si="62"/>
        <v>2</v>
      </c>
      <c r="AE59" s="309">
        <f t="shared" si="62"/>
        <v>2</v>
      </c>
      <c r="AF59" s="309">
        <f t="shared" si="62"/>
        <v>2</v>
      </c>
      <c r="AG59" s="309">
        <f t="shared" si="62"/>
        <v>2</v>
      </c>
      <c r="AH59" s="309">
        <f t="shared" si="62"/>
        <v>2</v>
      </c>
      <c r="AI59" s="309">
        <f t="shared" si="62"/>
        <v>2</v>
      </c>
      <c r="AJ59" s="309">
        <f t="shared" si="62"/>
        <v>2</v>
      </c>
      <c r="AK59" s="36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</row>
    <row r="60" spans="1:61" s="1" customFormat="1" ht="20.25" hidden="1" customHeight="1" x14ac:dyDescent="0.2">
      <c r="A60" s="32"/>
      <c r="B60" s="62">
        <f>B52+1</f>
        <v>8</v>
      </c>
      <c r="C60" s="48">
        <v>1</v>
      </c>
      <c r="D60" s="413"/>
      <c r="E60" s="334" t="s">
        <v>187</v>
      </c>
      <c r="F60" s="155" t="s">
        <v>72</v>
      </c>
      <c r="G60" s="156">
        <f>IFERROR(G55*G56/100*(100-G59)/100,0)</f>
        <v>0</v>
      </c>
      <c r="H60" s="156">
        <f>IFERROR(H55*H56/100*(100-H59)/100,0)</f>
        <v>0</v>
      </c>
      <c r="I60" s="156">
        <f t="shared" ref="I60:AJ60" si="63">IFERROR(I55*I56/100*(100-I59)/100,0)</f>
        <v>0</v>
      </c>
      <c r="J60" s="156">
        <f t="shared" si="63"/>
        <v>0</v>
      </c>
      <c r="K60" s="156">
        <f t="shared" si="63"/>
        <v>0</v>
      </c>
      <c r="L60" s="156">
        <f t="shared" si="63"/>
        <v>0</v>
      </c>
      <c r="M60" s="156">
        <f t="shared" si="63"/>
        <v>0</v>
      </c>
      <c r="N60" s="156">
        <f t="shared" si="63"/>
        <v>0</v>
      </c>
      <c r="O60" s="156">
        <f t="shared" si="63"/>
        <v>0</v>
      </c>
      <c r="P60" s="156">
        <f t="shared" si="63"/>
        <v>0</v>
      </c>
      <c r="Q60" s="156">
        <f t="shared" si="63"/>
        <v>0</v>
      </c>
      <c r="R60" s="156">
        <f t="shared" si="63"/>
        <v>0</v>
      </c>
      <c r="S60" s="156">
        <f t="shared" si="63"/>
        <v>0</v>
      </c>
      <c r="T60" s="156">
        <f t="shared" si="63"/>
        <v>0</v>
      </c>
      <c r="U60" s="156">
        <f t="shared" si="63"/>
        <v>0</v>
      </c>
      <c r="V60" s="156">
        <f t="shared" si="63"/>
        <v>0</v>
      </c>
      <c r="W60" s="156">
        <f t="shared" si="63"/>
        <v>0</v>
      </c>
      <c r="X60" s="156">
        <f t="shared" si="63"/>
        <v>0</v>
      </c>
      <c r="Y60" s="156">
        <f t="shared" si="63"/>
        <v>0</v>
      </c>
      <c r="Z60" s="156">
        <f t="shared" si="63"/>
        <v>0</v>
      </c>
      <c r="AA60" s="156">
        <f t="shared" si="63"/>
        <v>0</v>
      </c>
      <c r="AB60" s="156">
        <f t="shared" si="63"/>
        <v>0</v>
      </c>
      <c r="AC60" s="156">
        <f t="shared" si="63"/>
        <v>0</v>
      </c>
      <c r="AD60" s="156">
        <f t="shared" si="63"/>
        <v>0</v>
      </c>
      <c r="AE60" s="156">
        <f t="shared" si="63"/>
        <v>0</v>
      </c>
      <c r="AF60" s="156">
        <f t="shared" si="63"/>
        <v>0</v>
      </c>
      <c r="AG60" s="156">
        <f t="shared" si="63"/>
        <v>0</v>
      </c>
      <c r="AH60" s="156">
        <f t="shared" si="63"/>
        <v>0</v>
      </c>
      <c r="AI60" s="156">
        <f t="shared" si="63"/>
        <v>0</v>
      </c>
      <c r="AJ60" s="156">
        <f t="shared" si="63"/>
        <v>0</v>
      </c>
      <c r="AK60" s="36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</row>
    <row r="61" spans="1:61" s="1" customFormat="1" ht="20.25" hidden="1" customHeight="1" x14ac:dyDescent="0.2">
      <c r="A61" s="32"/>
      <c r="B61" s="48"/>
      <c r="C61" s="48">
        <f>C60+1</f>
        <v>2</v>
      </c>
      <c r="D61" s="413"/>
      <c r="E61" s="334" t="s">
        <v>187</v>
      </c>
      <c r="F61" s="155" t="s">
        <v>89</v>
      </c>
      <c r="G61" s="163">
        <f>IFERROR(G58/100*G60,0)</f>
        <v>0</v>
      </c>
      <c r="H61" s="163">
        <f>IFERROR(H58/100*H60,0)</f>
        <v>0</v>
      </c>
      <c r="I61" s="163">
        <f t="shared" ref="I61:AJ61" si="64">IFERROR(I58/100*I60,0)</f>
        <v>0</v>
      </c>
      <c r="J61" s="163">
        <f t="shared" si="64"/>
        <v>0</v>
      </c>
      <c r="K61" s="163">
        <f t="shared" si="64"/>
        <v>0</v>
      </c>
      <c r="L61" s="163">
        <f t="shared" si="64"/>
        <v>0</v>
      </c>
      <c r="M61" s="163">
        <f t="shared" si="64"/>
        <v>0</v>
      </c>
      <c r="N61" s="163">
        <f t="shared" si="64"/>
        <v>0</v>
      </c>
      <c r="O61" s="163">
        <f t="shared" si="64"/>
        <v>0</v>
      </c>
      <c r="P61" s="163">
        <f t="shared" si="64"/>
        <v>0</v>
      </c>
      <c r="Q61" s="163">
        <f t="shared" si="64"/>
        <v>0</v>
      </c>
      <c r="R61" s="163">
        <f t="shared" si="64"/>
        <v>0</v>
      </c>
      <c r="S61" s="163">
        <f t="shared" si="64"/>
        <v>0</v>
      </c>
      <c r="T61" s="163">
        <f t="shared" si="64"/>
        <v>0</v>
      </c>
      <c r="U61" s="163">
        <f t="shared" si="64"/>
        <v>0</v>
      </c>
      <c r="V61" s="163">
        <f t="shared" si="64"/>
        <v>0</v>
      </c>
      <c r="W61" s="163">
        <f t="shared" si="64"/>
        <v>0</v>
      </c>
      <c r="X61" s="163">
        <f t="shared" si="64"/>
        <v>0</v>
      </c>
      <c r="Y61" s="163">
        <f t="shared" si="64"/>
        <v>0</v>
      </c>
      <c r="Z61" s="163">
        <f t="shared" si="64"/>
        <v>0</v>
      </c>
      <c r="AA61" s="163">
        <f t="shared" si="64"/>
        <v>0</v>
      </c>
      <c r="AB61" s="163">
        <f t="shared" si="64"/>
        <v>0</v>
      </c>
      <c r="AC61" s="163">
        <f t="shared" si="64"/>
        <v>0</v>
      </c>
      <c r="AD61" s="163">
        <f t="shared" si="64"/>
        <v>0</v>
      </c>
      <c r="AE61" s="163">
        <f t="shared" si="64"/>
        <v>0</v>
      </c>
      <c r="AF61" s="163">
        <f t="shared" si="64"/>
        <v>0</v>
      </c>
      <c r="AG61" s="163">
        <f t="shared" si="64"/>
        <v>0</v>
      </c>
      <c r="AH61" s="163">
        <f t="shared" si="64"/>
        <v>0</v>
      </c>
      <c r="AI61" s="163">
        <f t="shared" si="64"/>
        <v>0</v>
      </c>
      <c r="AJ61" s="163">
        <f t="shared" si="64"/>
        <v>0</v>
      </c>
      <c r="AK61" s="36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</row>
    <row r="62" spans="1:61" s="1" customFormat="1" ht="20.25" hidden="1" customHeight="1" x14ac:dyDescent="0.2">
      <c r="A62" s="32"/>
      <c r="B62" s="32"/>
      <c r="C62" s="48">
        <v>3</v>
      </c>
      <c r="D62" s="413"/>
      <c r="E62" s="334" t="s">
        <v>186</v>
      </c>
      <c r="F62" s="155" t="s">
        <v>151</v>
      </c>
      <c r="G62" s="156">
        <f>IFERROR(G55*G56/88,0)</f>
        <v>0</v>
      </c>
      <c r="H62" s="156">
        <f t="shared" ref="H62:AJ62" si="65">IFERROR(H55*H56/88,0)</f>
        <v>0</v>
      </c>
      <c r="I62" s="156">
        <f t="shared" si="65"/>
        <v>0</v>
      </c>
      <c r="J62" s="156">
        <f t="shared" si="65"/>
        <v>0</v>
      </c>
      <c r="K62" s="156">
        <f t="shared" si="65"/>
        <v>0</v>
      </c>
      <c r="L62" s="156">
        <f t="shared" si="65"/>
        <v>0</v>
      </c>
      <c r="M62" s="156">
        <f t="shared" si="65"/>
        <v>0</v>
      </c>
      <c r="N62" s="156">
        <f t="shared" si="65"/>
        <v>0</v>
      </c>
      <c r="O62" s="156">
        <f t="shared" si="65"/>
        <v>0</v>
      </c>
      <c r="P62" s="156">
        <f t="shared" si="65"/>
        <v>0</v>
      </c>
      <c r="Q62" s="156">
        <f t="shared" si="65"/>
        <v>0</v>
      </c>
      <c r="R62" s="156">
        <f t="shared" si="65"/>
        <v>0</v>
      </c>
      <c r="S62" s="156">
        <f t="shared" si="65"/>
        <v>0</v>
      </c>
      <c r="T62" s="156">
        <f t="shared" si="65"/>
        <v>0</v>
      </c>
      <c r="U62" s="156">
        <f t="shared" si="65"/>
        <v>0</v>
      </c>
      <c r="V62" s="156">
        <f t="shared" si="65"/>
        <v>0</v>
      </c>
      <c r="W62" s="156">
        <f t="shared" si="65"/>
        <v>0</v>
      </c>
      <c r="X62" s="156">
        <f t="shared" si="65"/>
        <v>0</v>
      </c>
      <c r="Y62" s="156">
        <f t="shared" si="65"/>
        <v>0</v>
      </c>
      <c r="Z62" s="156">
        <f t="shared" si="65"/>
        <v>0</v>
      </c>
      <c r="AA62" s="156">
        <f t="shared" si="65"/>
        <v>0</v>
      </c>
      <c r="AB62" s="156">
        <f t="shared" si="65"/>
        <v>0</v>
      </c>
      <c r="AC62" s="156">
        <f t="shared" si="65"/>
        <v>0</v>
      </c>
      <c r="AD62" s="156">
        <f t="shared" si="65"/>
        <v>0</v>
      </c>
      <c r="AE62" s="156">
        <f t="shared" si="65"/>
        <v>0</v>
      </c>
      <c r="AF62" s="156">
        <f t="shared" si="65"/>
        <v>0</v>
      </c>
      <c r="AG62" s="156">
        <f t="shared" si="65"/>
        <v>0</v>
      </c>
      <c r="AH62" s="156">
        <f t="shared" si="65"/>
        <v>0</v>
      </c>
      <c r="AI62" s="156">
        <f t="shared" si="65"/>
        <v>0</v>
      </c>
      <c r="AJ62" s="156">
        <f t="shared" si="65"/>
        <v>0</v>
      </c>
      <c r="AK62" s="36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</row>
    <row r="63" spans="1:61" s="1" customFormat="1" ht="20.25" customHeight="1" x14ac:dyDescent="0.2">
      <c r="A63" s="32"/>
      <c r="B63" s="32"/>
      <c r="C63" s="32"/>
      <c r="D63" s="413"/>
      <c r="E63" s="394" t="str">
        <f>'Gruppe 1'!E63:E67</f>
        <v>Kraftfutter 2</v>
      </c>
      <c r="F63" s="96" t="str">
        <f>$F$6</f>
        <v>FM-Menge (kg)</v>
      </c>
      <c r="G63" s="154"/>
      <c r="H63" s="179" t="str">
        <f t="shared" ref="H63:V63" si="66">IFERROR(G63*H$164/G$164,"-")</f>
        <v>-</v>
      </c>
      <c r="I63" s="179" t="str">
        <f t="shared" si="66"/>
        <v>-</v>
      </c>
      <c r="J63" s="179" t="str">
        <f t="shared" si="66"/>
        <v>-</v>
      </c>
      <c r="K63" s="179" t="str">
        <f t="shared" si="66"/>
        <v>-</v>
      </c>
      <c r="L63" s="179" t="str">
        <f t="shared" si="66"/>
        <v>-</v>
      </c>
      <c r="M63" s="179" t="str">
        <f t="shared" si="66"/>
        <v>-</v>
      </c>
      <c r="N63" s="179" t="str">
        <f t="shared" si="66"/>
        <v>-</v>
      </c>
      <c r="O63" s="179" t="str">
        <f t="shared" si="66"/>
        <v>-</v>
      </c>
      <c r="P63" s="179" t="str">
        <f t="shared" si="66"/>
        <v>-</v>
      </c>
      <c r="Q63" s="179" t="str">
        <f t="shared" si="66"/>
        <v>-</v>
      </c>
      <c r="R63" s="179" t="str">
        <f t="shared" si="66"/>
        <v>-</v>
      </c>
      <c r="S63" s="179" t="str">
        <f t="shared" si="66"/>
        <v>-</v>
      </c>
      <c r="T63" s="179" t="str">
        <f t="shared" si="66"/>
        <v>-</v>
      </c>
      <c r="U63" s="179" t="str">
        <f t="shared" si="66"/>
        <v>-</v>
      </c>
      <c r="V63" s="179" t="str">
        <f t="shared" si="66"/>
        <v>-</v>
      </c>
      <c r="W63" s="179" t="str">
        <f>IFERROR(J63*W$164/J$164,"-")</f>
        <v>-</v>
      </c>
      <c r="X63" s="179" t="str">
        <f>IFERROR(W63*X$164/W$164,"-")</f>
        <v>-</v>
      </c>
      <c r="Y63" s="179" t="str">
        <f>IFERROR(X63*Y$164/X$164,"-")</f>
        <v>-</v>
      </c>
      <c r="Z63" s="179" t="str">
        <f>IFERROR(Y63*Z$164/Y$164,"-")</f>
        <v>-</v>
      </c>
      <c r="AA63" s="179" t="str">
        <f>IFERROR(Z63*AA$164/Z$164,"-")</f>
        <v>-</v>
      </c>
      <c r="AB63" s="179" t="str">
        <f>IFERROR(AA63*AB$164/AA$164,"-")</f>
        <v>-</v>
      </c>
      <c r="AC63" s="179" t="str">
        <f>IFERROR(P63*AC$164/P$164,"-")</f>
        <v>-</v>
      </c>
      <c r="AD63" s="179" t="str">
        <f t="shared" ref="AD63:AJ63" si="67">IFERROR(AC63*AD$164/AC$164,"-")</f>
        <v>-</v>
      </c>
      <c r="AE63" s="179" t="str">
        <f t="shared" si="67"/>
        <v>-</v>
      </c>
      <c r="AF63" s="179" t="str">
        <f t="shared" si="67"/>
        <v>-</v>
      </c>
      <c r="AG63" s="179" t="str">
        <f t="shared" si="67"/>
        <v>-</v>
      </c>
      <c r="AH63" s="179" t="str">
        <f t="shared" si="67"/>
        <v>-</v>
      </c>
      <c r="AI63" s="179" t="str">
        <f t="shared" si="67"/>
        <v>-</v>
      </c>
      <c r="AJ63" s="179" t="str">
        <f t="shared" si="67"/>
        <v>-</v>
      </c>
      <c r="AK63" s="36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</row>
    <row r="64" spans="1:61" s="1" customFormat="1" ht="20.25" customHeight="1" x14ac:dyDescent="0.2">
      <c r="A64" s="32"/>
      <c r="B64" s="32"/>
      <c r="C64" s="32"/>
      <c r="D64" s="413"/>
      <c r="E64" s="395"/>
      <c r="F64" s="96" t="s">
        <v>36</v>
      </c>
      <c r="G64" s="239">
        <f>'Gruppe 1'!G64</f>
        <v>88</v>
      </c>
      <c r="H64" s="164">
        <f>G64</f>
        <v>88</v>
      </c>
      <c r="I64" s="164">
        <f t="shared" ref="I64:V65" si="68">H64</f>
        <v>88</v>
      </c>
      <c r="J64" s="164">
        <f t="shared" si="68"/>
        <v>88</v>
      </c>
      <c r="K64" s="164">
        <f t="shared" si="68"/>
        <v>88</v>
      </c>
      <c r="L64" s="164">
        <f t="shared" si="68"/>
        <v>88</v>
      </c>
      <c r="M64" s="164">
        <f t="shared" si="68"/>
        <v>88</v>
      </c>
      <c r="N64" s="164">
        <f t="shared" si="68"/>
        <v>88</v>
      </c>
      <c r="O64" s="164">
        <f t="shared" si="68"/>
        <v>88</v>
      </c>
      <c r="P64" s="164">
        <f t="shared" si="68"/>
        <v>88</v>
      </c>
      <c r="Q64" s="164">
        <f t="shared" si="68"/>
        <v>88</v>
      </c>
      <c r="R64" s="164">
        <f t="shared" si="68"/>
        <v>88</v>
      </c>
      <c r="S64" s="164">
        <f t="shared" si="68"/>
        <v>88</v>
      </c>
      <c r="T64" s="164">
        <f t="shared" si="68"/>
        <v>88</v>
      </c>
      <c r="U64" s="164">
        <f t="shared" si="68"/>
        <v>88</v>
      </c>
      <c r="V64" s="164">
        <f t="shared" si="68"/>
        <v>88</v>
      </c>
      <c r="W64" s="164">
        <f>J64</f>
        <v>88</v>
      </c>
      <c r="X64" s="164">
        <f t="shared" ref="X64:AB65" si="69">W64</f>
        <v>88</v>
      </c>
      <c r="Y64" s="164">
        <f t="shared" si="69"/>
        <v>88</v>
      </c>
      <c r="Z64" s="164">
        <f t="shared" si="69"/>
        <v>88</v>
      </c>
      <c r="AA64" s="164">
        <f t="shared" si="69"/>
        <v>88</v>
      </c>
      <c r="AB64" s="164">
        <f t="shared" si="69"/>
        <v>88</v>
      </c>
      <c r="AC64" s="164">
        <f>P64</f>
        <v>88</v>
      </c>
      <c r="AD64" s="164">
        <f t="shared" ref="AD64:AJ64" si="70">AC64</f>
        <v>88</v>
      </c>
      <c r="AE64" s="164">
        <f t="shared" si="70"/>
        <v>88</v>
      </c>
      <c r="AF64" s="164">
        <f t="shared" si="70"/>
        <v>88</v>
      </c>
      <c r="AG64" s="164">
        <f t="shared" si="70"/>
        <v>88</v>
      </c>
      <c r="AH64" s="164">
        <f t="shared" si="70"/>
        <v>88</v>
      </c>
      <c r="AI64" s="164">
        <f t="shared" si="70"/>
        <v>88</v>
      </c>
      <c r="AJ64" s="164">
        <f t="shared" si="70"/>
        <v>88</v>
      </c>
      <c r="AK64" s="36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</row>
    <row r="65" spans="1:61" s="1" customFormat="1" ht="20.25" customHeight="1" x14ac:dyDescent="0.2">
      <c r="A65" s="32"/>
      <c r="B65" s="32"/>
      <c r="C65" s="32"/>
      <c r="D65" s="413"/>
      <c r="E65" s="395"/>
      <c r="F65" s="96" t="s">
        <v>90</v>
      </c>
      <c r="G65" s="162">
        <f>'Gruppe 1'!G65</f>
        <v>23.9</v>
      </c>
      <c r="H65" s="166">
        <f t="shared" ref="H65:AJ65" si="71">G65</f>
        <v>23.9</v>
      </c>
      <c r="I65" s="166">
        <f t="shared" si="71"/>
        <v>23.9</v>
      </c>
      <c r="J65" s="166">
        <f t="shared" si="71"/>
        <v>23.9</v>
      </c>
      <c r="K65" s="166">
        <f t="shared" si="71"/>
        <v>23.9</v>
      </c>
      <c r="L65" s="166">
        <f t="shared" si="71"/>
        <v>23.9</v>
      </c>
      <c r="M65" s="166">
        <f t="shared" si="71"/>
        <v>23.9</v>
      </c>
      <c r="N65" s="166">
        <f t="shared" si="71"/>
        <v>23.9</v>
      </c>
      <c r="O65" s="166">
        <f t="shared" si="71"/>
        <v>23.9</v>
      </c>
      <c r="P65" s="166">
        <f t="shared" si="71"/>
        <v>23.9</v>
      </c>
      <c r="Q65" s="166">
        <f t="shared" si="71"/>
        <v>23.9</v>
      </c>
      <c r="R65" s="166">
        <f t="shared" si="68"/>
        <v>23.9</v>
      </c>
      <c r="S65" s="166">
        <f t="shared" si="68"/>
        <v>23.9</v>
      </c>
      <c r="T65" s="166">
        <f t="shared" si="68"/>
        <v>23.9</v>
      </c>
      <c r="U65" s="166">
        <f t="shared" si="68"/>
        <v>23.9</v>
      </c>
      <c r="V65" s="166">
        <f t="shared" si="68"/>
        <v>23.9</v>
      </c>
      <c r="W65" s="166">
        <f>J65</f>
        <v>23.9</v>
      </c>
      <c r="X65" s="166">
        <f t="shared" si="69"/>
        <v>23.9</v>
      </c>
      <c r="Y65" s="166">
        <f t="shared" si="69"/>
        <v>23.9</v>
      </c>
      <c r="Z65" s="166">
        <f t="shared" si="69"/>
        <v>23.9</v>
      </c>
      <c r="AA65" s="166">
        <f t="shared" si="69"/>
        <v>23.9</v>
      </c>
      <c r="AB65" s="166">
        <f t="shared" si="69"/>
        <v>23.9</v>
      </c>
      <c r="AC65" s="166">
        <f>P65</f>
        <v>23.9</v>
      </c>
      <c r="AD65" s="166">
        <f t="shared" si="71"/>
        <v>23.9</v>
      </c>
      <c r="AE65" s="166">
        <f t="shared" si="71"/>
        <v>23.9</v>
      </c>
      <c r="AF65" s="166">
        <f t="shared" si="71"/>
        <v>23.9</v>
      </c>
      <c r="AG65" s="166">
        <f t="shared" si="71"/>
        <v>23.9</v>
      </c>
      <c r="AH65" s="166">
        <f t="shared" si="71"/>
        <v>23.9</v>
      </c>
      <c r="AI65" s="166">
        <f t="shared" si="71"/>
        <v>23.9</v>
      </c>
      <c r="AJ65" s="166">
        <f t="shared" si="71"/>
        <v>23.9</v>
      </c>
      <c r="AK65" s="36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</row>
    <row r="66" spans="1:61" s="1" customFormat="1" ht="20.25" customHeight="1" x14ac:dyDescent="0.2">
      <c r="A66" s="32"/>
      <c r="B66" s="32"/>
      <c r="C66" s="32"/>
      <c r="D66" s="413"/>
      <c r="E66" s="395"/>
      <c r="F66" s="96" t="s">
        <v>160</v>
      </c>
      <c r="G66" s="291">
        <f>IFERROR(G65*100/G64,0)</f>
        <v>27.15909090909091</v>
      </c>
      <c r="H66" s="291">
        <f t="shared" ref="H66:AJ66" si="72">IFERROR(H65*100/H64,0)</f>
        <v>27.15909090909091</v>
      </c>
      <c r="I66" s="291">
        <f t="shared" si="72"/>
        <v>27.15909090909091</v>
      </c>
      <c r="J66" s="291">
        <f t="shared" si="72"/>
        <v>27.15909090909091</v>
      </c>
      <c r="K66" s="291">
        <f t="shared" si="72"/>
        <v>27.15909090909091</v>
      </c>
      <c r="L66" s="291">
        <f t="shared" si="72"/>
        <v>27.15909090909091</v>
      </c>
      <c r="M66" s="291">
        <f t="shared" si="72"/>
        <v>27.15909090909091</v>
      </c>
      <c r="N66" s="291">
        <f t="shared" si="72"/>
        <v>27.15909090909091</v>
      </c>
      <c r="O66" s="291">
        <f t="shared" si="72"/>
        <v>27.15909090909091</v>
      </c>
      <c r="P66" s="291">
        <f t="shared" si="72"/>
        <v>27.15909090909091</v>
      </c>
      <c r="Q66" s="291">
        <f t="shared" si="72"/>
        <v>27.15909090909091</v>
      </c>
      <c r="R66" s="291">
        <f t="shared" si="72"/>
        <v>27.15909090909091</v>
      </c>
      <c r="S66" s="291">
        <f t="shared" si="72"/>
        <v>27.15909090909091</v>
      </c>
      <c r="T66" s="291">
        <f t="shared" si="72"/>
        <v>27.15909090909091</v>
      </c>
      <c r="U66" s="291">
        <f t="shared" si="72"/>
        <v>27.15909090909091</v>
      </c>
      <c r="V66" s="291">
        <f t="shared" si="72"/>
        <v>27.15909090909091</v>
      </c>
      <c r="W66" s="291">
        <f t="shared" si="72"/>
        <v>27.15909090909091</v>
      </c>
      <c r="X66" s="291">
        <f t="shared" si="72"/>
        <v>27.15909090909091</v>
      </c>
      <c r="Y66" s="291">
        <f t="shared" si="72"/>
        <v>27.15909090909091</v>
      </c>
      <c r="Z66" s="291">
        <f t="shared" si="72"/>
        <v>27.15909090909091</v>
      </c>
      <c r="AA66" s="291">
        <f t="shared" si="72"/>
        <v>27.15909090909091</v>
      </c>
      <c r="AB66" s="291">
        <f t="shared" si="72"/>
        <v>27.15909090909091</v>
      </c>
      <c r="AC66" s="291">
        <f t="shared" si="72"/>
        <v>27.15909090909091</v>
      </c>
      <c r="AD66" s="291">
        <f t="shared" si="72"/>
        <v>27.15909090909091</v>
      </c>
      <c r="AE66" s="291">
        <f t="shared" si="72"/>
        <v>27.15909090909091</v>
      </c>
      <c r="AF66" s="291">
        <f t="shared" si="72"/>
        <v>27.15909090909091</v>
      </c>
      <c r="AG66" s="291">
        <f t="shared" si="72"/>
        <v>27.15909090909091</v>
      </c>
      <c r="AH66" s="291">
        <f t="shared" si="72"/>
        <v>27.15909090909091</v>
      </c>
      <c r="AI66" s="291">
        <f t="shared" si="72"/>
        <v>27.15909090909091</v>
      </c>
      <c r="AJ66" s="291">
        <f t="shared" si="72"/>
        <v>27.15909090909091</v>
      </c>
      <c r="AK66" s="36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</row>
    <row r="67" spans="1:61" s="1" customFormat="1" ht="20.25" customHeight="1" x14ac:dyDescent="0.2">
      <c r="A67" s="32"/>
      <c r="B67" s="32"/>
      <c r="C67" s="32"/>
      <c r="D67" s="413"/>
      <c r="E67" s="396"/>
      <c r="F67" s="96" t="s">
        <v>163</v>
      </c>
      <c r="G67" s="309">
        <f>'Gruppe 1'!G67</f>
        <v>2</v>
      </c>
      <c r="H67" s="309">
        <f>G67</f>
        <v>2</v>
      </c>
      <c r="I67" s="309">
        <f t="shared" ref="I67:AJ67" si="73">H67</f>
        <v>2</v>
      </c>
      <c r="J67" s="309">
        <f t="shared" si="73"/>
        <v>2</v>
      </c>
      <c r="K67" s="309">
        <f t="shared" si="73"/>
        <v>2</v>
      </c>
      <c r="L67" s="309">
        <f t="shared" si="73"/>
        <v>2</v>
      </c>
      <c r="M67" s="309">
        <f t="shared" si="73"/>
        <v>2</v>
      </c>
      <c r="N67" s="309">
        <f t="shared" si="73"/>
        <v>2</v>
      </c>
      <c r="O67" s="309">
        <f t="shared" si="73"/>
        <v>2</v>
      </c>
      <c r="P67" s="309">
        <f t="shared" si="73"/>
        <v>2</v>
      </c>
      <c r="Q67" s="309">
        <f t="shared" si="73"/>
        <v>2</v>
      </c>
      <c r="R67" s="309">
        <f t="shared" si="73"/>
        <v>2</v>
      </c>
      <c r="S67" s="309">
        <f t="shared" si="73"/>
        <v>2</v>
      </c>
      <c r="T67" s="309">
        <f t="shared" si="73"/>
        <v>2</v>
      </c>
      <c r="U67" s="309">
        <f t="shared" si="73"/>
        <v>2</v>
      </c>
      <c r="V67" s="309">
        <f t="shared" si="73"/>
        <v>2</v>
      </c>
      <c r="W67" s="309">
        <f t="shared" si="73"/>
        <v>2</v>
      </c>
      <c r="X67" s="309">
        <f t="shared" si="73"/>
        <v>2</v>
      </c>
      <c r="Y67" s="309">
        <f t="shared" si="73"/>
        <v>2</v>
      </c>
      <c r="Z67" s="309">
        <f t="shared" si="73"/>
        <v>2</v>
      </c>
      <c r="AA67" s="309">
        <f t="shared" si="73"/>
        <v>2</v>
      </c>
      <c r="AB67" s="309">
        <f t="shared" si="73"/>
        <v>2</v>
      </c>
      <c r="AC67" s="309">
        <f t="shared" si="73"/>
        <v>2</v>
      </c>
      <c r="AD67" s="309">
        <f t="shared" si="73"/>
        <v>2</v>
      </c>
      <c r="AE67" s="309">
        <f t="shared" si="73"/>
        <v>2</v>
      </c>
      <c r="AF67" s="309">
        <f t="shared" si="73"/>
        <v>2</v>
      </c>
      <c r="AG67" s="309">
        <f t="shared" si="73"/>
        <v>2</v>
      </c>
      <c r="AH67" s="309">
        <f t="shared" si="73"/>
        <v>2</v>
      </c>
      <c r="AI67" s="309">
        <f t="shared" si="73"/>
        <v>2</v>
      </c>
      <c r="AJ67" s="309">
        <f t="shared" si="73"/>
        <v>2</v>
      </c>
      <c r="AK67" s="36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</row>
    <row r="68" spans="1:61" s="1" customFormat="1" ht="20.25" hidden="1" customHeight="1" x14ac:dyDescent="0.2">
      <c r="A68" s="32"/>
      <c r="B68" s="62">
        <f>B60+1</f>
        <v>9</v>
      </c>
      <c r="C68" s="48">
        <v>1</v>
      </c>
      <c r="D68" s="413"/>
      <c r="E68" s="334" t="s">
        <v>187</v>
      </c>
      <c r="F68" s="155" t="s">
        <v>72</v>
      </c>
      <c r="G68" s="156">
        <f>IFERROR(G63*G64/100*(100-G67)/100,0)</f>
        <v>0</v>
      </c>
      <c r="H68" s="156">
        <f>IFERROR(H63*H64/100*(100-H67)/100,0)</f>
        <v>0</v>
      </c>
      <c r="I68" s="156">
        <f t="shared" ref="I68:AJ68" si="74">IFERROR(I63*I64/100*(100-I67)/100,0)</f>
        <v>0</v>
      </c>
      <c r="J68" s="156">
        <f t="shared" si="74"/>
        <v>0</v>
      </c>
      <c r="K68" s="156">
        <f t="shared" si="74"/>
        <v>0</v>
      </c>
      <c r="L68" s="156">
        <f t="shared" si="74"/>
        <v>0</v>
      </c>
      <c r="M68" s="156">
        <f t="shared" si="74"/>
        <v>0</v>
      </c>
      <c r="N68" s="156">
        <f t="shared" si="74"/>
        <v>0</v>
      </c>
      <c r="O68" s="156">
        <f t="shared" si="74"/>
        <v>0</v>
      </c>
      <c r="P68" s="156">
        <f t="shared" si="74"/>
        <v>0</v>
      </c>
      <c r="Q68" s="156">
        <f t="shared" si="74"/>
        <v>0</v>
      </c>
      <c r="R68" s="156">
        <f t="shared" si="74"/>
        <v>0</v>
      </c>
      <c r="S68" s="156">
        <f t="shared" si="74"/>
        <v>0</v>
      </c>
      <c r="T68" s="156">
        <f t="shared" si="74"/>
        <v>0</v>
      </c>
      <c r="U68" s="156">
        <f t="shared" si="74"/>
        <v>0</v>
      </c>
      <c r="V68" s="156">
        <f t="shared" si="74"/>
        <v>0</v>
      </c>
      <c r="W68" s="156">
        <f t="shared" si="74"/>
        <v>0</v>
      </c>
      <c r="X68" s="156">
        <f t="shared" si="74"/>
        <v>0</v>
      </c>
      <c r="Y68" s="156">
        <f t="shared" si="74"/>
        <v>0</v>
      </c>
      <c r="Z68" s="156">
        <f t="shared" si="74"/>
        <v>0</v>
      </c>
      <c r="AA68" s="156">
        <f t="shared" si="74"/>
        <v>0</v>
      </c>
      <c r="AB68" s="156">
        <f t="shared" si="74"/>
        <v>0</v>
      </c>
      <c r="AC68" s="156">
        <f t="shared" si="74"/>
        <v>0</v>
      </c>
      <c r="AD68" s="156">
        <f t="shared" si="74"/>
        <v>0</v>
      </c>
      <c r="AE68" s="156">
        <f t="shared" si="74"/>
        <v>0</v>
      </c>
      <c r="AF68" s="156">
        <f t="shared" si="74"/>
        <v>0</v>
      </c>
      <c r="AG68" s="156">
        <f t="shared" si="74"/>
        <v>0</v>
      </c>
      <c r="AH68" s="156">
        <f t="shared" si="74"/>
        <v>0</v>
      </c>
      <c r="AI68" s="156">
        <f t="shared" si="74"/>
        <v>0</v>
      </c>
      <c r="AJ68" s="156">
        <f t="shared" si="74"/>
        <v>0</v>
      </c>
      <c r="AK68" s="36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</row>
    <row r="69" spans="1:61" s="1" customFormat="1" ht="20.25" hidden="1" customHeight="1" x14ac:dyDescent="0.2">
      <c r="A69" s="32"/>
      <c r="B69" s="48"/>
      <c r="C69" s="48">
        <f>C68+1</f>
        <v>2</v>
      </c>
      <c r="D69" s="413"/>
      <c r="E69" s="334" t="s">
        <v>187</v>
      </c>
      <c r="F69" s="155" t="s">
        <v>89</v>
      </c>
      <c r="G69" s="163">
        <f>IFERROR(G66/100*G68,0)</f>
        <v>0</v>
      </c>
      <c r="H69" s="163">
        <f>IFERROR(H66/100*H68,0)</f>
        <v>0</v>
      </c>
      <c r="I69" s="163">
        <f t="shared" ref="I69:AJ69" si="75">IFERROR(I66/100*I68,0)</f>
        <v>0</v>
      </c>
      <c r="J69" s="163">
        <f t="shared" si="75"/>
        <v>0</v>
      </c>
      <c r="K69" s="163">
        <f t="shared" si="75"/>
        <v>0</v>
      </c>
      <c r="L69" s="163">
        <f t="shared" si="75"/>
        <v>0</v>
      </c>
      <c r="M69" s="163">
        <f t="shared" si="75"/>
        <v>0</v>
      </c>
      <c r="N69" s="163">
        <f t="shared" si="75"/>
        <v>0</v>
      </c>
      <c r="O69" s="163">
        <f t="shared" si="75"/>
        <v>0</v>
      </c>
      <c r="P69" s="163">
        <f t="shared" si="75"/>
        <v>0</v>
      </c>
      <c r="Q69" s="163">
        <f t="shared" si="75"/>
        <v>0</v>
      </c>
      <c r="R69" s="163">
        <f t="shared" si="75"/>
        <v>0</v>
      </c>
      <c r="S69" s="163">
        <f t="shared" si="75"/>
        <v>0</v>
      </c>
      <c r="T69" s="163">
        <f t="shared" si="75"/>
        <v>0</v>
      </c>
      <c r="U69" s="163">
        <f t="shared" si="75"/>
        <v>0</v>
      </c>
      <c r="V69" s="163">
        <f t="shared" si="75"/>
        <v>0</v>
      </c>
      <c r="W69" s="163">
        <f t="shared" si="75"/>
        <v>0</v>
      </c>
      <c r="X69" s="163">
        <f t="shared" si="75"/>
        <v>0</v>
      </c>
      <c r="Y69" s="163">
        <f t="shared" si="75"/>
        <v>0</v>
      </c>
      <c r="Z69" s="163">
        <f t="shared" si="75"/>
        <v>0</v>
      </c>
      <c r="AA69" s="163">
        <f t="shared" si="75"/>
        <v>0</v>
      </c>
      <c r="AB69" s="163">
        <f t="shared" si="75"/>
        <v>0</v>
      </c>
      <c r="AC69" s="163">
        <f t="shared" si="75"/>
        <v>0</v>
      </c>
      <c r="AD69" s="163">
        <f t="shared" si="75"/>
        <v>0</v>
      </c>
      <c r="AE69" s="163">
        <f t="shared" si="75"/>
        <v>0</v>
      </c>
      <c r="AF69" s="163">
        <f t="shared" si="75"/>
        <v>0</v>
      </c>
      <c r="AG69" s="163">
        <f t="shared" si="75"/>
        <v>0</v>
      </c>
      <c r="AH69" s="163">
        <f t="shared" si="75"/>
        <v>0</v>
      </c>
      <c r="AI69" s="163">
        <f t="shared" si="75"/>
        <v>0</v>
      </c>
      <c r="AJ69" s="163">
        <f t="shared" si="75"/>
        <v>0</v>
      </c>
      <c r="AK69" s="36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</row>
    <row r="70" spans="1:61" s="1" customFormat="1" ht="20.25" hidden="1" customHeight="1" x14ac:dyDescent="0.2">
      <c r="A70" s="32"/>
      <c r="B70" s="32"/>
      <c r="C70" s="48">
        <v>3</v>
      </c>
      <c r="D70" s="413"/>
      <c r="E70" s="334" t="s">
        <v>186</v>
      </c>
      <c r="F70" s="155" t="s">
        <v>151</v>
      </c>
      <c r="G70" s="156">
        <f>IFERROR(G63*G64/88,0)</f>
        <v>0</v>
      </c>
      <c r="H70" s="156">
        <f t="shared" ref="H70:AJ70" si="76">IFERROR(H63*H64/88,0)</f>
        <v>0</v>
      </c>
      <c r="I70" s="156">
        <f t="shared" si="76"/>
        <v>0</v>
      </c>
      <c r="J70" s="156">
        <f t="shared" si="76"/>
        <v>0</v>
      </c>
      <c r="K70" s="156">
        <f t="shared" si="76"/>
        <v>0</v>
      </c>
      <c r="L70" s="156">
        <f t="shared" si="76"/>
        <v>0</v>
      </c>
      <c r="M70" s="156">
        <f t="shared" si="76"/>
        <v>0</v>
      </c>
      <c r="N70" s="156">
        <f t="shared" si="76"/>
        <v>0</v>
      </c>
      <c r="O70" s="156">
        <f t="shared" si="76"/>
        <v>0</v>
      </c>
      <c r="P70" s="156">
        <f t="shared" si="76"/>
        <v>0</v>
      </c>
      <c r="Q70" s="156">
        <f t="shared" si="76"/>
        <v>0</v>
      </c>
      <c r="R70" s="156">
        <f t="shared" si="76"/>
        <v>0</v>
      </c>
      <c r="S70" s="156">
        <f t="shared" si="76"/>
        <v>0</v>
      </c>
      <c r="T70" s="156">
        <f t="shared" si="76"/>
        <v>0</v>
      </c>
      <c r="U70" s="156">
        <f t="shared" si="76"/>
        <v>0</v>
      </c>
      <c r="V70" s="156">
        <f t="shared" si="76"/>
        <v>0</v>
      </c>
      <c r="W70" s="156">
        <f t="shared" si="76"/>
        <v>0</v>
      </c>
      <c r="X70" s="156">
        <f t="shared" si="76"/>
        <v>0</v>
      </c>
      <c r="Y70" s="156">
        <f t="shared" si="76"/>
        <v>0</v>
      </c>
      <c r="Z70" s="156">
        <f t="shared" si="76"/>
        <v>0</v>
      </c>
      <c r="AA70" s="156">
        <f t="shared" si="76"/>
        <v>0</v>
      </c>
      <c r="AB70" s="156">
        <f t="shared" si="76"/>
        <v>0</v>
      </c>
      <c r="AC70" s="156">
        <f t="shared" si="76"/>
        <v>0</v>
      </c>
      <c r="AD70" s="156">
        <f t="shared" si="76"/>
        <v>0</v>
      </c>
      <c r="AE70" s="156">
        <f t="shared" si="76"/>
        <v>0</v>
      </c>
      <c r="AF70" s="156">
        <f t="shared" si="76"/>
        <v>0</v>
      </c>
      <c r="AG70" s="156">
        <f t="shared" si="76"/>
        <v>0</v>
      </c>
      <c r="AH70" s="156">
        <f t="shared" si="76"/>
        <v>0</v>
      </c>
      <c r="AI70" s="156">
        <f t="shared" si="76"/>
        <v>0</v>
      </c>
      <c r="AJ70" s="156">
        <f t="shared" si="76"/>
        <v>0</v>
      </c>
      <c r="AK70" s="36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</row>
    <row r="71" spans="1:61" s="1" customFormat="1" ht="20.25" customHeight="1" x14ac:dyDescent="0.2">
      <c r="A71" s="32"/>
      <c r="B71" s="32"/>
      <c r="C71" s="32"/>
      <c r="D71" s="413"/>
      <c r="E71" s="394" t="str">
        <f>'Gruppe 1'!E71:E75</f>
        <v>…</v>
      </c>
      <c r="F71" s="96" t="str">
        <f>$F$6</f>
        <v>FM-Menge (kg)</v>
      </c>
      <c r="G71" s="154"/>
      <c r="H71" s="179" t="str">
        <f t="shared" ref="H71:V71" si="77">IFERROR(G71*H$164/G$164,"-")</f>
        <v>-</v>
      </c>
      <c r="I71" s="179" t="str">
        <f t="shared" si="77"/>
        <v>-</v>
      </c>
      <c r="J71" s="179" t="str">
        <f t="shared" si="77"/>
        <v>-</v>
      </c>
      <c r="K71" s="179" t="str">
        <f t="shared" si="77"/>
        <v>-</v>
      </c>
      <c r="L71" s="179" t="str">
        <f t="shared" si="77"/>
        <v>-</v>
      </c>
      <c r="M71" s="179" t="str">
        <f t="shared" si="77"/>
        <v>-</v>
      </c>
      <c r="N71" s="179" t="str">
        <f t="shared" si="77"/>
        <v>-</v>
      </c>
      <c r="O71" s="179" t="str">
        <f t="shared" si="77"/>
        <v>-</v>
      </c>
      <c r="P71" s="179" t="str">
        <f t="shared" si="77"/>
        <v>-</v>
      </c>
      <c r="Q71" s="179" t="str">
        <f t="shared" si="77"/>
        <v>-</v>
      </c>
      <c r="R71" s="179" t="str">
        <f t="shared" si="77"/>
        <v>-</v>
      </c>
      <c r="S71" s="179" t="str">
        <f t="shared" si="77"/>
        <v>-</v>
      </c>
      <c r="T71" s="179" t="str">
        <f t="shared" si="77"/>
        <v>-</v>
      </c>
      <c r="U71" s="179" t="str">
        <f t="shared" si="77"/>
        <v>-</v>
      </c>
      <c r="V71" s="179" t="str">
        <f t="shared" si="77"/>
        <v>-</v>
      </c>
      <c r="W71" s="179" t="str">
        <f>IFERROR(J71*W$164/J$164,"-")</f>
        <v>-</v>
      </c>
      <c r="X71" s="179" t="str">
        <f>IFERROR(W71*X$164/W$164,"-")</f>
        <v>-</v>
      </c>
      <c r="Y71" s="179" t="str">
        <f>IFERROR(X71*Y$164/X$164,"-")</f>
        <v>-</v>
      </c>
      <c r="Z71" s="179" t="str">
        <f>IFERROR(Y71*Z$164/Y$164,"-")</f>
        <v>-</v>
      </c>
      <c r="AA71" s="179" t="str">
        <f>IFERROR(Z71*AA$164/Z$164,"-")</f>
        <v>-</v>
      </c>
      <c r="AB71" s="179" t="str">
        <f>IFERROR(AA71*AB$164/AA$164,"-")</f>
        <v>-</v>
      </c>
      <c r="AC71" s="179" t="str">
        <f>IFERROR(P71*AC$164/P$164,"-")</f>
        <v>-</v>
      </c>
      <c r="AD71" s="179" t="str">
        <f t="shared" ref="AD71:AJ71" si="78">IFERROR(AC71*AD$164/AC$164,"-")</f>
        <v>-</v>
      </c>
      <c r="AE71" s="179" t="str">
        <f t="shared" si="78"/>
        <v>-</v>
      </c>
      <c r="AF71" s="179" t="str">
        <f t="shared" si="78"/>
        <v>-</v>
      </c>
      <c r="AG71" s="179" t="str">
        <f t="shared" si="78"/>
        <v>-</v>
      </c>
      <c r="AH71" s="179" t="str">
        <f t="shared" si="78"/>
        <v>-</v>
      </c>
      <c r="AI71" s="179" t="str">
        <f t="shared" si="78"/>
        <v>-</v>
      </c>
      <c r="AJ71" s="179" t="str">
        <f t="shared" si="78"/>
        <v>-</v>
      </c>
      <c r="AK71" s="36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</row>
    <row r="72" spans="1:61" s="1" customFormat="1" ht="20.25" customHeight="1" x14ac:dyDescent="0.2">
      <c r="A72" s="32"/>
      <c r="B72" s="32"/>
      <c r="C72" s="32"/>
      <c r="D72" s="413"/>
      <c r="E72" s="395"/>
      <c r="F72" s="96" t="s">
        <v>36</v>
      </c>
      <c r="G72" s="239">
        <f>'Gruppe 1'!G72</f>
        <v>88</v>
      </c>
      <c r="H72" s="164">
        <f>G72</f>
        <v>88</v>
      </c>
      <c r="I72" s="164">
        <f t="shared" ref="I72:V73" si="79">H72</f>
        <v>88</v>
      </c>
      <c r="J72" s="164">
        <f t="shared" si="79"/>
        <v>88</v>
      </c>
      <c r="K72" s="164">
        <f t="shared" si="79"/>
        <v>88</v>
      </c>
      <c r="L72" s="164">
        <f t="shared" si="79"/>
        <v>88</v>
      </c>
      <c r="M72" s="164">
        <f t="shared" si="79"/>
        <v>88</v>
      </c>
      <c r="N72" s="164">
        <f t="shared" si="79"/>
        <v>88</v>
      </c>
      <c r="O72" s="164">
        <f t="shared" si="79"/>
        <v>88</v>
      </c>
      <c r="P72" s="164">
        <f t="shared" si="79"/>
        <v>88</v>
      </c>
      <c r="Q72" s="164">
        <f t="shared" si="79"/>
        <v>88</v>
      </c>
      <c r="R72" s="164">
        <f t="shared" si="79"/>
        <v>88</v>
      </c>
      <c r="S72" s="164">
        <f t="shared" si="79"/>
        <v>88</v>
      </c>
      <c r="T72" s="164">
        <f t="shared" si="79"/>
        <v>88</v>
      </c>
      <c r="U72" s="164">
        <f t="shared" si="79"/>
        <v>88</v>
      </c>
      <c r="V72" s="164">
        <f t="shared" si="79"/>
        <v>88</v>
      </c>
      <c r="W72" s="164">
        <f>J72</f>
        <v>88</v>
      </c>
      <c r="X72" s="164">
        <f t="shared" ref="X72:AB73" si="80">W72</f>
        <v>88</v>
      </c>
      <c r="Y72" s="164">
        <f t="shared" si="80"/>
        <v>88</v>
      </c>
      <c r="Z72" s="164">
        <f t="shared" si="80"/>
        <v>88</v>
      </c>
      <c r="AA72" s="164">
        <f t="shared" si="80"/>
        <v>88</v>
      </c>
      <c r="AB72" s="164">
        <f t="shared" si="80"/>
        <v>88</v>
      </c>
      <c r="AC72" s="164">
        <f>P72</f>
        <v>88</v>
      </c>
      <c r="AD72" s="164">
        <f t="shared" ref="AD72:AJ72" si="81">AC72</f>
        <v>88</v>
      </c>
      <c r="AE72" s="164">
        <f t="shared" si="81"/>
        <v>88</v>
      </c>
      <c r="AF72" s="164">
        <f t="shared" si="81"/>
        <v>88</v>
      </c>
      <c r="AG72" s="164">
        <f t="shared" si="81"/>
        <v>88</v>
      </c>
      <c r="AH72" s="164">
        <f t="shared" si="81"/>
        <v>88</v>
      </c>
      <c r="AI72" s="164">
        <f t="shared" si="81"/>
        <v>88</v>
      </c>
      <c r="AJ72" s="164">
        <f t="shared" si="81"/>
        <v>88</v>
      </c>
      <c r="AK72" s="36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</row>
    <row r="73" spans="1:61" s="1" customFormat="1" ht="20.25" customHeight="1" x14ac:dyDescent="0.2">
      <c r="A73" s="32"/>
      <c r="B73" s="32"/>
      <c r="C73" s="32"/>
      <c r="D73" s="413"/>
      <c r="E73" s="395"/>
      <c r="F73" s="96" t="s">
        <v>90</v>
      </c>
      <c r="G73" s="162">
        <f>'Gruppe 1'!G73</f>
        <v>0</v>
      </c>
      <c r="H73" s="166">
        <f t="shared" ref="H73:AJ73" si="82">G73</f>
        <v>0</v>
      </c>
      <c r="I73" s="166">
        <f t="shared" si="82"/>
        <v>0</v>
      </c>
      <c r="J73" s="166">
        <f t="shared" si="82"/>
        <v>0</v>
      </c>
      <c r="K73" s="166">
        <f t="shared" si="82"/>
        <v>0</v>
      </c>
      <c r="L73" s="166">
        <f t="shared" si="82"/>
        <v>0</v>
      </c>
      <c r="M73" s="166">
        <f t="shared" si="82"/>
        <v>0</v>
      </c>
      <c r="N73" s="166">
        <f t="shared" si="82"/>
        <v>0</v>
      </c>
      <c r="O73" s="166">
        <f t="shared" si="82"/>
        <v>0</v>
      </c>
      <c r="P73" s="166">
        <f t="shared" si="82"/>
        <v>0</v>
      </c>
      <c r="Q73" s="166">
        <f t="shared" si="82"/>
        <v>0</v>
      </c>
      <c r="R73" s="166">
        <f t="shared" si="79"/>
        <v>0</v>
      </c>
      <c r="S73" s="166">
        <f t="shared" si="79"/>
        <v>0</v>
      </c>
      <c r="T73" s="166">
        <f t="shared" si="79"/>
        <v>0</v>
      </c>
      <c r="U73" s="166">
        <f t="shared" si="79"/>
        <v>0</v>
      </c>
      <c r="V73" s="166">
        <f t="shared" si="79"/>
        <v>0</v>
      </c>
      <c r="W73" s="166">
        <f>J73</f>
        <v>0</v>
      </c>
      <c r="X73" s="166">
        <f t="shared" si="80"/>
        <v>0</v>
      </c>
      <c r="Y73" s="166">
        <f t="shared" si="80"/>
        <v>0</v>
      </c>
      <c r="Z73" s="166">
        <f t="shared" si="80"/>
        <v>0</v>
      </c>
      <c r="AA73" s="166">
        <f t="shared" si="80"/>
        <v>0</v>
      </c>
      <c r="AB73" s="166">
        <f t="shared" si="80"/>
        <v>0</v>
      </c>
      <c r="AC73" s="166">
        <f>P73</f>
        <v>0</v>
      </c>
      <c r="AD73" s="166">
        <f t="shared" si="82"/>
        <v>0</v>
      </c>
      <c r="AE73" s="166">
        <f t="shared" si="82"/>
        <v>0</v>
      </c>
      <c r="AF73" s="166">
        <f t="shared" si="82"/>
        <v>0</v>
      </c>
      <c r="AG73" s="166">
        <f t="shared" si="82"/>
        <v>0</v>
      </c>
      <c r="AH73" s="166">
        <f t="shared" si="82"/>
        <v>0</v>
      </c>
      <c r="AI73" s="166">
        <f t="shared" si="82"/>
        <v>0</v>
      </c>
      <c r="AJ73" s="166">
        <f t="shared" si="82"/>
        <v>0</v>
      </c>
      <c r="AK73" s="36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</row>
    <row r="74" spans="1:61" s="1" customFormat="1" ht="20.25" customHeight="1" x14ac:dyDescent="0.2">
      <c r="A74" s="32"/>
      <c r="B74" s="32"/>
      <c r="C74" s="32"/>
      <c r="D74" s="413"/>
      <c r="E74" s="395"/>
      <c r="F74" s="96" t="s">
        <v>160</v>
      </c>
      <c r="G74" s="291">
        <f>IFERROR(G73*100/G72,0)</f>
        <v>0</v>
      </c>
      <c r="H74" s="291">
        <f t="shared" ref="H74:AJ74" si="83">IFERROR(H73*100/H72,0)</f>
        <v>0</v>
      </c>
      <c r="I74" s="291">
        <f t="shared" si="83"/>
        <v>0</v>
      </c>
      <c r="J74" s="291">
        <f t="shared" si="83"/>
        <v>0</v>
      </c>
      <c r="K74" s="291">
        <f t="shared" si="83"/>
        <v>0</v>
      </c>
      <c r="L74" s="291">
        <f t="shared" si="83"/>
        <v>0</v>
      </c>
      <c r="M74" s="291">
        <f t="shared" si="83"/>
        <v>0</v>
      </c>
      <c r="N74" s="291">
        <f t="shared" si="83"/>
        <v>0</v>
      </c>
      <c r="O74" s="291">
        <f t="shared" si="83"/>
        <v>0</v>
      </c>
      <c r="P74" s="291">
        <f t="shared" si="83"/>
        <v>0</v>
      </c>
      <c r="Q74" s="291">
        <f t="shared" si="83"/>
        <v>0</v>
      </c>
      <c r="R74" s="291">
        <f t="shared" si="83"/>
        <v>0</v>
      </c>
      <c r="S74" s="291">
        <f t="shared" si="83"/>
        <v>0</v>
      </c>
      <c r="T74" s="291">
        <f t="shared" si="83"/>
        <v>0</v>
      </c>
      <c r="U74" s="291">
        <f t="shared" si="83"/>
        <v>0</v>
      </c>
      <c r="V74" s="291">
        <f t="shared" si="83"/>
        <v>0</v>
      </c>
      <c r="W74" s="291">
        <f t="shared" si="83"/>
        <v>0</v>
      </c>
      <c r="X74" s="291">
        <f t="shared" si="83"/>
        <v>0</v>
      </c>
      <c r="Y74" s="291">
        <f t="shared" si="83"/>
        <v>0</v>
      </c>
      <c r="Z74" s="291">
        <f t="shared" si="83"/>
        <v>0</v>
      </c>
      <c r="AA74" s="291">
        <f t="shared" si="83"/>
        <v>0</v>
      </c>
      <c r="AB74" s="291">
        <f t="shared" si="83"/>
        <v>0</v>
      </c>
      <c r="AC74" s="291">
        <f t="shared" si="83"/>
        <v>0</v>
      </c>
      <c r="AD74" s="291">
        <f t="shared" si="83"/>
        <v>0</v>
      </c>
      <c r="AE74" s="291">
        <f t="shared" si="83"/>
        <v>0</v>
      </c>
      <c r="AF74" s="291">
        <f t="shared" si="83"/>
        <v>0</v>
      </c>
      <c r="AG74" s="291">
        <f t="shared" si="83"/>
        <v>0</v>
      </c>
      <c r="AH74" s="291">
        <f t="shared" si="83"/>
        <v>0</v>
      </c>
      <c r="AI74" s="291">
        <f t="shared" si="83"/>
        <v>0</v>
      </c>
      <c r="AJ74" s="291">
        <f t="shared" si="83"/>
        <v>0</v>
      </c>
      <c r="AK74" s="36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</row>
    <row r="75" spans="1:61" s="1" customFormat="1" ht="20.25" customHeight="1" x14ac:dyDescent="0.2">
      <c r="A75" s="32"/>
      <c r="B75" s="32"/>
      <c r="C75" s="32"/>
      <c r="D75" s="413"/>
      <c r="E75" s="396"/>
      <c r="F75" s="96" t="s">
        <v>163</v>
      </c>
      <c r="G75" s="309">
        <f>'Gruppe 1'!G75</f>
        <v>2</v>
      </c>
      <c r="H75" s="309">
        <f>G75</f>
        <v>2</v>
      </c>
      <c r="I75" s="309">
        <f t="shared" ref="I75:AJ75" si="84">H75</f>
        <v>2</v>
      </c>
      <c r="J75" s="309">
        <f t="shared" si="84"/>
        <v>2</v>
      </c>
      <c r="K75" s="309">
        <f t="shared" si="84"/>
        <v>2</v>
      </c>
      <c r="L75" s="309">
        <f t="shared" si="84"/>
        <v>2</v>
      </c>
      <c r="M75" s="309">
        <f t="shared" si="84"/>
        <v>2</v>
      </c>
      <c r="N75" s="309">
        <f t="shared" si="84"/>
        <v>2</v>
      </c>
      <c r="O75" s="309">
        <f t="shared" si="84"/>
        <v>2</v>
      </c>
      <c r="P75" s="309">
        <f t="shared" si="84"/>
        <v>2</v>
      </c>
      <c r="Q75" s="309">
        <f t="shared" si="84"/>
        <v>2</v>
      </c>
      <c r="R75" s="309">
        <f t="shared" si="84"/>
        <v>2</v>
      </c>
      <c r="S75" s="309">
        <f t="shared" si="84"/>
        <v>2</v>
      </c>
      <c r="T75" s="309">
        <f t="shared" si="84"/>
        <v>2</v>
      </c>
      <c r="U75" s="309">
        <f t="shared" si="84"/>
        <v>2</v>
      </c>
      <c r="V75" s="309">
        <f t="shared" si="84"/>
        <v>2</v>
      </c>
      <c r="W75" s="309">
        <f t="shared" si="84"/>
        <v>2</v>
      </c>
      <c r="X75" s="309">
        <f t="shared" si="84"/>
        <v>2</v>
      </c>
      <c r="Y75" s="309">
        <f t="shared" si="84"/>
        <v>2</v>
      </c>
      <c r="Z75" s="309">
        <f t="shared" si="84"/>
        <v>2</v>
      </c>
      <c r="AA75" s="309">
        <f t="shared" si="84"/>
        <v>2</v>
      </c>
      <c r="AB75" s="309">
        <f t="shared" si="84"/>
        <v>2</v>
      </c>
      <c r="AC75" s="309">
        <f t="shared" si="84"/>
        <v>2</v>
      </c>
      <c r="AD75" s="309">
        <f t="shared" si="84"/>
        <v>2</v>
      </c>
      <c r="AE75" s="309">
        <f t="shared" si="84"/>
        <v>2</v>
      </c>
      <c r="AF75" s="309">
        <f t="shared" si="84"/>
        <v>2</v>
      </c>
      <c r="AG75" s="309">
        <f t="shared" si="84"/>
        <v>2</v>
      </c>
      <c r="AH75" s="309">
        <f t="shared" si="84"/>
        <v>2</v>
      </c>
      <c r="AI75" s="309">
        <f t="shared" si="84"/>
        <v>2</v>
      </c>
      <c r="AJ75" s="309">
        <f t="shared" si="84"/>
        <v>2</v>
      </c>
      <c r="AK75" s="36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</row>
    <row r="76" spans="1:61" s="1" customFormat="1" ht="20.25" hidden="1" customHeight="1" x14ac:dyDescent="0.2">
      <c r="A76" s="32"/>
      <c r="B76" s="62">
        <f>B68+1</f>
        <v>10</v>
      </c>
      <c r="C76" s="48">
        <v>1</v>
      </c>
      <c r="D76" s="413"/>
      <c r="E76" s="334" t="s">
        <v>187</v>
      </c>
      <c r="F76" s="155" t="s">
        <v>72</v>
      </c>
      <c r="G76" s="156">
        <f>IFERROR(G71*G72/100*(100-G75)/100,0)</f>
        <v>0</v>
      </c>
      <c r="H76" s="156">
        <f>IFERROR(H71*H72/100*(100-H75)/100,0)</f>
        <v>0</v>
      </c>
      <c r="I76" s="156">
        <f t="shared" ref="I76:AJ76" si="85">IFERROR(I71*I72/100*(100-I75)/100,0)</f>
        <v>0</v>
      </c>
      <c r="J76" s="156">
        <f t="shared" si="85"/>
        <v>0</v>
      </c>
      <c r="K76" s="156">
        <f t="shared" si="85"/>
        <v>0</v>
      </c>
      <c r="L76" s="156">
        <f t="shared" si="85"/>
        <v>0</v>
      </c>
      <c r="M76" s="156">
        <f t="shared" si="85"/>
        <v>0</v>
      </c>
      <c r="N76" s="156">
        <f t="shared" si="85"/>
        <v>0</v>
      </c>
      <c r="O76" s="156">
        <f t="shared" si="85"/>
        <v>0</v>
      </c>
      <c r="P76" s="156">
        <f t="shared" si="85"/>
        <v>0</v>
      </c>
      <c r="Q76" s="156">
        <f t="shared" si="85"/>
        <v>0</v>
      </c>
      <c r="R76" s="156">
        <f t="shared" si="85"/>
        <v>0</v>
      </c>
      <c r="S76" s="156">
        <f t="shared" si="85"/>
        <v>0</v>
      </c>
      <c r="T76" s="156">
        <f t="shared" si="85"/>
        <v>0</v>
      </c>
      <c r="U76" s="156">
        <f t="shared" si="85"/>
        <v>0</v>
      </c>
      <c r="V76" s="156">
        <f t="shared" si="85"/>
        <v>0</v>
      </c>
      <c r="W76" s="156">
        <f t="shared" si="85"/>
        <v>0</v>
      </c>
      <c r="X76" s="156">
        <f t="shared" si="85"/>
        <v>0</v>
      </c>
      <c r="Y76" s="156">
        <f t="shared" si="85"/>
        <v>0</v>
      </c>
      <c r="Z76" s="156">
        <f t="shared" si="85"/>
        <v>0</v>
      </c>
      <c r="AA76" s="156">
        <f t="shared" si="85"/>
        <v>0</v>
      </c>
      <c r="AB76" s="156">
        <f t="shared" si="85"/>
        <v>0</v>
      </c>
      <c r="AC76" s="156">
        <f t="shared" si="85"/>
        <v>0</v>
      </c>
      <c r="AD76" s="156">
        <f t="shared" si="85"/>
        <v>0</v>
      </c>
      <c r="AE76" s="156">
        <f t="shared" si="85"/>
        <v>0</v>
      </c>
      <c r="AF76" s="156">
        <f t="shared" si="85"/>
        <v>0</v>
      </c>
      <c r="AG76" s="156">
        <f t="shared" si="85"/>
        <v>0</v>
      </c>
      <c r="AH76" s="156">
        <f t="shared" si="85"/>
        <v>0</v>
      </c>
      <c r="AI76" s="156">
        <f t="shared" si="85"/>
        <v>0</v>
      </c>
      <c r="AJ76" s="156">
        <f t="shared" si="85"/>
        <v>0</v>
      </c>
      <c r="AK76" s="36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</row>
    <row r="77" spans="1:61" s="1" customFormat="1" ht="20.25" hidden="1" customHeight="1" x14ac:dyDescent="0.2">
      <c r="A77" s="32"/>
      <c r="B77" s="48"/>
      <c r="C77" s="48">
        <f>C76+1</f>
        <v>2</v>
      </c>
      <c r="D77" s="413"/>
      <c r="E77" s="334" t="s">
        <v>187</v>
      </c>
      <c r="F77" s="155" t="s">
        <v>89</v>
      </c>
      <c r="G77" s="163">
        <f>IFERROR(G74/100*G76,0)</f>
        <v>0</v>
      </c>
      <c r="H77" s="163">
        <f>IFERROR(H74/100*H76,0)</f>
        <v>0</v>
      </c>
      <c r="I77" s="163">
        <f t="shared" ref="I77:AJ77" si="86">IFERROR(I74/100*I76,0)</f>
        <v>0</v>
      </c>
      <c r="J77" s="163">
        <f t="shared" si="86"/>
        <v>0</v>
      </c>
      <c r="K77" s="163">
        <f t="shared" si="86"/>
        <v>0</v>
      </c>
      <c r="L77" s="163">
        <f t="shared" si="86"/>
        <v>0</v>
      </c>
      <c r="M77" s="163">
        <f t="shared" si="86"/>
        <v>0</v>
      </c>
      <c r="N77" s="163">
        <f t="shared" si="86"/>
        <v>0</v>
      </c>
      <c r="O77" s="163">
        <f t="shared" si="86"/>
        <v>0</v>
      </c>
      <c r="P77" s="163">
        <f t="shared" si="86"/>
        <v>0</v>
      </c>
      <c r="Q77" s="163">
        <f t="shared" si="86"/>
        <v>0</v>
      </c>
      <c r="R77" s="163">
        <f t="shared" si="86"/>
        <v>0</v>
      </c>
      <c r="S77" s="163">
        <f t="shared" si="86"/>
        <v>0</v>
      </c>
      <c r="T77" s="163">
        <f t="shared" si="86"/>
        <v>0</v>
      </c>
      <c r="U77" s="163">
        <f t="shared" si="86"/>
        <v>0</v>
      </c>
      <c r="V77" s="163">
        <f t="shared" si="86"/>
        <v>0</v>
      </c>
      <c r="W77" s="163">
        <f t="shared" si="86"/>
        <v>0</v>
      </c>
      <c r="X77" s="163">
        <f t="shared" si="86"/>
        <v>0</v>
      </c>
      <c r="Y77" s="163">
        <f t="shared" si="86"/>
        <v>0</v>
      </c>
      <c r="Z77" s="163">
        <f t="shared" si="86"/>
        <v>0</v>
      </c>
      <c r="AA77" s="163">
        <f t="shared" si="86"/>
        <v>0</v>
      </c>
      <c r="AB77" s="163">
        <f t="shared" si="86"/>
        <v>0</v>
      </c>
      <c r="AC77" s="163">
        <f t="shared" si="86"/>
        <v>0</v>
      </c>
      <c r="AD77" s="163">
        <f t="shared" si="86"/>
        <v>0</v>
      </c>
      <c r="AE77" s="163">
        <f t="shared" si="86"/>
        <v>0</v>
      </c>
      <c r="AF77" s="163">
        <f t="shared" si="86"/>
        <v>0</v>
      </c>
      <c r="AG77" s="163">
        <f t="shared" si="86"/>
        <v>0</v>
      </c>
      <c r="AH77" s="163">
        <f t="shared" si="86"/>
        <v>0</v>
      </c>
      <c r="AI77" s="163">
        <f t="shared" si="86"/>
        <v>0</v>
      </c>
      <c r="AJ77" s="163">
        <f t="shared" si="86"/>
        <v>0</v>
      </c>
      <c r="AK77" s="36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</row>
    <row r="78" spans="1:61" s="1" customFormat="1" ht="20.25" hidden="1" customHeight="1" x14ac:dyDescent="0.2">
      <c r="A78" s="32"/>
      <c r="B78" s="32"/>
      <c r="C78" s="48">
        <v>3</v>
      </c>
      <c r="D78" s="413"/>
      <c r="E78" s="334" t="s">
        <v>186</v>
      </c>
      <c r="F78" s="155" t="s">
        <v>151</v>
      </c>
      <c r="G78" s="156">
        <f>IFERROR(G71*G72/88,0)</f>
        <v>0</v>
      </c>
      <c r="H78" s="156">
        <f t="shared" ref="H78:AJ78" si="87">IFERROR(H71*H72/88,0)</f>
        <v>0</v>
      </c>
      <c r="I78" s="156">
        <f t="shared" si="87"/>
        <v>0</v>
      </c>
      <c r="J78" s="156">
        <f t="shared" si="87"/>
        <v>0</v>
      </c>
      <c r="K78" s="156">
        <f t="shared" si="87"/>
        <v>0</v>
      </c>
      <c r="L78" s="156">
        <f t="shared" si="87"/>
        <v>0</v>
      </c>
      <c r="M78" s="156">
        <f t="shared" si="87"/>
        <v>0</v>
      </c>
      <c r="N78" s="156">
        <f t="shared" si="87"/>
        <v>0</v>
      </c>
      <c r="O78" s="156">
        <f t="shared" si="87"/>
        <v>0</v>
      </c>
      <c r="P78" s="156">
        <f t="shared" si="87"/>
        <v>0</v>
      </c>
      <c r="Q78" s="156">
        <f t="shared" si="87"/>
        <v>0</v>
      </c>
      <c r="R78" s="156">
        <f t="shared" si="87"/>
        <v>0</v>
      </c>
      <c r="S78" s="156">
        <f t="shared" si="87"/>
        <v>0</v>
      </c>
      <c r="T78" s="156">
        <f t="shared" si="87"/>
        <v>0</v>
      </c>
      <c r="U78" s="156">
        <f t="shared" si="87"/>
        <v>0</v>
      </c>
      <c r="V78" s="156">
        <f t="shared" si="87"/>
        <v>0</v>
      </c>
      <c r="W78" s="156">
        <f t="shared" si="87"/>
        <v>0</v>
      </c>
      <c r="X78" s="156">
        <f t="shared" si="87"/>
        <v>0</v>
      </c>
      <c r="Y78" s="156">
        <f t="shared" si="87"/>
        <v>0</v>
      </c>
      <c r="Z78" s="156">
        <f t="shared" si="87"/>
        <v>0</v>
      </c>
      <c r="AA78" s="156">
        <f t="shared" si="87"/>
        <v>0</v>
      </c>
      <c r="AB78" s="156">
        <f t="shared" si="87"/>
        <v>0</v>
      </c>
      <c r="AC78" s="156">
        <f t="shared" si="87"/>
        <v>0</v>
      </c>
      <c r="AD78" s="156">
        <f t="shared" si="87"/>
        <v>0</v>
      </c>
      <c r="AE78" s="156">
        <f t="shared" si="87"/>
        <v>0</v>
      </c>
      <c r="AF78" s="156">
        <f t="shared" si="87"/>
        <v>0</v>
      </c>
      <c r="AG78" s="156">
        <f t="shared" si="87"/>
        <v>0</v>
      </c>
      <c r="AH78" s="156">
        <f t="shared" si="87"/>
        <v>0</v>
      </c>
      <c r="AI78" s="156">
        <f t="shared" si="87"/>
        <v>0</v>
      </c>
      <c r="AJ78" s="156">
        <f t="shared" si="87"/>
        <v>0</v>
      </c>
      <c r="AK78" s="36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</row>
    <row r="79" spans="1:61" s="1" customFormat="1" ht="20.25" customHeight="1" x14ac:dyDescent="0.2">
      <c r="A79" s="32"/>
      <c r="B79" s="32"/>
      <c r="C79" s="32"/>
      <c r="D79" s="413"/>
      <c r="E79" s="394" t="str">
        <f>'Gruppe 1'!E79:E83</f>
        <v>…</v>
      </c>
      <c r="F79" s="96" t="str">
        <f>$F$6</f>
        <v>FM-Menge (kg)</v>
      </c>
      <c r="G79" s="154"/>
      <c r="H79" s="179" t="str">
        <f t="shared" ref="H79:V79" si="88">IFERROR(G79*H$164/G$164,"-")</f>
        <v>-</v>
      </c>
      <c r="I79" s="179" t="str">
        <f t="shared" si="88"/>
        <v>-</v>
      </c>
      <c r="J79" s="179" t="str">
        <f t="shared" si="88"/>
        <v>-</v>
      </c>
      <c r="K79" s="179" t="str">
        <f t="shared" si="88"/>
        <v>-</v>
      </c>
      <c r="L79" s="179" t="str">
        <f t="shared" si="88"/>
        <v>-</v>
      </c>
      <c r="M79" s="179" t="str">
        <f t="shared" si="88"/>
        <v>-</v>
      </c>
      <c r="N79" s="179" t="str">
        <f t="shared" si="88"/>
        <v>-</v>
      </c>
      <c r="O79" s="179" t="str">
        <f t="shared" si="88"/>
        <v>-</v>
      </c>
      <c r="P79" s="179" t="str">
        <f t="shared" si="88"/>
        <v>-</v>
      </c>
      <c r="Q79" s="179" t="str">
        <f t="shared" si="88"/>
        <v>-</v>
      </c>
      <c r="R79" s="179" t="str">
        <f t="shared" si="88"/>
        <v>-</v>
      </c>
      <c r="S79" s="179" t="str">
        <f t="shared" si="88"/>
        <v>-</v>
      </c>
      <c r="T79" s="179" t="str">
        <f t="shared" si="88"/>
        <v>-</v>
      </c>
      <c r="U79" s="179" t="str">
        <f t="shared" si="88"/>
        <v>-</v>
      </c>
      <c r="V79" s="179" t="str">
        <f t="shared" si="88"/>
        <v>-</v>
      </c>
      <c r="W79" s="179" t="str">
        <f>IFERROR(J79*W$164/J$164,"-")</f>
        <v>-</v>
      </c>
      <c r="X79" s="179" t="str">
        <f>IFERROR(W79*X$164/W$164,"-")</f>
        <v>-</v>
      </c>
      <c r="Y79" s="179" t="str">
        <f>IFERROR(X79*Y$164/X$164,"-")</f>
        <v>-</v>
      </c>
      <c r="Z79" s="179" t="str">
        <f>IFERROR(Y79*Z$164/Y$164,"-")</f>
        <v>-</v>
      </c>
      <c r="AA79" s="179" t="str">
        <f>IFERROR(Z79*AA$164/Z$164,"-")</f>
        <v>-</v>
      </c>
      <c r="AB79" s="179" t="str">
        <f>IFERROR(AA79*AB$164/AA$164,"-")</f>
        <v>-</v>
      </c>
      <c r="AC79" s="179" t="str">
        <f>IFERROR(P79*AC$164/P$164,"-")</f>
        <v>-</v>
      </c>
      <c r="AD79" s="179" t="str">
        <f t="shared" ref="AD79:AJ79" si="89">IFERROR(AC79*AD$164/AC$164,"-")</f>
        <v>-</v>
      </c>
      <c r="AE79" s="179" t="str">
        <f t="shared" si="89"/>
        <v>-</v>
      </c>
      <c r="AF79" s="179" t="str">
        <f t="shared" si="89"/>
        <v>-</v>
      </c>
      <c r="AG79" s="179" t="str">
        <f t="shared" si="89"/>
        <v>-</v>
      </c>
      <c r="AH79" s="179" t="str">
        <f t="shared" si="89"/>
        <v>-</v>
      </c>
      <c r="AI79" s="179" t="str">
        <f t="shared" si="89"/>
        <v>-</v>
      </c>
      <c r="AJ79" s="179" t="str">
        <f t="shared" si="89"/>
        <v>-</v>
      </c>
      <c r="AK79" s="36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</row>
    <row r="80" spans="1:61" s="1" customFormat="1" ht="20.25" customHeight="1" x14ac:dyDescent="0.2">
      <c r="A80" s="32"/>
      <c r="B80" s="32"/>
      <c r="C80" s="32"/>
      <c r="D80" s="413"/>
      <c r="E80" s="395"/>
      <c r="F80" s="96" t="s">
        <v>36</v>
      </c>
      <c r="G80" s="239">
        <f>'Gruppe 1'!G80</f>
        <v>88</v>
      </c>
      <c r="H80" s="164">
        <f>G80</f>
        <v>88</v>
      </c>
      <c r="I80" s="164">
        <f t="shared" ref="I80:V81" si="90">H80</f>
        <v>88</v>
      </c>
      <c r="J80" s="164">
        <f t="shared" si="90"/>
        <v>88</v>
      </c>
      <c r="K80" s="164">
        <f t="shared" si="90"/>
        <v>88</v>
      </c>
      <c r="L80" s="164">
        <f t="shared" si="90"/>
        <v>88</v>
      </c>
      <c r="M80" s="164">
        <f t="shared" si="90"/>
        <v>88</v>
      </c>
      <c r="N80" s="164">
        <f t="shared" si="90"/>
        <v>88</v>
      </c>
      <c r="O80" s="164">
        <f t="shared" si="90"/>
        <v>88</v>
      </c>
      <c r="P80" s="164">
        <f t="shared" si="90"/>
        <v>88</v>
      </c>
      <c r="Q80" s="164">
        <f t="shared" si="90"/>
        <v>88</v>
      </c>
      <c r="R80" s="164">
        <f t="shared" si="90"/>
        <v>88</v>
      </c>
      <c r="S80" s="164">
        <f t="shared" si="90"/>
        <v>88</v>
      </c>
      <c r="T80" s="164">
        <f t="shared" si="90"/>
        <v>88</v>
      </c>
      <c r="U80" s="164">
        <f t="shared" si="90"/>
        <v>88</v>
      </c>
      <c r="V80" s="164">
        <f t="shared" si="90"/>
        <v>88</v>
      </c>
      <c r="W80" s="164">
        <f>J80</f>
        <v>88</v>
      </c>
      <c r="X80" s="164">
        <f t="shared" ref="X80:AB81" si="91">W80</f>
        <v>88</v>
      </c>
      <c r="Y80" s="164">
        <f t="shared" si="91"/>
        <v>88</v>
      </c>
      <c r="Z80" s="164">
        <f t="shared" si="91"/>
        <v>88</v>
      </c>
      <c r="AA80" s="164">
        <f t="shared" si="91"/>
        <v>88</v>
      </c>
      <c r="AB80" s="164">
        <f t="shared" si="91"/>
        <v>88</v>
      </c>
      <c r="AC80" s="164">
        <f>P80</f>
        <v>88</v>
      </c>
      <c r="AD80" s="164">
        <f t="shared" ref="AD80:AJ80" si="92">AC80</f>
        <v>88</v>
      </c>
      <c r="AE80" s="164">
        <f t="shared" si="92"/>
        <v>88</v>
      </c>
      <c r="AF80" s="164">
        <f t="shared" si="92"/>
        <v>88</v>
      </c>
      <c r="AG80" s="164">
        <f t="shared" si="92"/>
        <v>88</v>
      </c>
      <c r="AH80" s="164">
        <f t="shared" si="92"/>
        <v>88</v>
      </c>
      <c r="AI80" s="164">
        <f t="shared" si="92"/>
        <v>88</v>
      </c>
      <c r="AJ80" s="164">
        <f t="shared" si="92"/>
        <v>88</v>
      </c>
      <c r="AK80" s="36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</row>
    <row r="81" spans="1:61" s="1" customFormat="1" ht="20.25" customHeight="1" x14ac:dyDescent="0.2">
      <c r="A81" s="32"/>
      <c r="B81" s="32"/>
      <c r="C81" s="32"/>
      <c r="D81" s="413"/>
      <c r="E81" s="395"/>
      <c r="F81" s="96" t="s">
        <v>90</v>
      </c>
      <c r="G81" s="162">
        <f>'Gruppe 1'!G81</f>
        <v>0</v>
      </c>
      <c r="H81" s="166">
        <f t="shared" ref="H81:AJ81" si="93">G81</f>
        <v>0</v>
      </c>
      <c r="I81" s="166">
        <f t="shared" si="93"/>
        <v>0</v>
      </c>
      <c r="J81" s="166">
        <f t="shared" si="93"/>
        <v>0</v>
      </c>
      <c r="K81" s="166">
        <f t="shared" si="93"/>
        <v>0</v>
      </c>
      <c r="L81" s="166">
        <f t="shared" si="93"/>
        <v>0</v>
      </c>
      <c r="M81" s="166">
        <f t="shared" si="93"/>
        <v>0</v>
      </c>
      <c r="N81" s="166">
        <f t="shared" si="93"/>
        <v>0</v>
      </c>
      <c r="O81" s="166">
        <f t="shared" si="93"/>
        <v>0</v>
      </c>
      <c r="P81" s="166">
        <f t="shared" si="93"/>
        <v>0</v>
      </c>
      <c r="Q81" s="166">
        <f t="shared" si="93"/>
        <v>0</v>
      </c>
      <c r="R81" s="166">
        <f t="shared" si="90"/>
        <v>0</v>
      </c>
      <c r="S81" s="166">
        <f t="shared" si="90"/>
        <v>0</v>
      </c>
      <c r="T81" s="166">
        <f t="shared" si="90"/>
        <v>0</v>
      </c>
      <c r="U81" s="166">
        <f t="shared" si="90"/>
        <v>0</v>
      </c>
      <c r="V81" s="166">
        <f t="shared" si="90"/>
        <v>0</v>
      </c>
      <c r="W81" s="166">
        <f>J81</f>
        <v>0</v>
      </c>
      <c r="X81" s="166">
        <f t="shared" si="91"/>
        <v>0</v>
      </c>
      <c r="Y81" s="166">
        <f t="shared" si="91"/>
        <v>0</v>
      </c>
      <c r="Z81" s="166">
        <f t="shared" si="91"/>
        <v>0</v>
      </c>
      <c r="AA81" s="166">
        <f t="shared" si="91"/>
        <v>0</v>
      </c>
      <c r="AB81" s="166">
        <f t="shared" si="91"/>
        <v>0</v>
      </c>
      <c r="AC81" s="166">
        <f>P81</f>
        <v>0</v>
      </c>
      <c r="AD81" s="166">
        <f t="shared" si="93"/>
        <v>0</v>
      </c>
      <c r="AE81" s="166">
        <f t="shared" si="93"/>
        <v>0</v>
      </c>
      <c r="AF81" s="166">
        <f t="shared" si="93"/>
        <v>0</v>
      </c>
      <c r="AG81" s="166">
        <f t="shared" si="93"/>
        <v>0</v>
      </c>
      <c r="AH81" s="166">
        <f t="shared" si="93"/>
        <v>0</v>
      </c>
      <c r="AI81" s="166">
        <f t="shared" si="93"/>
        <v>0</v>
      </c>
      <c r="AJ81" s="166">
        <f t="shared" si="93"/>
        <v>0</v>
      </c>
      <c r="AK81" s="36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</row>
    <row r="82" spans="1:61" s="1" customFormat="1" ht="20.25" customHeight="1" x14ac:dyDescent="0.2">
      <c r="A82" s="32"/>
      <c r="B82" s="32"/>
      <c r="C82" s="32"/>
      <c r="D82" s="413"/>
      <c r="E82" s="395"/>
      <c r="F82" s="96" t="s">
        <v>160</v>
      </c>
      <c r="G82" s="291">
        <f>IFERROR(G81*100/G80,0)</f>
        <v>0</v>
      </c>
      <c r="H82" s="291">
        <f t="shared" ref="H82:AJ82" si="94">IFERROR(H81*100/H80,0)</f>
        <v>0</v>
      </c>
      <c r="I82" s="291">
        <f t="shared" si="94"/>
        <v>0</v>
      </c>
      <c r="J82" s="291">
        <f t="shared" si="94"/>
        <v>0</v>
      </c>
      <c r="K82" s="291">
        <f t="shared" si="94"/>
        <v>0</v>
      </c>
      <c r="L82" s="291">
        <f t="shared" si="94"/>
        <v>0</v>
      </c>
      <c r="M82" s="291">
        <f t="shared" si="94"/>
        <v>0</v>
      </c>
      <c r="N82" s="291">
        <f t="shared" si="94"/>
        <v>0</v>
      </c>
      <c r="O82" s="291">
        <f t="shared" si="94"/>
        <v>0</v>
      </c>
      <c r="P82" s="291">
        <f t="shared" si="94"/>
        <v>0</v>
      </c>
      <c r="Q82" s="291">
        <f t="shared" si="94"/>
        <v>0</v>
      </c>
      <c r="R82" s="291">
        <f t="shared" si="94"/>
        <v>0</v>
      </c>
      <c r="S82" s="291">
        <f t="shared" si="94"/>
        <v>0</v>
      </c>
      <c r="T82" s="291">
        <f t="shared" si="94"/>
        <v>0</v>
      </c>
      <c r="U82" s="291">
        <f t="shared" si="94"/>
        <v>0</v>
      </c>
      <c r="V82" s="291">
        <f t="shared" si="94"/>
        <v>0</v>
      </c>
      <c r="W82" s="291">
        <f t="shared" si="94"/>
        <v>0</v>
      </c>
      <c r="X82" s="291">
        <f t="shared" si="94"/>
        <v>0</v>
      </c>
      <c r="Y82" s="291">
        <f t="shared" si="94"/>
        <v>0</v>
      </c>
      <c r="Z82" s="291">
        <f t="shared" si="94"/>
        <v>0</v>
      </c>
      <c r="AA82" s="291">
        <f t="shared" si="94"/>
        <v>0</v>
      </c>
      <c r="AB82" s="291">
        <f t="shared" si="94"/>
        <v>0</v>
      </c>
      <c r="AC82" s="291">
        <f t="shared" si="94"/>
        <v>0</v>
      </c>
      <c r="AD82" s="291">
        <f t="shared" si="94"/>
        <v>0</v>
      </c>
      <c r="AE82" s="291">
        <f t="shared" si="94"/>
        <v>0</v>
      </c>
      <c r="AF82" s="291">
        <f t="shared" si="94"/>
        <v>0</v>
      </c>
      <c r="AG82" s="291">
        <f t="shared" si="94"/>
        <v>0</v>
      </c>
      <c r="AH82" s="291">
        <f t="shared" si="94"/>
        <v>0</v>
      </c>
      <c r="AI82" s="291">
        <f t="shared" si="94"/>
        <v>0</v>
      </c>
      <c r="AJ82" s="291">
        <f t="shared" si="94"/>
        <v>0</v>
      </c>
      <c r="AK82" s="36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</row>
    <row r="83" spans="1:61" s="1" customFormat="1" ht="20.25" customHeight="1" x14ac:dyDescent="0.2">
      <c r="A83" s="32"/>
      <c r="B83" s="32"/>
      <c r="C83" s="32"/>
      <c r="D83" s="413"/>
      <c r="E83" s="396"/>
      <c r="F83" s="96" t="s">
        <v>163</v>
      </c>
      <c r="G83" s="309">
        <f>'Gruppe 1'!G83</f>
        <v>2</v>
      </c>
      <c r="H83" s="309">
        <f>G83</f>
        <v>2</v>
      </c>
      <c r="I83" s="309">
        <f t="shared" ref="I83:AJ83" si="95">H83</f>
        <v>2</v>
      </c>
      <c r="J83" s="309">
        <f t="shared" si="95"/>
        <v>2</v>
      </c>
      <c r="K83" s="309">
        <f t="shared" si="95"/>
        <v>2</v>
      </c>
      <c r="L83" s="309">
        <f t="shared" si="95"/>
        <v>2</v>
      </c>
      <c r="M83" s="309">
        <f t="shared" si="95"/>
        <v>2</v>
      </c>
      <c r="N83" s="309">
        <f t="shared" si="95"/>
        <v>2</v>
      </c>
      <c r="O83" s="309">
        <f t="shared" si="95"/>
        <v>2</v>
      </c>
      <c r="P83" s="309">
        <f t="shared" si="95"/>
        <v>2</v>
      </c>
      <c r="Q83" s="309">
        <f t="shared" si="95"/>
        <v>2</v>
      </c>
      <c r="R83" s="309">
        <f t="shared" si="95"/>
        <v>2</v>
      </c>
      <c r="S83" s="309">
        <f t="shared" si="95"/>
        <v>2</v>
      </c>
      <c r="T83" s="309">
        <f t="shared" si="95"/>
        <v>2</v>
      </c>
      <c r="U83" s="309">
        <f t="shared" si="95"/>
        <v>2</v>
      </c>
      <c r="V83" s="309">
        <f t="shared" si="95"/>
        <v>2</v>
      </c>
      <c r="W83" s="309">
        <f t="shared" si="95"/>
        <v>2</v>
      </c>
      <c r="X83" s="309">
        <f t="shared" si="95"/>
        <v>2</v>
      </c>
      <c r="Y83" s="309">
        <f t="shared" si="95"/>
        <v>2</v>
      </c>
      <c r="Z83" s="309">
        <f t="shared" si="95"/>
        <v>2</v>
      </c>
      <c r="AA83" s="309">
        <f t="shared" si="95"/>
        <v>2</v>
      </c>
      <c r="AB83" s="309">
        <f t="shared" si="95"/>
        <v>2</v>
      </c>
      <c r="AC83" s="309">
        <f t="shared" si="95"/>
        <v>2</v>
      </c>
      <c r="AD83" s="309">
        <f t="shared" si="95"/>
        <v>2</v>
      </c>
      <c r="AE83" s="309">
        <f t="shared" si="95"/>
        <v>2</v>
      </c>
      <c r="AF83" s="309">
        <f t="shared" si="95"/>
        <v>2</v>
      </c>
      <c r="AG83" s="309">
        <f t="shared" si="95"/>
        <v>2</v>
      </c>
      <c r="AH83" s="309">
        <f t="shared" si="95"/>
        <v>2</v>
      </c>
      <c r="AI83" s="309">
        <f t="shared" si="95"/>
        <v>2</v>
      </c>
      <c r="AJ83" s="309">
        <f t="shared" si="95"/>
        <v>2</v>
      </c>
      <c r="AK83" s="36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</row>
    <row r="84" spans="1:61" s="1" customFormat="1" ht="20.25" hidden="1" customHeight="1" x14ac:dyDescent="0.2">
      <c r="A84" s="32"/>
      <c r="B84" s="62">
        <f>B76+1</f>
        <v>11</v>
      </c>
      <c r="C84" s="48">
        <v>1</v>
      </c>
      <c r="D84" s="413"/>
      <c r="E84" s="334" t="s">
        <v>187</v>
      </c>
      <c r="F84" s="155" t="s">
        <v>72</v>
      </c>
      <c r="G84" s="156">
        <f>IFERROR(G79*G80/100*(100-G83)/100,0)</f>
        <v>0</v>
      </c>
      <c r="H84" s="156">
        <f>IFERROR(H79*H80/100*(100-H83)/100,0)</f>
        <v>0</v>
      </c>
      <c r="I84" s="156">
        <f t="shared" ref="I84:AJ84" si="96">IFERROR(I79*I80/100*(100-I83)/100,0)</f>
        <v>0</v>
      </c>
      <c r="J84" s="156">
        <f t="shared" si="96"/>
        <v>0</v>
      </c>
      <c r="K84" s="156">
        <f t="shared" si="96"/>
        <v>0</v>
      </c>
      <c r="L84" s="156">
        <f t="shared" si="96"/>
        <v>0</v>
      </c>
      <c r="M84" s="156">
        <f t="shared" si="96"/>
        <v>0</v>
      </c>
      <c r="N84" s="156">
        <f t="shared" si="96"/>
        <v>0</v>
      </c>
      <c r="O84" s="156">
        <f t="shared" si="96"/>
        <v>0</v>
      </c>
      <c r="P84" s="156">
        <f t="shared" si="96"/>
        <v>0</v>
      </c>
      <c r="Q84" s="156">
        <f t="shared" si="96"/>
        <v>0</v>
      </c>
      <c r="R84" s="156">
        <f t="shared" si="96"/>
        <v>0</v>
      </c>
      <c r="S84" s="156">
        <f t="shared" si="96"/>
        <v>0</v>
      </c>
      <c r="T84" s="156">
        <f t="shared" si="96"/>
        <v>0</v>
      </c>
      <c r="U84" s="156">
        <f t="shared" si="96"/>
        <v>0</v>
      </c>
      <c r="V84" s="156">
        <f t="shared" si="96"/>
        <v>0</v>
      </c>
      <c r="W84" s="156">
        <f t="shared" si="96"/>
        <v>0</v>
      </c>
      <c r="X84" s="156">
        <f t="shared" si="96"/>
        <v>0</v>
      </c>
      <c r="Y84" s="156">
        <f t="shared" si="96"/>
        <v>0</v>
      </c>
      <c r="Z84" s="156">
        <f t="shared" si="96"/>
        <v>0</v>
      </c>
      <c r="AA84" s="156">
        <f t="shared" si="96"/>
        <v>0</v>
      </c>
      <c r="AB84" s="156">
        <f t="shared" si="96"/>
        <v>0</v>
      </c>
      <c r="AC84" s="156">
        <f t="shared" si="96"/>
        <v>0</v>
      </c>
      <c r="AD84" s="156">
        <f t="shared" si="96"/>
        <v>0</v>
      </c>
      <c r="AE84" s="156">
        <f t="shared" si="96"/>
        <v>0</v>
      </c>
      <c r="AF84" s="156">
        <f t="shared" si="96"/>
        <v>0</v>
      </c>
      <c r="AG84" s="156">
        <f t="shared" si="96"/>
        <v>0</v>
      </c>
      <c r="AH84" s="156">
        <f t="shared" si="96"/>
        <v>0</v>
      </c>
      <c r="AI84" s="156">
        <f t="shared" si="96"/>
        <v>0</v>
      </c>
      <c r="AJ84" s="156">
        <f t="shared" si="96"/>
        <v>0</v>
      </c>
      <c r="AK84" s="36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</row>
    <row r="85" spans="1:61" s="1" customFormat="1" ht="20.25" hidden="1" customHeight="1" x14ac:dyDescent="0.2">
      <c r="A85" s="32"/>
      <c r="B85" s="48"/>
      <c r="C85" s="48">
        <f>C84+1</f>
        <v>2</v>
      </c>
      <c r="D85" s="413"/>
      <c r="E85" s="334" t="s">
        <v>187</v>
      </c>
      <c r="F85" s="155" t="s">
        <v>89</v>
      </c>
      <c r="G85" s="163">
        <f>IFERROR(G82/100*G84,0)</f>
        <v>0</v>
      </c>
      <c r="H85" s="163">
        <f>IFERROR(H82/100*H84,0)</f>
        <v>0</v>
      </c>
      <c r="I85" s="163">
        <f t="shared" ref="I85:AJ85" si="97">IFERROR(I82/100*I84,0)</f>
        <v>0</v>
      </c>
      <c r="J85" s="163">
        <f t="shared" si="97"/>
        <v>0</v>
      </c>
      <c r="K85" s="163">
        <f t="shared" si="97"/>
        <v>0</v>
      </c>
      <c r="L85" s="163">
        <f t="shared" si="97"/>
        <v>0</v>
      </c>
      <c r="M85" s="163">
        <f t="shared" si="97"/>
        <v>0</v>
      </c>
      <c r="N85" s="163">
        <f t="shared" si="97"/>
        <v>0</v>
      </c>
      <c r="O85" s="163">
        <f t="shared" si="97"/>
        <v>0</v>
      </c>
      <c r="P85" s="163">
        <f t="shared" si="97"/>
        <v>0</v>
      </c>
      <c r="Q85" s="163">
        <f t="shared" si="97"/>
        <v>0</v>
      </c>
      <c r="R85" s="163">
        <f t="shared" si="97"/>
        <v>0</v>
      </c>
      <c r="S85" s="163">
        <f t="shared" si="97"/>
        <v>0</v>
      </c>
      <c r="T85" s="163">
        <f t="shared" si="97"/>
        <v>0</v>
      </c>
      <c r="U85" s="163">
        <f t="shared" si="97"/>
        <v>0</v>
      </c>
      <c r="V85" s="163">
        <f t="shared" si="97"/>
        <v>0</v>
      </c>
      <c r="W85" s="163">
        <f t="shared" si="97"/>
        <v>0</v>
      </c>
      <c r="X85" s="163">
        <f t="shared" si="97"/>
        <v>0</v>
      </c>
      <c r="Y85" s="163">
        <f t="shared" si="97"/>
        <v>0</v>
      </c>
      <c r="Z85" s="163">
        <f t="shared" si="97"/>
        <v>0</v>
      </c>
      <c r="AA85" s="163">
        <f t="shared" si="97"/>
        <v>0</v>
      </c>
      <c r="AB85" s="163">
        <f t="shared" si="97"/>
        <v>0</v>
      </c>
      <c r="AC85" s="163">
        <f t="shared" si="97"/>
        <v>0</v>
      </c>
      <c r="AD85" s="163">
        <f t="shared" si="97"/>
        <v>0</v>
      </c>
      <c r="AE85" s="163">
        <f t="shared" si="97"/>
        <v>0</v>
      </c>
      <c r="AF85" s="163">
        <f t="shared" si="97"/>
        <v>0</v>
      </c>
      <c r="AG85" s="163">
        <f t="shared" si="97"/>
        <v>0</v>
      </c>
      <c r="AH85" s="163">
        <f t="shared" si="97"/>
        <v>0</v>
      </c>
      <c r="AI85" s="163">
        <f t="shared" si="97"/>
        <v>0</v>
      </c>
      <c r="AJ85" s="163">
        <f t="shared" si="97"/>
        <v>0</v>
      </c>
      <c r="AK85" s="36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</row>
    <row r="86" spans="1:61" s="1" customFormat="1" ht="20.25" hidden="1" customHeight="1" x14ac:dyDescent="0.2">
      <c r="A86" s="32"/>
      <c r="B86" s="32"/>
      <c r="C86" s="48">
        <v>3</v>
      </c>
      <c r="D86" s="413"/>
      <c r="E86" s="334" t="s">
        <v>186</v>
      </c>
      <c r="F86" s="155" t="s">
        <v>151</v>
      </c>
      <c r="G86" s="156">
        <f>IFERROR(G79*G80/88,0)</f>
        <v>0</v>
      </c>
      <c r="H86" s="156">
        <f t="shared" ref="H86:AJ86" si="98">IFERROR(H79*H80/88,0)</f>
        <v>0</v>
      </c>
      <c r="I86" s="156">
        <f t="shared" si="98"/>
        <v>0</v>
      </c>
      <c r="J86" s="156">
        <f t="shared" si="98"/>
        <v>0</v>
      </c>
      <c r="K86" s="156">
        <f t="shared" si="98"/>
        <v>0</v>
      </c>
      <c r="L86" s="156">
        <f t="shared" si="98"/>
        <v>0</v>
      </c>
      <c r="M86" s="156">
        <f t="shared" si="98"/>
        <v>0</v>
      </c>
      <c r="N86" s="156">
        <f t="shared" si="98"/>
        <v>0</v>
      </c>
      <c r="O86" s="156">
        <f t="shared" si="98"/>
        <v>0</v>
      </c>
      <c r="P86" s="156">
        <f t="shared" si="98"/>
        <v>0</v>
      </c>
      <c r="Q86" s="156">
        <f t="shared" si="98"/>
        <v>0</v>
      </c>
      <c r="R86" s="156">
        <f t="shared" si="98"/>
        <v>0</v>
      </c>
      <c r="S86" s="156">
        <f t="shared" si="98"/>
        <v>0</v>
      </c>
      <c r="T86" s="156">
        <f t="shared" si="98"/>
        <v>0</v>
      </c>
      <c r="U86" s="156">
        <f t="shared" si="98"/>
        <v>0</v>
      </c>
      <c r="V86" s="156">
        <f t="shared" si="98"/>
        <v>0</v>
      </c>
      <c r="W86" s="156">
        <f t="shared" si="98"/>
        <v>0</v>
      </c>
      <c r="X86" s="156">
        <f t="shared" si="98"/>
        <v>0</v>
      </c>
      <c r="Y86" s="156">
        <f t="shared" si="98"/>
        <v>0</v>
      </c>
      <c r="Z86" s="156">
        <f t="shared" si="98"/>
        <v>0</v>
      </c>
      <c r="AA86" s="156">
        <f t="shared" si="98"/>
        <v>0</v>
      </c>
      <c r="AB86" s="156">
        <f t="shared" si="98"/>
        <v>0</v>
      </c>
      <c r="AC86" s="156">
        <f t="shared" si="98"/>
        <v>0</v>
      </c>
      <c r="AD86" s="156">
        <f t="shared" si="98"/>
        <v>0</v>
      </c>
      <c r="AE86" s="156">
        <f t="shared" si="98"/>
        <v>0</v>
      </c>
      <c r="AF86" s="156">
        <f t="shared" si="98"/>
        <v>0</v>
      </c>
      <c r="AG86" s="156">
        <f t="shared" si="98"/>
        <v>0</v>
      </c>
      <c r="AH86" s="156">
        <f t="shared" si="98"/>
        <v>0</v>
      </c>
      <c r="AI86" s="156">
        <f t="shared" si="98"/>
        <v>0</v>
      </c>
      <c r="AJ86" s="156">
        <f t="shared" si="98"/>
        <v>0</v>
      </c>
      <c r="AK86" s="36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</row>
    <row r="87" spans="1:61" s="1" customFormat="1" ht="20.25" customHeight="1" x14ac:dyDescent="0.2">
      <c r="A87" s="32"/>
      <c r="B87" s="32"/>
      <c r="C87" s="32"/>
      <c r="D87" s="413"/>
      <c r="E87" s="394" t="str">
        <f>'Gruppe 1'!E87:E91</f>
        <v>…</v>
      </c>
      <c r="F87" s="96" t="str">
        <f>$F$6</f>
        <v>FM-Menge (kg)</v>
      </c>
      <c r="G87" s="154"/>
      <c r="H87" s="179" t="str">
        <f t="shared" ref="H87:V87" si="99">IFERROR(G87*H$164/G$164,"-")</f>
        <v>-</v>
      </c>
      <c r="I87" s="179" t="str">
        <f t="shared" si="99"/>
        <v>-</v>
      </c>
      <c r="J87" s="179" t="str">
        <f t="shared" si="99"/>
        <v>-</v>
      </c>
      <c r="K87" s="179" t="str">
        <f t="shared" si="99"/>
        <v>-</v>
      </c>
      <c r="L87" s="179" t="str">
        <f t="shared" si="99"/>
        <v>-</v>
      </c>
      <c r="M87" s="179" t="str">
        <f t="shared" si="99"/>
        <v>-</v>
      </c>
      <c r="N87" s="179" t="str">
        <f t="shared" si="99"/>
        <v>-</v>
      </c>
      <c r="O87" s="179" t="str">
        <f t="shared" si="99"/>
        <v>-</v>
      </c>
      <c r="P87" s="179" t="str">
        <f t="shared" si="99"/>
        <v>-</v>
      </c>
      <c r="Q87" s="179" t="str">
        <f t="shared" si="99"/>
        <v>-</v>
      </c>
      <c r="R87" s="179" t="str">
        <f t="shared" si="99"/>
        <v>-</v>
      </c>
      <c r="S87" s="179" t="str">
        <f t="shared" si="99"/>
        <v>-</v>
      </c>
      <c r="T87" s="179" t="str">
        <f t="shared" si="99"/>
        <v>-</v>
      </c>
      <c r="U87" s="179" t="str">
        <f t="shared" si="99"/>
        <v>-</v>
      </c>
      <c r="V87" s="179" t="str">
        <f t="shared" si="99"/>
        <v>-</v>
      </c>
      <c r="W87" s="179" t="str">
        <f>IFERROR(J87*W$164/J$164,"-")</f>
        <v>-</v>
      </c>
      <c r="X87" s="179" t="str">
        <f>IFERROR(W87*X$164/W$164,"-")</f>
        <v>-</v>
      </c>
      <c r="Y87" s="179" t="str">
        <f>IFERROR(X87*Y$164/X$164,"-")</f>
        <v>-</v>
      </c>
      <c r="Z87" s="179" t="str">
        <f>IFERROR(Y87*Z$164/Y$164,"-")</f>
        <v>-</v>
      </c>
      <c r="AA87" s="179" t="str">
        <f>IFERROR(Z87*AA$164/Z$164,"-")</f>
        <v>-</v>
      </c>
      <c r="AB87" s="179" t="str">
        <f>IFERROR(AA87*AB$164/AA$164,"-")</f>
        <v>-</v>
      </c>
      <c r="AC87" s="179" t="str">
        <f>IFERROR(P87*AC$164/P$164,"-")</f>
        <v>-</v>
      </c>
      <c r="AD87" s="179" t="str">
        <f t="shared" ref="AD87:AJ87" si="100">IFERROR(AC87*AD$164/AC$164,"-")</f>
        <v>-</v>
      </c>
      <c r="AE87" s="179" t="str">
        <f t="shared" si="100"/>
        <v>-</v>
      </c>
      <c r="AF87" s="179" t="str">
        <f t="shared" si="100"/>
        <v>-</v>
      </c>
      <c r="AG87" s="179" t="str">
        <f t="shared" si="100"/>
        <v>-</v>
      </c>
      <c r="AH87" s="179" t="str">
        <f t="shared" si="100"/>
        <v>-</v>
      </c>
      <c r="AI87" s="179" t="str">
        <f t="shared" si="100"/>
        <v>-</v>
      </c>
      <c r="AJ87" s="179" t="str">
        <f t="shared" si="100"/>
        <v>-</v>
      </c>
      <c r="AK87" s="36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</row>
    <row r="88" spans="1:61" s="1" customFormat="1" ht="20.25" customHeight="1" x14ac:dyDescent="0.2">
      <c r="A88" s="32"/>
      <c r="B88" s="32"/>
      <c r="C88" s="32"/>
      <c r="D88" s="413"/>
      <c r="E88" s="395"/>
      <c r="F88" s="96" t="s">
        <v>36</v>
      </c>
      <c r="G88" s="239">
        <f>'Gruppe 1'!G88</f>
        <v>88</v>
      </c>
      <c r="H88" s="164">
        <f>G88</f>
        <v>88</v>
      </c>
      <c r="I88" s="164">
        <f t="shared" ref="I88:V89" si="101">H88</f>
        <v>88</v>
      </c>
      <c r="J88" s="164">
        <f t="shared" si="101"/>
        <v>88</v>
      </c>
      <c r="K88" s="164">
        <f t="shared" si="101"/>
        <v>88</v>
      </c>
      <c r="L88" s="164">
        <f t="shared" si="101"/>
        <v>88</v>
      </c>
      <c r="M88" s="164">
        <f t="shared" si="101"/>
        <v>88</v>
      </c>
      <c r="N88" s="164">
        <f t="shared" si="101"/>
        <v>88</v>
      </c>
      <c r="O88" s="164">
        <f t="shared" si="101"/>
        <v>88</v>
      </c>
      <c r="P88" s="164">
        <f t="shared" si="101"/>
        <v>88</v>
      </c>
      <c r="Q88" s="164">
        <f t="shared" si="101"/>
        <v>88</v>
      </c>
      <c r="R88" s="164">
        <f t="shared" si="101"/>
        <v>88</v>
      </c>
      <c r="S88" s="164">
        <f t="shared" si="101"/>
        <v>88</v>
      </c>
      <c r="T88" s="164">
        <f t="shared" si="101"/>
        <v>88</v>
      </c>
      <c r="U88" s="164">
        <f t="shared" si="101"/>
        <v>88</v>
      </c>
      <c r="V88" s="164">
        <f t="shared" si="101"/>
        <v>88</v>
      </c>
      <c r="W88" s="164">
        <f>J88</f>
        <v>88</v>
      </c>
      <c r="X88" s="164">
        <f t="shared" ref="X88:AB89" si="102">W88</f>
        <v>88</v>
      </c>
      <c r="Y88" s="164">
        <f t="shared" si="102"/>
        <v>88</v>
      </c>
      <c r="Z88" s="164">
        <f t="shared" si="102"/>
        <v>88</v>
      </c>
      <c r="AA88" s="164">
        <f t="shared" si="102"/>
        <v>88</v>
      </c>
      <c r="AB88" s="164">
        <f t="shared" si="102"/>
        <v>88</v>
      </c>
      <c r="AC88" s="164">
        <f>P88</f>
        <v>88</v>
      </c>
      <c r="AD88" s="164">
        <f t="shared" ref="AD88:AJ88" si="103">AC88</f>
        <v>88</v>
      </c>
      <c r="AE88" s="164">
        <f t="shared" si="103"/>
        <v>88</v>
      </c>
      <c r="AF88" s="164">
        <f t="shared" si="103"/>
        <v>88</v>
      </c>
      <c r="AG88" s="164">
        <f t="shared" si="103"/>
        <v>88</v>
      </c>
      <c r="AH88" s="164">
        <f t="shared" si="103"/>
        <v>88</v>
      </c>
      <c r="AI88" s="164">
        <f t="shared" si="103"/>
        <v>88</v>
      </c>
      <c r="AJ88" s="164">
        <f t="shared" si="103"/>
        <v>88</v>
      </c>
      <c r="AK88" s="36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</row>
    <row r="89" spans="1:61" s="1" customFormat="1" ht="20.25" customHeight="1" x14ac:dyDescent="0.2">
      <c r="A89" s="32"/>
      <c r="B89" s="32"/>
      <c r="C89" s="32"/>
      <c r="D89" s="413"/>
      <c r="E89" s="395"/>
      <c r="F89" s="96" t="s">
        <v>90</v>
      </c>
      <c r="G89" s="162">
        <f>'Gruppe 1'!G89</f>
        <v>0</v>
      </c>
      <c r="H89" s="166">
        <f t="shared" ref="H89:AJ89" si="104">G89</f>
        <v>0</v>
      </c>
      <c r="I89" s="166">
        <f t="shared" si="104"/>
        <v>0</v>
      </c>
      <c r="J89" s="166">
        <f t="shared" si="104"/>
        <v>0</v>
      </c>
      <c r="K89" s="166">
        <f t="shared" si="104"/>
        <v>0</v>
      </c>
      <c r="L89" s="166">
        <f t="shared" si="104"/>
        <v>0</v>
      </c>
      <c r="M89" s="166">
        <f t="shared" si="104"/>
        <v>0</v>
      </c>
      <c r="N89" s="166">
        <f t="shared" si="104"/>
        <v>0</v>
      </c>
      <c r="O89" s="166">
        <f t="shared" si="104"/>
        <v>0</v>
      </c>
      <c r="P89" s="166">
        <f t="shared" si="104"/>
        <v>0</v>
      </c>
      <c r="Q89" s="166">
        <f t="shared" si="104"/>
        <v>0</v>
      </c>
      <c r="R89" s="166">
        <f t="shared" si="101"/>
        <v>0</v>
      </c>
      <c r="S89" s="166">
        <f t="shared" si="101"/>
        <v>0</v>
      </c>
      <c r="T89" s="166">
        <f t="shared" si="101"/>
        <v>0</v>
      </c>
      <c r="U89" s="166">
        <f t="shared" si="101"/>
        <v>0</v>
      </c>
      <c r="V89" s="166">
        <f t="shared" si="101"/>
        <v>0</v>
      </c>
      <c r="W89" s="166">
        <f>J89</f>
        <v>0</v>
      </c>
      <c r="X89" s="166">
        <f t="shared" si="102"/>
        <v>0</v>
      </c>
      <c r="Y89" s="166">
        <f t="shared" si="102"/>
        <v>0</v>
      </c>
      <c r="Z89" s="166">
        <f t="shared" si="102"/>
        <v>0</v>
      </c>
      <c r="AA89" s="166">
        <f t="shared" si="102"/>
        <v>0</v>
      </c>
      <c r="AB89" s="166">
        <f t="shared" si="102"/>
        <v>0</v>
      </c>
      <c r="AC89" s="166">
        <f>P89</f>
        <v>0</v>
      </c>
      <c r="AD89" s="166">
        <f t="shared" si="104"/>
        <v>0</v>
      </c>
      <c r="AE89" s="166">
        <f t="shared" si="104"/>
        <v>0</v>
      </c>
      <c r="AF89" s="166">
        <f t="shared" si="104"/>
        <v>0</v>
      </c>
      <c r="AG89" s="166">
        <f t="shared" si="104"/>
        <v>0</v>
      </c>
      <c r="AH89" s="166">
        <f t="shared" si="104"/>
        <v>0</v>
      </c>
      <c r="AI89" s="166">
        <f t="shared" si="104"/>
        <v>0</v>
      </c>
      <c r="AJ89" s="166">
        <f t="shared" si="104"/>
        <v>0</v>
      </c>
      <c r="AK89" s="36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</row>
    <row r="90" spans="1:61" s="1" customFormat="1" ht="20.25" customHeight="1" x14ac:dyDescent="0.2">
      <c r="A90" s="32"/>
      <c r="B90" s="32"/>
      <c r="C90" s="32"/>
      <c r="D90" s="413"/>
      <c r="E90" s="395"/>
      <c r="F90" s="96" t="s">
        <v>160</v>
      </c>
      <c r="G90" s="291">
        <f>IFERROR(G89*100/G88,0)</f>
        <v>0</v>
      </c>
      <c r="H90" s="291">
        <f t="shared" ref="H90:AJ90" si="105">IFERROR(H89*100/H88,0)</f>
        <v>0</v>
      </c>
      <c r="I90" s="291">
        <f t="shared" si="105"/>
        <v>0</v>
      </c>
      <c r="J90" s="291">
        <f t="shared" si="105"/>
        <v>0</v>
      </c>
      <c r="K90" s="291">
        <f t="shared" si="105"/>
        <v>0</v>
      </c>
      <c r="L90" s="291">
        <f t="shared" si="105"/>
        <v>0</v>
      </c>
      <c r="M90" s="291">
        <f t="shared" si="105"/>
        <v>0</v>
      </c>
      <c r="N90" s="291">
        <f t="shared" si="105"/>
        <v>0</v>
      </c>
      <c r="O90" s="291">
        <f t="shared" si="105"/>
        <v>0</v>
      </c>
      <c r="P90" s="291">
        <f t="shared" si="105"/>
        <v>0</v>
      </c>
      <c r="Q90" s="291">
        <f t="shared" si="105"/>
        <v>0</v>
      </c>
      <c r="R90" s="291">
        <f t="shared" si="105"/>
        <v>0</v>
      </c>
      <c r="S90" s="291">
        <f t="shared" si="105"/>
        <v>0</v>
      </c>
      <c r="T90" s="291">
        <f t="shared" si="105"/>
        <v>0</v>
      </c>
      <c r="U90" s="291">
        <f t="shared" si="105"/>
        <v>0</v>
      </c>
      <c r="V90" s="291">
        <f t="shared" si="105"/>
        <v>0</v>
      </c>
      <c r="W90" s="291">
        <f t="shared" si="105"/>
        <v>0</v>
      </c>
      <c r="X90" s="291">
        <f t="shared" si="105"/>
        <v>0</v>
      </c>
      <c r="Y90" s="291">
        <f t="shared" si="105"/>
        <v>0</v>
      </c>
      <c r="Z90" s="291">
        <f t="shared" si="105"/>
        <v>0</v>
      </c>
      <c r="AA90" s="291">
        <f t="shared" si="105"/>
        <v>0</v>
      </c>
      <c r="AB90" s="291">
        <f t="shared" si="105"/>
        <v>0</v>
      </c>
      <c r="AC90" s="291">
        <f t="shared" si="105"/>
        <v>0</v>
      </c>
      <c r="AD90" s="291">
        <f t="shared" si="105"/>
        <v>0</v>
      </c>
      <c r="AE90" s="291">
        <f t="shared" si="105"/>
        <v>0</v>
      </c>
      <c r="AF90" s="291">
        <f t="shared" si="105"/>
        <v>0</v>
      </c>
      <c r="AG90" s="291">
        <f t="shared" si="105"/>
        <v>0</v>
      </c>
      <c r="AH90" s="291">
        <f t="shared" si="105"/>
        <v>0</v>
      </c>
      <c r="AI90" s="291">
        <f t="shared" si="105"/>
        <v>0</v>
      </c>
      <c r="AJ90" s="291">
        <f t="shared" si="105"/>
        <v>0</v>
      </c>
      <c r="AK90" s="36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</row>
    <row r="91" spans="1:61" s="1" customFormat="1" ht="20.25" customHeight="1" x14ac:dyDescent="0.2">
      <c r="A91" s="32"/>
      <c r="B91" s="32"/>
      <c r="C91" s="32"/>
      <c r="D91" s="413"/>
      <c r="E91" s="396"/>
      <c r="F91" s="96" t="s">
        <v>163</v>
      </c>
      <c r="G91" s="309">
        <f>'Gruppe 1'!G91</f>
        <v>2</v>
      </c>
      <c r="H91" s="309">
        <f>G91</f>
        <v>2</v>
      </c>
      <c r="I91" s="309">
        <f t="shared" ref="I91:AJ91" si="106">H91</f>
        <v>2</v>
      </c>
      <c r="J91" s="309">
        <f t="shared" si="106"/>
        <v>2</v>
      </c>
      <c r="K91" s="309">
        <f t="shared" si="106"/>
        <v>2</v>
      </c>
      <c r="L91" s="309">
        <f t="shared" si="106"/>
        <v>2</v>
      </c>
      <c r="M91" s="309">
        <f t="shared" si="106"/>
        <v>2</v>
      </c>
      <c r="N91" s="309">
        <f t="shared" si="106"/>
        <v>2</v>
      </c>
      <c r="O91" s="309">
        <f t="shared" si="106"/>
        <v>2</v>
      </c>
      <c r="P91" s="309">
        <f t="shared" si="106"/>
        <v>2</v>
      </c>
      <c r="Q91" s="309">
        <f t="shared" si="106"/>
        <v>2</v>
      </c>
      <c r="R91" s="309">
        <f t="shared" si="106"/>
        <v>2</v>
      </c>
      <c r="S91" s="309">
        <f t="shared" si="106"/>
        <v>2</v>
      </c>
      <c r="T91" s="309">
        <f t="shared" si="106"/>
        <v>2</v>
      </c>
      <c r="U91" s="309">
        <f t="shared" si="106"/>
        <v>2</v>
      </c>
      <c r="V91" s="309">
        <f t="shared" si="106"/>
        <v>2</v>
      </c>
      <c r="W91" s="309">
        <f t="shared" si="106"/>
        <v>2</v>
      </c>
      <c r="X91" s="309">
        <f t="shared" si="106"/>
        <v>2</v>
      </c>
      <c r="Y91" s="309">
        <f t="shared" si="106"/>
        <v>2</v>
      </c>
      <c r="Z91" s="309">
        <f t="shared" si="106"/>
        <v>2</v>
      </c>
      <c r="AA91" s="309">
        <f t="shared" si="106"/>
        <v>2</v>
      </c>
      <c r="AB91" s="309">
        <f t="shared" si="106"/>
        <v>2</v>
      </c>
      <c r="AC91" s="309">
        <f t="shared" si="106"/>
        <v>2</v>
      </c>
      <c r="AD91" s="309">
        <f t="shared" si="106"/>
        <v>2</v>
      </c>
      <c r="AE91" s="309">
        <f t="shared" si="106"/>
        <v>2</v>
      </c>
      <c r="AF91" s="309">
        <f t="shared" si="106"/>
        <v>2</v>
      </c>
      <c r="AG91" s="309">
        <f t="shared" si="106"/>
        <v>2</v>
      </c>
      <c r="AH91" s="309">
        <f t="shared" si="106"/>
        <v>2</v>
      </c>
      <c r="AI91" s="309">
        <f t="shared" si="106"/>
        <v>2</v>
      </c>
      <c r="AJ91" s="309">
        <f t="shared" si="106"/>
        <v>2</v>
      </c>
      <c r="AK91" s="36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</row>
    <row r="92" spans="1:61" s="1" customFormat="1" ht="20.25" hidden="1" customHeight="1" x14ac:dyDescent="0.2">
      <c r="A92" s="32"/>
      <c r="B92" s="62">
        <f>B84+1</f>
        <v>12</v>
      </c>
      <c r="C92" s="48">
        <v>1</v>
      </c>
      <c r="D92" s="413"/>
      <c r="E92" s="334" t="s">
        <v>187</v>
      </c>
      <c r="F92" s="155" t="s">
        <v>72</v>
      </c>
      <c r="G92" s="156">
        <f>IFERROR(G87*G88/100*(100-G91)/100,0)</f>
        <v>0</v>
      </c>
      <c r="H92" s="156">
        <f>IFERROR(H87*H88/100*(100-H91)/100,0)</f>
        <v>0</v>
      </c>
      <c r="I92" s="156">
        <f t="shared" ref="I92:AJ92" si="107">IFERROR(I87*I88/100*(100-I91)/100,0)</f>
        <v>0</v>
      </c>
      <c r="J92" s="156">
        <f t="shared" si="107"/>
        <v>0</v>
      </c>
      <c r="K92" s="156">
        <f t="shared" si="107"/>
        <v>0</v>
      </c>
      <c r="L92" s="156">
        <f t="shared" si="107"/>
        <v>0</v>
      </c>
      <c r="M92" s="156">
        <f t="shared" si="107"/>
        <v>0</v>
      </c>
      <c r="N92" s="156">
        <f t="shared" si="107"/>
        <v>0</v>
      </c>
      <c r="O92" s="156">
        <f t="shared" si="107"/>
        <v>0</v>
      </c>
      <c r="P92" s="156">
        <f t="shared" si="107"/>
        <v>0</v>
      </c>
      <c r="Q92" s="156">
        <f t="shared" si="107"/>
        <v>0</v>
      </c>
      <c r="R92" s="156">
        <f t="shared" si="107"/>
        <v>0</v>
      </c>
      <c r="S92" s="156">
        <f t="shared" si="107"/>
        <v>0</v>
      </c>
      <c r="T92" s="156">
        <f t="shared" si="107"/>
        <v>0</v>
      </c>
      <c r="U92" s="156">
        <f t="shared" si="107"/>
        <v>0</v>
      </c>
      <c r="V92" s="156">
        <f t="shared" si="107"/>
        <v>0</v>
      </c>
      <c r="W92" s="156">
        <f t="shared" si="107"/>
        <v>0</v>
      </c>
      <c r="X92" s="156">
        <f t="shared" si="107"/>
        <v>0</v>
      </c>
      <c r="Y92" s="156">
        <f t="shared" si="107"/>
        <v>0</v>
      </c>
      <c r="Z92" s="156">
        <f t="shared" si="107"/>
        <v>0</v>
      </c>
      <c r="AA92" s="156">
        <f t="shared" si="107"/>
        <v>0</v>
      </c>
      <c r="AB92" s="156">
        <f t="shared" si="107"/>
        <v>0</v>
      </c>
      <c r="AC92" s="156">
        <f t="shared" si="107"/>
        <v>0</v>
      </c>
      <c r="AD92" s="156">
        <f t="shared" si="107"/>
        <v>0</v>
      </c>
      <c r="AE92" s="156">
        <f t="shared" si="107"/>
        <v>0</v>
      </c>
      <c r="AF92" s="156">
        <f t="shared" si="107"/>
        <v>0</v>
      </c>
      <c r="AG92" s="156">
        <f t="shared" si="107"/>
        <v>0</v>
      </c>
      <c r="AH92" s="156">
        <f t="shared" si="107"/>
        <v>0</v>
      </c>
      <c r="AI92" s="156">
        <f t="shared" si="107"/>
        <v>0</v>
      </c>
      <c r="AJ92" s="156">
        <f t="shared" si="107"/>
        <v>0</v>
      </c>
      <c r="AK92" s="36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</row>
    <row r="93" spans="1:61" s="1" customFormat="1" ht="20.25" hidden="1" customHeight="1" x14ac:dyDescent="0.2">
      <c r="A93" s="32"/>
      <c r="B93" s="48"/>
      <c r="C93" s="48">
        <f>C92+1</f>
        <v>2</v>
      </c>
      <c r="D93" s="413"/>
      <c r="E93" s="334" t="s">
        <v>187</v>
      </c>
      <c r="F93" s="155" t="s">
        <v>89</v>
      </c>
      <c r="G93" s="163">
        <f>IFERROR(G90/100*G92,0)</f>
        <v>0</v>
      </c>
      <c r="H93" s="163">
        <f>IFERROR(H90/100*H92,0)</f>
        <v>0</v>
      </c>
      <c r="I93" s="163">
        <f t="shared" ref="I93:AJ93" si="108">IFERROR(I90/100*I92,0)</f>
        <v>0</v>
      </c>
      <c r="J93" s="163">
        <f t="shared" si="108"/>
        <v>0</v>
      </c>
      <c r="K93" s="163">
        <f t="shared" si="108"/>
        <v>0</v>
      </c>
      <c r="L93" s="163">
        <f t="shared" si="108"/>
        <v>0</v>
      </c>
      <c r="M93" s="163">
        <f t="shared" si="108"/>
        <v>0</v>
      </c>
      <c r="N93" s="163">
        <f t="shared" si="108"/>
        <v>0</v>
      </c>
      <c r="O93" s="163">
        <f t="shared" si="108"/>
        <v>0</v>
      </c>
      <c r="P93" s="163">
        <f t="shared" si="108"/>
        <v>0</v>
      </c>
      <c r="Q93" s="163">
        <f t="shared" si="108"/>
        <v>0</v>
      </c>
      <c r="R93" s="163">
        <f t="shared" si="108"/>
        <v>0</v>
      </c>
      <c r="S93" s="163">
        <f t="shared" si="108"/>
        <v>0</v>
      </c>
      <c r="T93" s="163">
        <f t="shared" si="108"/>
        <v>0</v>
      </c>
      <c r="U93" s="163">
        <f t="shared" si="108"/>
        <v>0</v>
      </c>
      <c r="V93" s="163">
        <f t="shared" si="108"/>
        <v>0</v>
      </c>
      <c r="W93" s="163">
        <f t="shared" si="108"/>
        <v>0</v>
      </c>
      <c r="X93" s="163">
        <f t="shared" si="108"/>
        <v>0</v>
      </c>
      <c r="Y93" s="163">
        <f t="shared" si="108"/>
        <v>0</v>
      </c>
      <c r="Z93" s="163">
        <f t="shared" si="108"/>
        <v>0</v>
      </c>
      <c r="AA93" s="163">
        <f t="shared" si="108"/>
        <v>0</v>
      </c>
      <c r="AB93" s="163">
        <f t="shared" si="108"/>
        <v>0</v>
      </c>
      <c r="AC93" s="163">
        <f t="shared" si="108"/>
        <v>0</v>
      </c>
      <c r="AD93" s="163">
        <f t="shared" si="108"/>
        <v>0</v>
      </c>
      <c r="AE93" s="163">
        <f t="shared" si="108"/>
        <v>0</v>
      </c>
      <c r="AF93" s="163">
        <f t="shared" si="108"/>
        <v>0</v>
      </c>
      <c r="AG93" s="163">
        <f t="shared" si="108"/>
        <v>0</v>
      </c>
      <c r="AH93" s="163">
        <f t="shared" si="108"/>
        <v>0</v>
      </c>
      <c r="AI93" s="163">
        <f t="shared" si="108"/>
        <v>0</v>
      </c>
      <c r="AJ93" s="163">
        <f t="shared" si="108"/>
        <v>0</v>
      </c>
      <c r="AK93" s="36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</row>
    <row r="94" spans="1:61" s="1" customFormat="1" ht="20.25" hidden="1" customHeight="1" x14ac:dyDescent="0.2">
      <c r="A94" s="32"/>
      <c r="B94" s="32"/>
      <c r="C94" s="48">
        <v>3</v>
      </c>
      <c r="D94" s="413"/>
      <c r="E94" s="334" t="s">
        <v>186</v>
      </c>
      <c r="F94" s="155" t="s">
        <v>151</v>
      </c>
      <c r="G94" s="156">
        <f>IFERROR(G87*G88/88,0)</f>
        <v>0</v>
      </c>
      <c r="H94" s="156">
        <f t="shared" ref="H94:AJ94" si="109">IFERROR(H87*H88/88,0)</f>
        <v>0</v>
      </c>
      <c r="I94" s="156">
        <f t="shared" si="109"/>
        <v>0</v>
      </c>
      <c r="J94" s="156">
        <f t="shared" si="109"/>
        <v>0</v>
      </c>
      <c r="K94" s="156">
        <f t="shared" si="109"/>
        <v>0</v>
      </c>
      <c r="L94" s="156">
        <f t="shared" si="109"/>
        <v>0</v>
      </c>
      <c r="M94" s="156">
        <f t="shared" si="109"/>
        <v>0</v>
      </c>
      <c r="N94" s="156">
        <f t="shared" si="109"/>
        <v>0</v>
      </c>
      <c r="O94" s="156">
        <f t="shared" si="109"/>
        <v>0</v>
      </c>
      <c r="P94" s="156">
        <f t="shared" si="109"/>
        <v>0</v>
      </c>
      <c r="Q94" s="156">
        <f t="shared" si="109"/>
        <v>0</v>
      </c>
      <c r="R94" s="156">
        <f t="shared" si="109"/>
        <v>0</v>
      </c>
      <c r="S94" s="156">
        <f t="shared" si="109"/>
        <v>0</v>
      </c>
      <c r="T94" s="156">
        <f t="shared" si="109"/>
        <v>0</v>
      </c>
      <c r="U94" s="156">
        <f t="shared" si="109"/>
        <v>0</v>
      </c>
      <c r="V94" s="156">
        <f t="shared" si="109"/>
        <v>0</v>
      </c>
      <c r="W94" s="156">
        <f t="shared" si="109"/>
        <v>0</v>
      </c>
      <c r="X94" s="156">
        <f t="shared" si="109"/>
        <v>0</v>
      </c>
      <c r="Y94" s="156">
        <f t="shared" si="109"/>
        <v>0</v>
      </c>
      <c r="Z94" s="156">
        <f t="shared" si="109"/>
        <v>0</v>
      </c>
      <c r="AA94" s="156">
        <f t="shared" si="109"/>
        <v>0</v>
      </c>
      <c r="AB94" s="156">
        <f t="shared" si="109"/>
        <v>0</v>
      </c>
      <c r="AC94" s="156">
        <f t="shared" si="109"/>
        <v>0</v>
      </c>
      <c r="AD94" s="156">
        <f t="shared" si="109"/>
        <v>0</v>
      </c>
      <c r="AE94" s="156">
        <f t="shared" si="109"/>
        <v>0</v>
      </c>
      <c r="AF94" s="156">
        <f t="shared" si="109"/>
        <v>0</v>
      </c>
      <c r="AG94" s="156">
        <f t="shared" si="109"/>
        <v>0</v>
      </c>
      <c r="AH94" s="156">
        <f t="shared" si="109"/>
        <v>0</v>
      </c>
      <c r="AI94" s="156">
        <f t="shared" si="109"/>
        <v>0</v>
      </c>
      <c r="AJ94" s="156">
        <f t="shared" si="109"/>
        <v>0</v>
      </c>
      <c r="AK94" s="36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</row>
    <row r="95" spans="1:61" s="1" customFormat="1" ht="20.25" customHeight="1" x14ac:dyDescent="0.2">
      <c r="A95" s="32"/>
      <c r="B95" s="32"/>
      <c r="C95" s="32"/>
      <c r="D95" s="413"/>
      <c r="E95" s="394" t="str">
        <f>'Gruppe 1'!E95:E99</f>
        <v>Lebendhefe</v>
      </c>
      <c r="F95" s="96" t="str">
        <f>$F$6</f>
        <v>FM-Menge (kg)</v>
      </c>
      <c r="G95" s="154"/>
      <c r="H95" s="179" t="str">
        <f t="shared" ref="H95:V95" si="110">IFERROR(G95*H$164/G$164,"-")</f>
        <v>-</v>
      </c>
      <c r="I95" s="179" t="str">
        <f t="shared" si="110"/>
        <v>-</v>
      </c>
      <c r="J95" s="179" t="str">
        <f t="shared" si="110"/>
        <v>-</v>
      </c>
      <c r="K95" s="179" t="str">
        <f t="shared" si="110"/>
        <v>-</v>
      </c>
      <c r="L95" s="179" t="str">
        <f t="shared" si="110"/>
        <v>-</v>
      </c>
      <c r="M95" s="179" t="str">
        <f t="shared" si="110"/>
        <v>-</v>
      </c>
      <c r="N95" s="179" t="str">
        <f t="shared" si="110"/>
        <v>-</v>
      </c>
      <c r="O95" s="179" t="str">
        <f t="shared" si="110"/>
        <v>-</v>
      </c>
      <c r="P95" s="179" t="str">
        <f t="shared" si="110"/>
        <v>-</v>
      </c>
      <c r="Q95" s="179" t="str">
        <f t="shared" si="110"/>
        <v>-</v>
      </c>
      <c r="R95" s="179" t="str">
        <f t="shared" si="110"/>
        <v>-</v>
      </c>
      <c r="S95" s="179" t="str">
        <f t="shared" si="110"/>
        <v>-</v>
      </c>
      <c r="T95" s="179" t="str">
        <f t="shared" si="110"/>
        <v>-</v>
      </c>
      <c r="U95" s="179" t="str">
        <f t="shared" si="110"/>
        <v>-</v>
      </c>
      <c r="V95" s="179" t="str">
        <f t="shared" si="110"/>
        <v>-</v>
      </c>
      <c r="W95" s="179" t="str">
        <f>IFERROR(J95*W$164/J$164,"-")</f>
        <v>-</v>
      </c>
      <c r="X95" s="179" t="str">
        <f>IFERROR(W95*X$164/W$164,"-")</f>
        <v>-</v>
      </c>
      <c r="Y95" s="179" t="str">
        <f>IFERROR(X95*Y$164/X$164,"-")</f>
        <v>-</v>
      </c>
      <c r="Z95" s="179" t="str">
        <f>IFERROR(Y95*Z$164/Y$164,"-")</f>
        <v>-</v>
      </c>
      <c r="AA95" s="179" t="str">
        <f>IFERROR(Z95*AA$164/Z$164,"-")</f>
        <v>-</v>
      </c>
      <c r="AB95" s="179" t="str">
        <f>IFERROR(AA95*AB$164/AA$164,"-")</f>
        <v>-</v>
      </c>
      <c r="AC95" s="179" t="str">
        <f>IFERROR(P95*AC$164/P$164,"-")</f>
        <v>-</v>
      </c>
      <c r="AD95" s="179" t="str">
        <f t="shared" ref="AD95:AJ95" si="111">IFERROR(AC95*AD$164/AC$164,"-")</f>
        <v>-</v>
      </c>
      <c r="AE95" s="179" t="str">
        <f t="shared" si="111"/>
        <v>-</v>
      </c>
      <c r="AF95" s="179" t="str">
        <f t="shared" si="111"/>
        <v>-</v>
      </c>
      <c r="AG95" s="179" t="str">
        <f t="shared" si="111"/>
        <v>-</v>
      </c>
      <c r="AH95" s="179" t="str">
        <f t="shared" si="111"/>
        <v>-</v>
      </c>
      <c r="AI95" s="179" t="str">
        <f t="shared" si="111"/>
        <v>-</v>
      </c>
      <c r="AJ95" s="179" t="str">
        <f t="shared" si="111"/>
        <v>-</v>
      </c>
      <c r="AK95" s="36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</row>
    <row r="96" spans="1:61" s="1" customFormat="1" ht="20.25" customHeight="1" x14ac:dyDescent="0.2">
      <c r="A96" s="32"/>
      <c r="B96" s="32"/>
      <c r="C96" s="32"/>
      <c r="D96" s="413"/>
      <c r="E96" s="395"/>
      <c r="F96" s="96" t="s">
        <v>36</v>
      </c>
      <c r="G96" s="239">
        <f>'Gruppe 1'!G96</f>
        <v>88</v>
      </c>
      <c r="H96" s="164">
        <f>G96</f>
        <v>88</v>
      </c>
      <c r="I96" s="164">
        <f t="shared" ref="I96:V97" si="112">H96</f>
        <v>88</v>
      </c>
      <c r="J96" s="164">
        <f t="shared" si="112"/>
        <v>88</v>
      </c>
      <c r="K96" s="164">
        <f t="shared" si="112"/>
        <v>88</v>
      </c>
      <c r="L96" s="164">
        <f t="shared" si="112"/>
        <v>88</v>
      </c>
      <c r="M96" s="164">
        <f t="shared" si="112"/>
        <v>88</v>
      </c>
      <c r="N96" s="164">
        <f t="shared" si="112"/>
        <v>88</v>
      </c>
      <c r="O96" s="164">
        <f t="shared" si="112"/>
        <v>88</v>
      </c>
      <c r="P96" s="164">
        <f t="shared" si="112"/>
        <v>88</v>
      </c>
      <c r="Q96" s="164">
        <f t="shared" si="112"/>
        <v>88</v>
      </c>
      <c r="R96" s="164">
        <f t="shared" si="112"/>
        <v>88</v>
      </c>
      <c r="S96" s="164">
        <f t="shared" si="112"/>
        <v>88</v>
      </c>
      <c r="T96" s="164">
        <f t="shared" si="112"/>
        <v>88</v>
      </c>
      <c r="U96" s="164">
        <f t="shared" si="112"/>
        <v>88</v>
      </c>
      <c r="V96" s="164">
        <f t="shared" si="112"/>
        <v>88</v>
      </c>
      <c r="W96" s="164">
        <f>J96</f>
        <v>88</v>
      </c>
      <c r="X96" s="164">
        <f t="shared" ref="X96:AB97" si="113">W96</f>
        <v>88</v>
      </c>
      <c r="Y96" s="164">
        <f t="shared" si="113"/>
        <v>88</v>
      </c>
      <c r="Z96" s="164">
        <f t="shared" si="113"/>
        <v>88</v>
      </c>
      <c r="AA96" s="164">
        <f t="shared" si="113"/>
        <v>88</v>
      </c>
      <c r="AB96" s="164">
        <f t="shared" si="113"/>
        <v>88</v>
      </c>
      <c r="AC96" s="164">
        <f>P96</f>
        <v>88</v>
      </c>
      <c r="AD96" s="164">
        <f t="shared" ref="AD96:AJ96" si="114">AC96</f>
        <v>88</v>
      </c>
      <c r="AE96" s="164">
        <f t="shared" si="114"/>
        <v>88</v>
      </c>
      <c r="AF96" s="164">
        <f t="shared" si="114"/>
        <v>88</v>
      </c>
      <c r="AG96" s="164">
        <f t="shared" si="114"/>
        <v>88</v>
      </c>
      <c r="AH96" s="164">
        <f t="shared" si="114"/>
        <v>88</v>
      </c>
      <c r="AI96" s="164">
        <f t="shared" si="114"/>
        <v>88</v>
      </c>
      <c r="AJ96" s="164">
        <f t="shared" si="114"/>
        <v>88</v>
      </c>
      <c r="AK96" s="36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</row>
    <row r="97" spans="1:61" s="1" customFormat="1" ht="20.25" customHeight="1" x14ac:dyDescent="0.2">
      <c r="A97" s="32"/>
      <c r="B97" s="32"/>
      <c r="C97" s="32"/>
      <c r="D97" s="413"/>
      <c r="E97" s="395"/>
      <c r="F97" s="96" t="s">
        <v>90</v>
      </c>
      <c r="G97" s="162">
        <f>'Gruppe 1'!G97</f>
        <v>100</v>
      </c>
      <c r="H97" s="166">
        <f t="shared" ref="H97:AJ97" si="115">G97</f>
        <v>100</v>
      </c>
      <c r="I97" s="166">
        <f t="shared" si="115"/>
        <v>100</v>
      </c>
      <c r="J97" s="166">
        <f t="shared" si="115"/>
        <v>100</v>
      </c>
      <c r="K97" s="166">
        <f t="shared" si="115"/>
        <v>100</v>
      </c>
      <c r="L97" s="166">
        <f t="shared" si="115"/>
        <v>100</v>
      </c>
      <c r="M97" s="166">
        <f t="shared" si="115"/>
        <v>100</v>
      </c>
      <c r="N97" s="166">
        <f t="shared" si="115"/>
        <v>100</v>
      </c>
      <c r="O97" s="166">
        <f t="shared" si="115"/>
        <v>100</v>
      </c>
      <c r="P97" s="166">
        <f t="shared" si="115"/>
        <v>100</v>
      </c>
      <c r="Q97" s="166">
        <f t="shared" si="115"/>
        <v>100</v>
      </c>
      <c r="R97" s="166">
        <f t="shared" si="112"/>
        <v>100</v>
      </c>
      <c r="S97" s="166">
        <f t="shared" si="112"/>
        <v>100</v>
      </c>
      <c r="T97" s="166">
        <f t="shared" si="112"/>
        <v>100</v>
      </c>
      <c r="U97" s="166">
        <f t="shared" si="112"/>
        <v>100</v>
      </c>
      <c r="V97" s="166">
        <f t="shared" si="112"/>
        <v>100</v>
      </c>
      <c r="W97" s="166">
        <f>J97</f>
        <v>100</v>
      </c>
      <c r="X97" s="166">
        <f t="shared" si="113"/>
        <v>100</v>
      </c>
      <c r="Y97" s="166">
        <f t="shared" si="113"/>
        <v>100</v>
      </c>
      <c r="Z97" s="166">
        <f t="shared" si="113"/>
        <v>100</v>
      </c>
      <c r="AA97" s="166">
        <f t="shared" si="113"/>
        <v>100</v>
      </c>
      <c r="AB97" s="166">
        <f t="shared" si="113"/>
        <v>100</v>
      </c>
      <c r="AC97" s="166">
        <f>P97</f>
        <v>100</v>
      </c>
      <c r="AD97" s="166">
        <f t="shared" si="115"/>
        <v>100</v>
      </c>
      <c r="AE97" s="166">
        <f t="shared" si="115"/>
        <v>100</v>
      </c>
      <c r="AF97" s="166">
        <f t="shared" si="115"/>
        <v>100</v>
      </c>
      <c r="AG97" s="166">
        <f t="shared" si="115"/>
        <v>100</v>
      </c>
      <c r="AH97" s="166">
        <f t="shared" si="115"/>
        <v>100</v>
      </c>
      <c r="AI97" s="166">
        <f t="shared" si="115"/>
        <v>100</v>
      </c>
      <c r="AJ97" s="166">
        <f t="shared" si="115"/>
        <v>100</v>
      </c>
      <c r="AK97" s="36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</row>
    <row r="98" spans="1:61" s="1" customFormat="1" ht="20.25" customHeight="1" x14ac:dyDescent="0.2">
      <c r="A98" s="32"/>
      <c r="B98" s="32"/>
      <c r="C98" s="32"/>
      <c r="D98" s="413"/>
      <c r="E98" s="395"/>
      <c r="F98" s="96" t="s">
        <v>160</v>
      </c>
      <c r="G98" s="291">
        <f>IFERROR(G97*100/G96,0)</f>
        <v>113.63636363636364</v>
      </c>
      <c r="H98" s="291">
        <f t="shared" ref="H98:AJ98" si="116">IFERROR(H97*100/H96,0)</f>
        <v>113.63636363636364</v>
      </c>
      <c r="I98" s="291">
        <f t="shared" si="116"/>
        <v>113.63636363636364</v>
      </c>
      <c r="J98" s="291">
        <f t="shared" si="116"/>
        <v>113.63636363636364</v>
      </c>
      <c r="K98" s="291">
        <f t="shared" si="116"/>
        <v>113.63636363636364</v>
      </c>
      <c r="L98" s="291">
        <f t="shared" si="116"/>
        <v>113.63636363636364</v>
      </c>
      <c r="M98" s="291">
        <f t="shared" si="116"/>
        <v>113.63636363636364</v>
      </c>
      <c r="N98" s="291">
        <f t="shared" si="116"/>
        <v>113.63636363636364</v>
      </c>
      <c r="O98" s="291">
        <f t="shared" si="116"/>
        <v>113.63636363636364</v>
      </c>
      <c r="P98" s="291">
        <f t="shared" si="116"/>
        <v>113.63636363636364</v>
      </c>
      <c r="Q98" s="291">
        <f t="shared" si="116"/>
        <v>113.63636363636364</v>
      </c>
      <c r="R98" s="291">
        <f t="shared" si="116"/>
        <v>113.63636363636364</v>
      </c>
      <c r="S98" s="291">
        <f t="shared" si="116"/>
        <v>113.63636363636364</v>
      </c>
      <c r="T98" s="291">
        <f t="shared" si="116"/>
        <v>113.63636363636364</v>
      </c>
      <c r="U98" s="291">
        <f t="shared" si="116"/>
        <v>113.63636363636364</v>
      </c>
      <c r="V98" s="291">
        <f t="shared" si="116"/>
        <v>113.63636363636364</v>
      </c>
      <c r="W98" s="291">
        <f t="shared" si="116"/>
        <v>113.63636363636364</v>
      </c>
      <c r="X98" s="291">
        <f t="shared" si="116"/>
        <v>113.63636363636364</v>
      </c>
      <c r="Y98" s="291">
        <f t="shared" si="116"/>
        <v>113.63636363636364</v>
      </c>
      <c r="Z98" s="291">
        <f t="shared" si="116"/>
        <v>113.63636363636364</v>
      </c>
      <c r="AA98" s="291">
        <f t="shared" si="116"/>
        <v>113.63636363636364</v>
      </c>
      <c r="AB98" s="291">
        <f t="shared" si="116"/>
        <v>113.63636363636364</v>
      </c>
      <c r="AC98" s="291">
        <f t="shared" si="116"/>
        <v>113.63636363636364</v>
      </c>
      <c r="AD98" s="291">
        <f t="shared" si="116"/>
        <v>113.63636363636364</v>
      </c>
      <c r="AE98" s="291">
        <f t="shared" si="116"/>
        <v>113.63636363636364</v>
      </c>
      <c r="AF98" s="291">
        <f t="shared" si="116"/>
        <v>113.63636363636364</v>
      </c>
      <c r="AG98" s="291">
        <f t="shared" si="116"/>
        <v>113.63636363636364</v>
      </c>
      <c r="AH98" s="291">
        <f t="shared" si="116"/>
        <v>113.63636363636364</v>
      </c>
      <c r="AI98" s="291">
        <f t="shared" si="116"/>
        <v>113.63636363636364</v>
      </c>
      <c r="AJ98" s="291">
        <f t="shared" si="116"/>
        <v>113.63636363636364</v>
      </c>
      <c r="AK98" s="36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</row>
    <row r="99" spans="1:61" s="1" customFormat="1" ht="20.25" customHeight="1" x14ac:dyDescent="0.2">
      <c r="A99" s="32"/>
      <c r="B99" s="32"/>
      <c r="C99" s="32"/>
      <c r="D99" s="413"/>
      <c r="E99" s="396"/>
      <c r="F99" s="96" t="s">
        <v>163</v>
      </c>
      <c r="G99" s="309">
        <f>'Gruppe 1'!G99</f>
        <v>2</v>
      </c>
      <c r="H99" s="309">
        <f>G99</f>
        <v>2</v>
      </c>
      <c r="I99" s="309">
        <f t="shared" ref="I99:AJ99" si="117">H99</f>
        <v>2</v>
      </c>
      <c r="J99" s="309">
        <f t="shared" si="117"/>
        <v>2</v>
      </c>
      <c r="K99" s="309">
        <f t="shared" si="117"/>
        <v>2</v>
      </c>
      <c r="L99" s="309">
        <f t="shared" si="117"/>
        <v>2</v>
      </c>
      <c r="M99" s="309">
        <f t="shared" si="117"/>
        <v>2</v>
      </c>
      <c r="N99" s="309">
        <f t="shared" si="117"/>
        <v>2</v>
      </c>
      <c r="O99" s="309">
        <f t="shared" si="117"/>
        <v>2</v>
      </c>
      <c r="P99" s="309">
        <f t="shared" si="117"/>
        <v>2</v>
      </c>
      <c r="Q99" s="309">
        <f t="shared" si="117"/>
        <v>2</v>
      </c>
      <c r="R99" s="309">
        <f t="shared" si="117"/>
        <v>2</v>
      </c>
      <c r="S99" s="309">
        <f t="shared" si="117"/>
        <v>2</v>
      </c>
      <c r="T99" s="309">
        <f t="shared" si="117"/>
        <v>2</v>
      </c>
      <c r="U99" s="309">
        <f t="shared" si="117"/>
        <v>2</v>
      </c>
      <c r="V99" s="309">
        <f t="shared" si="117"/>
        <v>2</v>
      </c>
      <c r="W99" s="309">
        <f t="shared" si="117"/>
        <v>2</v>
      </c>
      <c r="X99" s="309">
        <f t="shared" si="117"/>
        <v>2</v>
      </c>
      <c r="Y99" s="309">
        <f t="shared" si="117"/>
        <v>2</v>
      </c>
      <c r="Z99" s="309">
        <f t="shared" si="117"/>
        <v>2</v>
      </c>
      <c r="AA99" s="309">
        <f t="shared" si="117"/>
        <v>2</v>
      </c>
      <c r="AB99" s="309">
        <f t="shared" si="117"/>
        <v>2</v>
      </c>
      <c r="AC99" s="309">
        <f t="shared" si="117"/>
        <v>2</v>
      </c>
      <c r="AD99" s="309">
        <f t="shared" si="117"/>
        <v>2</v>
      </c>
      <c r="AE99" s="309">
        <f t="shared" si="117"/>
        <v>2</v>
      </c>
      <c r="AF99" s="309">
        <f t="shared" si="117"/>
        <v>2</v>
      </c>
      <c r="AG99" s="309">
        <f t="shared" si="117"/>
        <v>2</v>
      </c>
      <c r="AH99" s="309">
        <f t="shared" si="117"/>
        <v>2</v>
      </c>
      <c r="AI99" s="309">
        <f t="shared" si="117"/>
        <v>2</v>
      </c>
      <c r="AJ99" s="309">
        <f t="shared" si="117"/>
        <v>2</v>
      </c>
      <c r="AK99" s="36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</row>
    <row r="100" spans="1:61" s="1" customFormat="1" ht="20.25" hidden="1" customHeight="1" x14ac:dyDescent="0.2">
      <c r="A100" s="32"/>
      <c r="B100" s="62">
        <f>B92+1</f>
        <v>13</v>
      </c>
      <c r="C100" s="48">
        <v>1</v>
      </c>
      <c r="D100" s="413"/>
      <c r="E100" s="334" t="s">
        <v>187</v>
      </c>
      <c r="F100" s="155" t="s">
        <v>72</v>
      </c>
      <c r="G100" s="156">
        <f>IFERROR(G95*G96/100*(100-G99)/100,0)</f>
        <v>0</v>
      </c>
      <c r="H100" s="156">
        <f>IFERROR(H95*H96/100*(100-H99)/100,0)</f>
        <v>0</v>
      </c>
      <c r="I100" s="156">
        <f t="shared" ref="I100:AJ100" si="118">IFERROR(I95*I96/100*(100-I99)/100,0)</f>
        <v>0</v>
      </c>
      <c r="J100" s="156">
        <f t="shared" si="118"/>
        <v>0</v>
      </c>
      <c r="K100" s="156">
        <f t="shared" si="118"/>
        <v>0</v>
      </c>
      <c r="L100" s="156">
        <f t="shared" si="118"/>
        <v>0</v>
      </c>
      <c r="M100" s="156">
        <f t="shared" si="118"/>
        <v>0</v>
      </c>
      <c r="N100" s="156">
        <f t="shared" si="118"/>
        <v>0</v>
      </c>
      <c r="O100" s="156">
        <f t="shared" si="118"/>
        <v>0</v>
      </c>
      <c r="P100" s="156">
        <f t="shared" si="118"/>
        <v>0</v>
      </c>
      <c r="Q100" s="156">
        <f t="shared" si="118"/>
        <v>0</v>
      </c>
      <c r="R100" s="156">
        <f t="shared" si="118"/>
        <v>0</v>
      </c>
      <c r="S100" s="156">
        <f t="shared" si="118"/>
        <v>0</v>
      </c>
      <c r="T100" s="156">
        <f t="shared" si="118"/>
        <v>0</v>
      </c>
      <c r="U100" s="156">
        <f t="shared" si="118"/>
        <v>0</v>
      </c>
      <c r="V100" s="156">
        <f t="shared" si="118"/>
        <v>0</v>
      </c>
      <c r="W100" s="156">
        <f t="shared" si="118"/>
        <v>0</v>
      </c>
      <c r="X100" s="156">
        <f t="shared" si="118"/>
        <v>0</v>
      </c>
      <c r="Y100" s="156">
        <f t="shared" si="118"/>
        <v>0</v>
      </c>
      <c r="Z100" s="156">
        <f t="shared" si="118"/>
        <v>0</v>
      </c>
      <c r="AA100" s="156">
        <f t="shared" si="118"/>
        <v>0</v>
      </c>
      <c r="AB100" s="156">
        <f t="shared" si="118"/>
        <v>0</v>
      </c>
      <c r="AC100" s="156">
        <f t="shared" si="118"/>
        <v>0</v>
      </c>
      <c r="AD100" s="156">
        <f t="shared" si="118"/>
        <v>0</v>
      </c>
      <c r="AE100" s="156">
        <f t="shared" si="118"/>
        <v>0</v>
      </c>
      <c r="AF100" s="156">
        <f t="shared" si="118"/>
        <v>0</v>
      </c>
      <c r="AG100" s="156">
        <f t="shared" si="118"/>
        <v>0</v>
      </c>
      <c r="AH100" s="156">
        <f t="shared" si="118"/>
        <v>0</v>
      </c>
      <c r="AI100" s="156">
        <f t="shared" si="118"/>
        <v>0</v>
      </c>
      <c r="AJ100" s="156">
        <f t="shared" si="118"/>
        <v>0</v>
      </c>
      <c r="AK100" s="36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</row>
    <row r="101" spans="1:61" s="1" customFormat="1" ht="20.25" hidden="1" customHeight="1" x14ac:dyDescent="0.2">
      <c r="A101" s="32"/>
      <c r="B101" s="48"/>
      <c r="C101" s="48">
        <f>C100+1</f>
        <v>2</v>
      </c>
      <c r="D101" s="413"/>
      <c r="E101" s="334" t="s">
        <v>187</v>
      </c>
      <c r="F101" s="155" t="s">
        <v>89</v>
      </c>
      <c r="G101" s="163">
        <f>IFERROR(G98/100*G100,0)</f>
        <v>0</v>
      </c>
      <c r="H101" s="163">
        <f>IFERROR(H98/100*H100,0)</f>
        <v>0</v>
      </c>
      <c r="I101" s="163">
        <f t="shared" ref="I101:AJ101" si="119">IFERROR(I98/100*I100,0)</f>
        <v>0</v>
      </c>
      <c r="J101" s="163">
        <f t="shared" si="119"/>
        <v>0</v>
      </c>
      <c r="K101" s="163">
        <f t="shared" si="119"/>
        <v>0</v>
      </c>
      <c r="L101" s="163">
        <f t="shared" si="119"/>
        <v>0</v>
      </c>
      <c r="M101" s="163">
        <f t="shared" si="119"/>
        <v>0</v>
      </c>
      <c r="N101" s="163">
        <f t="shared" si="119"/>
        <v>0</v>
      </c>
      <c r="O101" s="163">
        <f t="shared" si="119"/>
        <v>0</v>
      </c>
      <c r="P101" s="163">
        <f t="shared" si="119"/>
        <v>0</v>
      </c>
      <c r="Q101" s="163">
        <f t="shared" si="119"/>
        <v>0</v>
      </c>
      <c r="R101" s="163">
        <f t="shared" si="119"/>
        <v>0</v>
      </c>
      <c r="S101" s="163">
        <f t="shared" si="119"/>
        <v>0</v>
      </c>
      <c r="T101" s="163">
        <f t="shared" si="119"/>
        <v>0</v>
      </c>
      <c r="U101" s="163">
        <f t="shared" si="119"/>
        <v>0</v>
      </c>
      <c r="V101" s="163">
        <f t="shared" si="119"/>
        <v>0</v>
      </c>
      <c r="W101" s="163">
        <f t="shared" si="119"/>
        <v>0</v>
      </c>
      <c r="X101" s="163">
        <f t="shared" si="119"/>
        <v>0</v>
      </c>
      <c r="Y101" s="163">
        <f t="shared" si="119"/>
        <v>0</v>
      </c>
      <c r="Z101" s="163">
        <f t="shared" si="119"/>
        <v>0</v>
      </c>
      <c r="AA101" s="163">
        <f t="shared" si="119"/>
        <v>0</v>
      </c>
      <c r="AB101" s="163">
        <f t="shared" si="119"/>
        <v>0</v>
      </c>
      <c r="AC101" s="163">
        <f t="shared" si="119"/>
        <v>0</v>
      </c>
      <c r="AD101" s="163">
        <f t="shared" si="119"/>
        <v>0</v>
      </c>
      <c r="AE101" s="163">
        <f t="shared" si="119"/>
        <v>0</v>
      </c>
      <c r="AF101" s="163">
        <f t="shared" si="119"/>
        <v>0</v>
      </c>
      <c r="AG101" s="163">
        <f t="shared" si="119"/>
        <v>0</v>
      </c>
      <c r="AH101" s="163">
        <f t="shared" si="119"/>
        <v>0</v>
      </c>
      <c r="AI101" s="163">
        <f t="shared" si="119"/>
        <v>0</v>
      </c>
      <c r="AJ101" s="163">
        <f t="shared" si="119"/>
        <v>0</v>
      </c>
      <c r="AK101" s="36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</row>
    <row r="102" spans="1:61" s="1" customFormat="1" ht="20.25" hidden="1" customHeight="1" x14ac:dyDescent="0.2">
      <c r="A102" s="32"/>
      <c r="B102" s="32"/>
      <c r="C102" s="48">
        <v>3</v>
      </c>
      <c r="D102" s="413"/>
      <c r="E102" s="334" t="s">
        <v>186</v>
      </c>
      <c r="F102" s="155" t="s">
        <v>151</v>
      </c>
      <c r="G102" s="156">
        <f>IFERROR(G95*G96/88,0)</f>
        <v>0</v>
      </c>
      <c r="H102" s="156">
        <f t="shared" ref="H102:AJ102" si="120">IFERROR(H95*H96/88,0)</f>
        <v>0</v>
      </c>
      <c r="I102" s="156">
        <f t="shared" si="120"/>
        <v>0</v>
      </c>
      <c r="J102" s="156">
        <f t="shared" si="120"/>
        <v>0</v>
      </c>
      <c r="K102" s="156">
        <f t="shared" si="120"/>
        <v>0</v>
      </c>
      <c r="L102" s="156">
        <f t="shared" si="120"/>
        <v>0</v>
      </c>
      <c r="M102" s="156">
        <f t="shared" si="120"/>
        <v>0</v>
      </c>
      <c r="N102" s="156">
        <f t="shared" si="120"/>
        <v>0</v>
      </c>
      <c r="O102" s="156">
        <f t="shared" si="120"/>
        <v>0</v>
      </c>
      <c r="P102" s="156">
        <f t="shared" si="120"/>
        <v>0</v>
      </c>
      <c r="Q102" s="156">
        <f t="shared" si="120"/>
        <v>0</v>
      </c>
      <c r="R102" s="156">
        <f t="shared" si="120"/>
        <v>0</v>
      </c>
      <c r="S102" s="156">
        <f t="shared" si="120"/>
        <v>0</v>
      </c>
      <c r="T102" s="156">
        <f t="shared" si="120"/>
        <v>0</v>
      </c>
      <c r="U102" s="156">
        <f t="shared" si="120"/>
        <v>0</v>
      </c>
      <c r="V102" s="156">
        <f t="shared" si="120"/>
        <v>0</v>
      </c>
      <c r="W102" s="156">
        <f t="shared" si="120"/>
        <v>0</v>
      </c>
      <c r="X102" s="156">
        <f t="shared" si="120"/>
        <v>0</v>
      </c>
      <c r="Y102" s="156">
        <f t="shared" si="120"/>
        <v>0</v>
      </c>
      <c r="Z102" s="156">
        <f t="shared" si="120"/>
        <v>0</v>
      </c>
      <c r="AA102" s="156">
        <f t="shared" si="120"/>
        <v>0</v>
      </c>
      <c r="AB102" s="156">
        <f t="shared" si="120"/>
        <v>0</v>
      </c>
      <c r="AC102" s="156">
        <f t="shared" si="120"/>
        <v>0</v>
      </c>
      <c r="AD102" s="156">
        <f t="shared" si="120"/>
        <v>0</v>
      </c>
      <c r="AE102" s="156">
        <f t="shared" si="120"/>
        <v>0</v>
      </c>
      <c r="AF102" s="156">
        <f t="shared" si="120"/>
        <v>0</v>
      </c>
      <c r="AG102" s="156">
        <f t="shared" si="120"/>
        <v>0</v>
      </c>
      <c r="AH102" s="156">
        <f t="shared" si="120"/>
        <v>0</v>
      </c>
      <c r="AI102" s="156">
        <f t="shared" si="120"/>
        <v>0</v>
      </c>
      <c r="AJ102" s="156">
        <f t="shared" si="120"/>
        <v>0</v>
      </c>
      <c r="AK102" s="36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</row>
    <row r="103" spans="1:61" s="1" customFormat="1" ht="20.25" customHeight="1" x14ac:dyDescent="0.2">
      <c r="A103" s="32"/>
      <c r="B103" s="32"/>
      <c r="C103" s="32"/>
      <c r="D103" s="413"/>
      <c r="E103" s="394" t="str">
        <f>'Gruppe 1'!E103:E107</f>
        <v>…</v>
      </c>
      <c r="F103" s="96" t="str">
        <f>$F$6</f>
        <v>FM-Menge (kg)</v>
      </c>
      <c r="G103" s="154"/>
      <c r="H103" s="179" t="str">
        <f t="shared" ref="H103:V103" si="121">IFERROR(G103*H$164/G$164,"-")</f>
        <v>-</v>
      </c>
      <c r="I103" s="179" t="str">
        <f t="shared" si="121"/>
        <v>-</v>
      </c>
      <c r="J103" s="179" t="str">
        <f t="shared" si="121"/>
        <v>-</v>
      </c>
      <c r="K103" s="179" t="str">
        <f t="shared" si="121"/>
        <v>-</v>
      </c>
      <c r="L103" s="179" t="str">
        <f t="shared" si="121"/>
        <v>-</v>
      </c>
      <c r="M103" s="179" t="str">
        <f t="shared" si="121"/>
        <v>-</v>
      </c>
      <c r="N103" s="179" t="str">
        <f t="shared" si="121"/>
        <v>-</v>
      </c>
      <c r="O103" s="179" t="str">
        <f t="shared" si="121"/>
        <v>-</v>
      </c>
      <c r="P103" s="179" t="str">
        <f t="shared" si="121"/>
        <v>-</v>
      </c>
      <c r="Q103" s="179" t="str">
        <f t="shared" si="121"/>
        <v>-</v>
      </c>
      <c r="R103" s="179" t="str">
        <f t="shared" si="121"/>
        <v>-</v>
      </c>
      <c r="S103" s="179" t="str">
        <f t="shared" si="121"/>
        <v>-</v>
      </c>
      <c r="T103" s="179" t="str">
        <f t="shared" si="121"/>
        <v>-</v>
      </c>
      <c r="U103" s="179" t="str">
        <f t="shared" si="121"/>
        <v>-</v>
      </c>
      <c r="V103" s="179" t="str">
        <f t="shared" si="121"/>
        <v>-</v>
      </c>
      <c r="W103" s="179" t="str">
        <f>IFERROR(J103*W$164/J$164,"-")</f>
        <v>-</v>
      </c>
      <c r="X103" s="179" t="str">
        <f>IFERROR(W103*X$164/W$164,"-")</f>
        <v>-</v>
      </c>
      <c r="Y103" s="179" t="str">
        <f>IFERROR(X103*Y$164/X$164,"-")</f>
        <v>-</v>
      </c>
      <c r="Z103" s="179" t="str">
        <f>IFERROR(Y103*Z$164/Y$164,"-")</f>
        <v>-</v>
      </c>
      <c r="AA103" s="179" t="str">
        <f>IFERROR(Z103*AA$164/Z$164,"-")</f>
        <v>-</v>
      </c>
      <c r="AB103" s="179" t="str">
        <f>IFERROR(AA103*AB$164/AA$164,"-")</f>
        <v>-</v>
      </c>
      <c r="AC103" s="179" t="str">
        <f>IFERROR(P103*AC$164/P$164,"-")</f>
        <v>-</v>
      </c>
      <c r="AD103" s="179" t="str">
        <f t="shared" ref="AD103:AJ103" si="122">IFERROR(AC103*AD$164/AC$164,"-")</f>
        <v>-</v>
      </c>
      <c r="AE103" s="179" t="str">
        <f t="shared" si="122"/>
        <v>-</v>
      </c>
      <c r="AF103" s="179" t="str">
        <f t="shared" si="122"/>
        <v>-</v>
      </c>
      <c r="AG103" s="179" t="str">
        <f t="shared" si="122"/>
        <v>-</v>
      </c>
      <c r="AH103" s="179" t="str">
        <f t="shared" si="122"/>
        <v>-</v>
      </c>
      <c r="AI103" s="179" t="str">
        <f t="shared" si="122"/>
        <v>-</v>
      </c>
      <c r="AJ103" s="179" t="str">
        <f t="shared" si="122"/>
        <v>-</v>
      </c>
      <c r="AK103" s="36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</row>
    <row r="104" spans="1:61" s="1" customFormat="1" ht="20.25" customHeight="1" x14ac:dyDescent="0.2">
      <c r="A104" s="32"/>
      <c r="B104" s="32"/>
      <c r="C104" s="32"/>
      <c r="D104" s="413"/>
      <c r="E104" s="395"/>
      <c r="F104" s="96" t="s">
        <v>36</v>
      </c>
      <c r="G104" s="239">
        <f>'Gruppe 1'!G104</f>
        <v>90</v>
      </c>
      <c r="H104" s="164">
        <f>G104</f>
        <v>90</v>
      </c>
      <c r="I104" s="164">
        <f t="shared" ref="I104:V105" si="123">H104</f>
        <v>90</v>
      </c>
      <c r="J104" s="164">
        <f t="shared" si="123"/>
        <v>90</v>
      </c>
      <c r="K104" s="164">
        <f t="shared" si="123"/>
        <v>90</v>
      </c>
      <c r="L104" s="164">
        <f t="shared" si="123"/>
        <v>90</v>
      </c>
      <c r="M104" s="164">
        <f t="shared" si="123"/>
        <v>90</v>
      </c>
      <c r="N104" s="164">
        <f t="shared" si="123"/>
        <v>90</v>
      </c>
      <c r="O104" s="164">
        <f t="shared" si="123"/>
        <v>90</v>
      </c>
      <c r="P104" s="164">
        <f t="shared" si="123"/>
        <v>90</v>
      </c>
      <c r="Q104" s="164">
        <f t="shared" si="123"/>
        <v>90</v>
      </c>
      <c r="R104" s="164">
        <f t="shared" si="123"/>
        <v>90</v>
      </c>
      <c r="S104" s="164">
        <f t="shared" si="123"/>
        <v>90</v>
      </c>
      <c r="T104" s="164">
        <f t="shared" si="123"/>
        <v>90</v>
      </c>
      <c r="U104" s="164">
        <f t="shared" si="123"/>
        <v>90</v>
      </c>
      <c r="V104" s="164">
        <f t="shared" si="123"/>
        <v>90</v>
      </c>
      <c r="W104" s="164">
        <f>J104</f>
        <v>90</v>
      </c>
      <c r="X104" s="164">
        <f t="shared" ref="X104:AB105" si="124">W104</f>
        <v>90</v>
      </c>
      <c r="Y104" s="164">
        <f t="shared" si="124"/>
        <v>90</v>
      </c>
      <c r="Z104" s="164">
        <f t="shared" si="124"/>
        <v>90</v>
      </c>
      <c r="AA104" s="164">
        <f t="shared" si="124"/>
        <v>90</v>
      </c>
      <c r="AB104" s="164">
        <f t="shared" si="124"/>
        <v>90</v>
      </c>
      <c r="AC104" s="164">
        <f>P104</f>
        <v>90</v>
      </c>
      <c r="AD104" s="164">
        <f t="shared" ref="AD104:AJ104" si="125">AC104</f>
        <v>90</v>
      </c>
      <c r="AE104" s="164">
        <f t="shared" si="125"/>
        <v>90</v>
      </c>
      <c r="AF104" s="164">
        <f t="shared" si="125"/>
        <v>90</v>
      </c>
      <c r="AG104" s="164">
        <f t="shared" si="125"/>
        <v>90</v>
      </c>
      <c r="AH104" s="164">
        <f t="shared" si="125"/>
        <v>90</v>
      </c>
      <c r="AI104" s="164">
        <f t="shared" si="125"/>
        <v>90</v>
      </c>
      <c r="AJ104" s="164">
        <f t="shared" si="125"/>
        <v>90</v>
      </c>
      <c r="AK104" s="36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</row>
    <row r="105" spans="1:61" s="1" customFormat="1" ht="20.25" customHeight="1" x14ac:dyDescent="0.2">
      <c r="A105" s="32"/>
      <c r="B105" s="32"/>
      <c r="C105" s="32"/>
      <c r="D105" s="413"/>
      <c r="E105" s="395"/>
      <c r="F105" s="96" t="s">
        <v>90</v>
      </c>
      <c r="G105" s="162">
        <f>'Gruppe 1'!G105</f>
        <v>19</v>
      </c>
      <c r="H105" s="166">
        <f t="shared" ref="H105:AJ105" si="126">G105</f>
        <v>19</v>
      </c>
      <c r="I105" s="166">
        <f t="shared" si="126"/>
        <v>19</v>
      </c>
      <c r="J105" s="166">
        <f t="shared" si="126"/>
        <v>19</v>
      </c>
      <c r="K105" s="166">
        <f t="shared" si="126"/>
        <v>19</v>
      </c>
      <c r="L105" s="166">
        <f t="shared" si="126"/>
        <v>19</v>
      </c>
      <c r="M105" s="166">
        <f t="shared" si="126"/>
        <v>19</v>
      </c>
      <c r="N105" s="166">
        <f t="shared" si="126"/>
        <v>19</v>
      </c>
      <c r="O105" s="166">
        <f t="shared" si="126"/>
        <v>19</v>
      </c>
      <c r="P105" s="166">
        <f t="shared" si="126"/>
        <v>19</v>
      </c>
      <c r="Q105" s="166">
        <f t="shared" si="126"/>
        <v>19</v>
      </c>
      <c r="R105" s="166">
        <f t="shared" si="123"/>
        <v>19</v>
      </c>
      <c r="S105" s="166">
        <f t="shared" si="123"/>
        <v>19</v>
      </c>
      <c r="T105" s="166">
        <f t="shared" si="123"/>
        <v>19</v>
      </c>
      <c r="U105" s="166">
        <f t="shared" si="123"/>
        <v>19</v>
      </c>
      <c r="V105" s="166">
        <f t="shared" si="123"/>
        <v>19</v>
      </c>
      <c r="W105" s="166">
        <f>J105</f>
        <v>19</v>
      </c>
      <c r="X105" s="166">
        <f t="shared" si="124"/>
        <v>19</v>
      </c>
      <c r="Y105" s="166">
        <f t="shared" si="124"/>
        <v>19</v>
      </c>
      <c r="Z105" s="166">
        <f t="shared" si="124"/>
        <v>19</v>
      </c>
      <c r="AA105" s="166">
        <f t="shared" si="124"/>
        <v>19</v>
      </c>
      <c r="AB105" s="166">
        <f t="shared" si="124"/>
        <v>19</v>
      </c>
      <c r="AC105" s="166">
        <f>P105</f>
        <v>19</v>
      </c>
      <c r="AD105" s="166">
        <f t="shared" si="126"/>
        <v>19</v>
      </c>
      <c r="AE105" s="166">
        <f t="shared" si="126"/>
        <v>19</v>
      </c>
      <c r="AF105" s="166">
        <f t="shared" si="126"/>
        <v>19</v>
      </c>
      <c r="AG105" s="166">
        <f t="shared" si="126"/>
        <v>19</v>
      </c>
      <c r="AH105" s="166">
        <f t="shared" si="126"/>
        <v>19</v>
      </c>
      <c r="AI105" s="166">
        <f t="shared" si="126"/>
        <v>19</v>
      </c>
      <c r="AJ105" s="166">
        <f t="shared" si="126"/>
        <v>19</v>
      </c>
      <c r="AK105" s="36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</row>
    <row r="106" spans="1:61" s="1" customFormat="1" ht="20.25" customHeight="1" x14ac:dyDescent="0.2">
      <c r="A106" s="32"/>
      <c r="B106" s="32"/>
      <c r="C106" s="32"/>
      <c r="D106" s="413"/>
      <c r="E106" s="395"/>
      <c r="F106" s="96" t="s">
        <v>160</v>
      </c>
      <c r="G106" s="291">
        <f>IFERROR(G105*100/G104,0)</f>
        <v>21.111111111111111</v>
      </c>
      <c r="H106" s="291">
        <f t="shared" ref="H106:AJ106" si="127">IFERROR(H105*100/H104,0)</f>
        <v>21.111111111111111</v>
      </c>
      <c r="I106" s="291">
        <f t="shared" si="127"/>
        <v>21.111111111111111</v>
      </c>
      <c r="J106" s="291">
        <f t="shared" si="127"/>
        <v>21.111111111111111</v>
      </c>
      <c r="K106" s="291">
        <f t="shared" si="127"/>
        <v>21.111111111111111</v>
      </c>
      <c r="L106" s="291">
        <f t="shared" si="127"/>
        <v>21.111111111111111</v>
      </c>
      <c r="M106" s="291">
        <f t="shared" si="127"/>
        <v>21.111111111111111</v>
      </c>
      <c r="N106" s="291">
        <f t="shared" si="127"/>
        <v>21.111111111111111</v>
      </c>
      <c r="O106" s="291">
        <f t="shared" si="127"/>
        <v>21.111111111111111</v>
      </c>
      <c r="P106" s="291">
        <f t="shared" si="127"/>
        <v>21.111111111111111</v>
      </c>
      <c r="Q106" s="291">
        <f t="shared" si="127"/>
        <v>21.111111111111111</v>
      </c>
      <c r="R106" s="291">
        <f t="shared" si="127"/>
        <v>21.111111111111111</v>
      </c>
      <c r="S106" s="291">
        <f t="shared" si="127"/>
        <v>21.111111111111111</v>
      </c>
      <c r="T106" s="291">
        <f t="shared" si="127"/>
        <v>21.111111111111111</v>
      </c>
      <c r="U106" s="291">
        <f t="shared" si="127"/>
        <v>21.111111111111111</v>
      </c>
      <c r="V106" s="291">
        <f t="shared" si="127"/>
        <v>21.111111111111111</v>
      </c>
      <c r="W106" s="291">
        <f t="shared" si="127"/>
        <v>21.111111111111111</v>
      </c>
      <c r="X106" s="291">
        <f t="shared" si="127"/>
        <v>21.111111111111111</v>
      </c>
      <c r="Y106" s="291">
        <f t="shared" si="127"/>
        <v>21.111111111111111</v>
      </c>
      <c r="Z106" s="291">
        <f t="shared" si="127"/>
        <v>21.111111111111111</v>
      </c>
      <c r="AA106" s="291">
        <f t="shared" si="127"/>
        <v>21.111111111111111</v>
      </c>
      <c r="AB106" s="291">
        <f t="shared" si="127"/>
        <v>21.111111111111111</v>
      </c>
      <c r="AC106" s="291">
        <f t="shared" si="127"/>
        <v>21.111111111111111</v>
      </c>
      <c r="AD106" s="291">
        <f t="shared" si="127"/>
        <v>21.111111111111111</v>
      </c>
      <c r="AE106" s="291">
        <f t="shared" si="127"/>
        <v>21.111111111111111</v>
      </c>
      <c r="AF106" s="291">
        <f t="shared" si="127"/>
        <v>21.111111111111111</v>
      </c>
      <c r="AG106" s="291">
        <f t="shared" si="127"/>
        <v>21.111111111111111</v>
      </c>
      <c r="AH106" s="291">
        <f t="shared" si="127"/>
        <v>21.111111111111111</v>
      </c>
      <c r="AI106" s="291">
        <f t="shared" si="127"/>
        <v>21.111111111111111</v>
      </c>
      <c r="AJ106" s="291">
        <f t="shared" si="127"/>
        <v>21.111111111111111</v>
      </c>
      <c r="AK106" s="36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</row>
    <row r="107" spans="1:61" s="1" customFormat="1" ht="20.25" customHeight="1" x14ac:dyDescent="0.2">
      <c r="A107" s="32"/>
      <c r="B107" s="32"/>
      <c r="C107" s="32"/>
      <c r="D107" s="413"/>
      <c r="E107" s="396"/>
      <c r="F107" s="96" t="s">
        <v>163</v>
      </c>
      <c r="G107" s="309">
        <f>'Gruppe 1'!G107</f>
        <v>2</v>
      </c>
      <c r="H107" s="309">
        <f>G107</f>
        <v>2</v>
      </c>
      <c r="I107" s="309">
        <f t="shared" ref="I107:AJ107" si="128">H107</f>
        <v>2</v>
      </c>
      <c r="J107" s="309">
        <f t="shared" si="128"/>
        <v>2</v>
      </c>
      <c r="K107" s="309">
        <f t="shared" si="128"/>
        <v>2</v>
      </c>
      <c r="L107" s="309">
        <f t="shared" si="128"/>
        <v>2</v>
      </c>
      <c r="M107" s="309">
        <f t="shared" si="128"/>
        <v>2</v>
      </c>
      <c r="N107" s="309">
        <f t="shared" si="128"/>
        <v>2</v>
      </c>
      <c r="O107" s="309">
        <f t="shared" si="128"/>
        <v>2</v>
      </c>
      <c r="P107" s="309">
        <f t="shared" si="128"/>
        <v>2</v>
      </c>
      <c r="Q107" s="309">
        <f t="shared" si="128"/>
        <v>2</v>
      </c>
      <c r="R107" s="309">
        <f t="shared" si="128"/>
        <v>2</v>
      </c>
      <c r="S107" s="309">
        <f t="shared" si="128"/>
        <v>2</v>
      </c>
      <c r="T107" s="309">
        <f t="shared" si="128"/>
        <v>2</v>
      </c>
      <c r="U107" s="309">
        <f t="shared" si="128"/>
        <v>2</v>
      </c>
      <c r="V107" s="309">
        <f t="shared" si="128"/>
        <v>2</v>
      </c>
      <c r="W107" s="309">
        <f t="shared" si="128"/>
        <v>2</v>
      </c>
      <c r="X107" s="309">
        <f t="shared" si="128"/>
        <v>2</v>
      </c>
      <c r="Y107" s="309">
        <f t="shared" si="128"/>
        <v>2</v>
      </c>
      <c r="Z107" s="309">
        <f t="shared" si="128"/>
        <v>2</v>
      </c>
      <c r="AA107" s="309">
        <f t="shared" si="128"/>
        <v>2</v>
      </c>
      <c r="AB107" s="309">
        <f t="shared" si="128"/>
        <v>2</v>
      </c>
      <c r="AC107" s="309">
        <f t="shared" si="128"/>
        <v>2</v>
      </c>
      <c r="AD107" s="309">
        <f t="shared" si="128"/>
        <v>2</v>
      </c>
      <c r="AE107" s="309">
        <f t="shared" si="128"/>
        <v>2</v>
      </c>
      <c r="AF107" s="309">
        <f t="shared" si="128"/>
        <v>2</v>
      </c>
      <c r="AG107" s="309">
        <f t="shared" si="128"/>
        <v>2</v>
      </c>
      <c r="AH107" s="309">
        <f t="shared" si="128"/>
        <v>2</v>
      </c>
      <c r="AI107" s="309">
        <f t="shared" si="128"/>
        <v>2</v>
      </c>
      <c r="AJ107" s="309">
        <f t="shared" si="128"/>
        <v>2</v>
      </c>
      <c r="AK107" s="36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</row>
    <row r="108" spans="1:61" s="1" customFormat="1" ht="20.25" hidden="1" customHeight="1" x14ac:dyDescent="0.2">
      <c r="A108" s="32"/>
      <c r="B108" s="62">
        <f>B100+1</f>
        <v>14</v>
      </c>
      <c r="C108" s="48">
        <v>1</v>
      </c>
      <c r="D108" s="413"/>
      <c r="E108" s="334" t="s">
        <v>187</v>
      </c>
      <c r="F108" s="155" t="s">
        <v>72</v>
      </c>
      <c r="G108" s="156">
        <f>IFERROR(G103*G104/100*(100-G107)/100,0)</f>
        <v>0</v>
      </c>
      <c r="H108" s="156">
        <f>IFERROR(H103*H104/100*(100-H107)/100,0)</f>
        <v>0</v>
      </c>
      <c r="I108" s="156">
        <f t="shared" ref="I108:AJ108" si="129">IFERROR(I103*I104/100*(100-I107)/100,0)</f>
        <v>0</v>
      </c>
      <c r="J108" s="156">
        <f t="shared" si="129"/>
        <v>0</v>
      </c>
      <c r="K108" s="156">
        <f t="shared" si="129"/>
        <v>0</v>
      </c>
      <c r="L108" s="156">
        <f t="shared" si="129"/>
        <v>0</v>
      </c>
      <c r="M108" s="156">
        <f t="shared" si="129"/>
        <v>0</v>
      </c>
      <c r="N108" s="156">
        <f t="shared" si="129"/>
        <v>0</v>
      </c>
      <c r="O108" s="156">
        <f t="shared" si="129"/>
        <v>0</v>
      </c>
      <c r="P108" s="156">
        <f t="shared" si="129"/>
        <v>0</v>
      </c>
      <c r="Q108" s="156">
        <f t="shared" si="129"/>
        <v>0</v>
      </c>
      <c r="R108" s="156">
        <f t="shared" si="129"/>
        <v>0</v>
      </c>
      <c r="S108" s="156">
        <f t="shared" si="129"/>
        <v>0</v>
      </c>
      <c r="T108" s="156">
        <f t="shared" si="129"/>
        <v>0</v>
      </c>
      <c r="U108" s="156">
        <f t="shared" si="129"/>
        <v>0</v>
      </c>
      <c r="V108" s="156">
        <f t="shared" si="129"/>
        <v>0</v>
      </c>
      <c r="W108" s="156">
        <f t="shared" si="129"/>
        <v>0</v>
      </c>
      <c r="X108" s="156">
        <f t="shared" si="129"/>
        <v>0</v>
      </c>
      <c r="Y108" s="156">
        <f t="shared" si="129"/>
        <v>0</v>
      </c>
      <c r="Z108" s="156">
        <f t="shared" si="129"/>
        <v>0</v>
      </c>
      <c r="AA108" s="156">
        <f t="shared" si="129"/>
        <v>0</v>
      </c>
      <c r="AB108" s="156">
        <f t="shared" si="129"/>
        <v>0</v>
      </c>
      <c r="AC108" s="156">
        <f t="shared" si="129"/>
        <v>0</v>
      </c>
      <c r="AD108" s="156">
        <f t="shared" si="129"/>
        <v>0</v>
      </c>
      <c r="AE108" s="156">
        <f t="shared" si="129"/>
        <v>0</v>
      </c>
      <c r="AF108" s="156">
        <f t="shared" si="129"/>
        <v>0</v>
      </c>
      <c r="AG108" s="156">
        <f t="shared" si="129"/>
        <v>0</v>
      </c>
      <c r="AH108" s="156">
        <f t="shared" si="129"/>
        <v>0</v>
      </c>
      <c r="AI108" s="156">
        <f t="shared" si="129"/>
        <v>0</v>
      </c>
      <c r="AJ108" s="156">
        <f t="shared" si="129"/>
        <v>0</v>
      </c>
      <c r="AK108" s="36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</row>
    <row r="109" spans="1:61" s="1" customFormat="1" ht="20.25" hidden="1" customHeight="1" x14ac:dyDescent="0.2">
      <c r="A109" s="32"/>
      <c r="B109" s="48"/>
      <c r="C109" s="48">
        <f>C108+1</f>
        <v>2</v>
      </c>
      <c r="D109" s="413"/>
      <c r="E109" s="334" t="s">
        <v>187</v>
      </c>
      <c r="F109" s="155" t="s">
        <v>89</v>
      </c>
      <c r="G109" s="163">
        <f>IFERROR(G106/100*G108,0)</f>
        <v>0</v>
      </c>
      <c r="H109" s="163">
        <f>IFERROR(H106/100*H108,0)</f>
        <v>0</v>
      </c>
      <c r="I109" s="163">
        <f t="shared" ref="I109:AJ109" si="130">IFERROR(I106/100*I108,0)</f>
        <v>0</v>
      </c>
      <c r="J109" s="163">
        <f t="shared" si="130"/>
        <v>0</v>
      </c>
      <c r="K109" s="163">
        <f t="shared" si="130"/>
        <v>0</v>
      </c>
      <c r="L109" s="163">
        <f t="shared" si="130"/>
        <v>0</v>
      </c>
      <c r="M109" s="163">
        <f t="shared" si="130"/>
        <v>0</v>
      </c>
      <c r="N109" s="163">
        <f t="shared" si="130"/>
        <v>0</v>
      </c>
      <c r="O109" s="163">
        <f t="shared" si="130"/>
        <v>0</v>
      </c>
      <c r="P109" s="163">
        <f t="shared" si="130"/>
        <v>0</v>
      </c>
      <c r="Q109" s="163">
        <f t="shared" si="130"/>
        <v>0</v>
      </c>
      <c r="R109" s="163">
        <f t="shared" si="130"/>
        <v>0</v>
      </c>
      <c r="S109" s="163">
        <f t="shared" si="130"/>
        <v>0</v>
      </c>
      <c r="T109" s="163">
        <f t="shared" si="130"/>
        <v>0</v>
      </c>
      <c r="U109" s="163">
        <f t="shared" si="130"/>
        <v>0</v>
      </c>
      <c r="V109" s="163">
        <f t="shared" si="130"/>
        <v>0</v>
      </c>
      <c r="W109" s="163">
        <f t="shared" si="130"/>
        <v>0</v>
      </c>
      <c r="X109" s="163">
        <f t="shared" si="130"/>
        <v>0</v>
      </c>
      <c r="Y109" s="163">
        <f t="shared" si="130"/>
        <v>0</v>
      </c>
      <c r="Z109" s="163">
        <f t="shared" si="130"/>
        <v>0</v>
      </c>
      <c r="AA109" s="163">
        <f t="shared" si="130"/>
        <v>0</v>
      </c>
      <c r="AB109" s="163">
        <f t="shared" si="130"/>
        <v>0</v>
      </c>
      <c r="AC109" s="163">
        <f t="shared" si="130"/>
        <v>0</v>
      </c>
      <c r="AD109" s="163">
        <f t="shared" si="130"/>
        <v>0</v>
      </c>
      <c r="AE109" s="163">
        <f t="shared" si="130"/>
        <v>0</v>
      </c>
      <c r="AF109" s="163">
        <f t="shared" si="130"/>
        <v>0</v>
      </c>
      <c r="AG109" s="163">
        <f t="shared" si="130"/>
        <v>0</v>
      </c>
      <c r="AH109" s="163">
        <f t="shared" si="130"/>
        <v>0</v>
      </c>
      <c r="AI109" s="163">
        <f t="shared" si="130"/>
        <v>0</v>
      </c>
      <c r="AJ109" s="163">
        <f t="shared" si="130"/>
        <v>0</v>
      </c>
      <c r="AK109" s="36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</row>
    <row r="110" spans="1:61" s="1" customFormat="1" ht="20.25" hidden="1" customHeight="1" x14ac:dyDescent="0.2">
      <c r="A110" s="32"/>
      <c r="B110" s="32"/>
      <c r="C110" s="48">
        <v>3</v>
      </c>
      <c r="D110" s="413"/>
      <c r="E110" s="334" t="s">
        <v>186</v>
      </c>
      <c r="F110" s="155" t="s">
        <v>151</v>
      </c>
      <c r="G110" s="156">
        <f>IFERROR(G103*G104/88,0)</f>
        <v>0</v>
      </c>
      <c r="H110" s="156">
        <f t="shared" ref="H110:AJ110" si="131">IFERROR(H103*H104/88,0)</f>
        <v>0</v>
      </c>
      <c r="I110" s="156">
        <f t="shared" si="131"/>
        <v>0</v>
      </c>
      <c r="J110" s="156">
        <f t="shared" si="131"/>
        <v>0</v>
      </c>
      <c r="K110" s="156">
        <f t="shared" si="131"/>
        <v>0</v>
      </c>
      <c r="L110" s="156">
        <f t="shared" si="131"/>
        <v>0</v>
      </c>
      <c r="M110" s="156">
        <f t="shared" si="131"/>
        <v>0</v>
      </c>
      <c r="N110" s="156">
        <f t="shared" si="131"/>
        <v>0</v>
      </c>
      <c r="O110" s="156">
        <f t="shared" si="131"/>
        <v>0</v>
      </c>
      <c r="P110" s="156">
        <f t="shared" si="131"/>
        <v>0</v>
      </c>
      <c r="Q110" s="156">
        <f t="shared" si="131"/>
        <v>0</v>
      </c>
      <c r="R110" s="156">
        <f t="shared" si="131"/>
        <v>0</v>
      </c>
      <c r="S110" s="156">
        <f t="shared" si="131"/>
        <v>0</v>
      </c>
      <c r="T110" s="156">
        <f t="shared" si="131"/>
        <v>0</v>
      </c>
      <c r="U110" s="156">
        <f t="shared" si="131"/>
        <v>0</v>
      </c>
      <c r="V110" s="156">
        <f t="shared" si="131"/>
        <v>0</v>
      </c>
      <c r="W110" s="156">
        <f t="shared" si="131"/>
        <v>0</v>
      </c>
      <c r="X110" s="156">
        <f t="shared" si="131"/>
        <v>0</v>
      </c>
      <c r="Y110" s="156">
        <f t="shared" si="131"/>
        <v>0</v>
      </c>
      <c r="Z110" s="156">
        <f t="shared" si="131"/>
        <v>0</v>
      </c>
      <c r="AA110" s="156">
        <f t="shared" si="131"/>
        <v>0</v>
      </c>
      <c r="AB110" s="156">
        <f t="shared" si="131"/>
        <v>0</v>
      </c>
      <c r="AC110" s="156">
        <f t="shared" si="131"/>
        <v>0</v>
      </c>
      <c r="AD110" s="156">
        <f t="shared" si="131"/>
        <v>0</v>
      </c>
      <c r="AE110" s="156">
        <f t="shared" si="131"/>
        <v>0</v>
      </c>
      <c r="AF110" s="156">
        <f t="shared" si="131"/>
        <v>0</v>
      </c>
      <c r="AG110" s="156">
        <f t="shared" si="131"/>
        <v>0</v>
      </c>
      <c r="AH110" s="156">
        <f t="shared" si="131"/>
        <v>0</v>
      </c>
      <c r="AI110" s="156">
        <f t="shared" si="131"/>
        <v>0</v>
      </c>
      <c r="AJ110" s="156">
        <f t="shared" si="131"/>
        <v>0</v>
      </c>
      <c r="AK110" s="36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</row>
    <row r="111" spans="1:61" s="1" customFormat="1" ht="20.25" customHeight="1" x14ac:dyDescent="0.2">
      <c r="A111" s="32"/>
      <c r="B111" s="32"/>
      <c r="C111" s="32"/>
      <c r="D111" s="413"/>
      <c r="E111" s="394" t="str">
        <f>'Gruppe 1'!E111:E115</f>
        <v>…</v>
      </c>
      <c r="F111" s="96" t="str">
        <f>$F$6</f>
        <v>FM-Menge (kg)</v>
      </c>
      <c r="G111" s="154"/>
      <c r="H111" s="179" t="str">
        <f t="shared" ref="H111:V111" si="132">IFERROR(G111*H$164/G$164,"-")</f>
        <v>-</v>
      </c>
      <c r="I111" s="179" t="str">
        <f t="shared" si="132"/>
        <v>-</v>
      </c>
      <c r="J111" s="179" t="str">
        <f t="shared" si="132"/>
        <v>-</v>
      </c>
      <c r="K111" s="179" t="str">
        <f t="shared" si="132"/>
        <v>-</v>
      </c>
      <c r="L111" s="179" t="str">
        <f t="shared" si="132"/>
        <v>-</v>
      </c>
      <c r="M111" s="179" t="str">
        <f t="shared" si="132"/>
        <v>-</v>
      </c>
      <c r="N111" s="179" t="str">
        <f t="shared" si="132"/>
        <v>-</v>
      </c>
      <c r="O111" s="179" t="str">
        <f t="shared" si="132"/>
        <v>-</v>
      </c>
      <c r="P111" s="179" t="str">
        <f t="shared" si="132"/>
        <v>-</v>
      </c>
      <c r="Q111" s="179" t="str">
        <f t="shared" si="132"/>
        <v>-</v>
      </c>
      <c r="R111" s="179" t="str">
        <f t="shared" si="132"/>
        <v>-</v>
      </c>
      <c r="S111" s="179" t="str">
        <f t="shared" si="132"/>
        <v>-</v>
      </c>
      <c r="T111" s="179" t="str">
        <f t="shared" si="132"/>
        <v>-</v>
      </c>
      <c r="U111" s="179" t="str">
        <f t="shared" si="132"/>
        <v>-</v>
      </c>
      <c r="V111" s="179" t="str">
        <f t="shared" si="132"/>
        <v>-</v>
      </c>
      <c r="W111" s="179" t="str">
        <f>IFERROR(J111*W$164/J$164,"-")</f>
        <v>-</v>
      </c>
      <c r="X111" s="179" t="str">
        <f>IFERROR(W111*X$164/W$164,"-")</f>
        <v>-</v>
      </c>
      <c r="Y111" s="179" t="str">
        <f>IFERROR(X111*Y$164/X$164,"-")</f>
        <v>-</v>
      </c>
      <c r="Z111" s="179" t="str">
        <f>IFERROR(Y111*Z$164/Y$164,"-")</f>
        <v>-</v>
      </c>
      <c r="AA111" s="179" t="str">
        <f>IFERROR(Z111*AA$164/Z$164,"-")</f>
        <v>-</v>
      </c>
      <c r="AB111" s="179" t="str">
        <f>IFERROR(AA111*AB$164/AA$164,"-")</f>
        <v>-</v>
      </c>
      <c r="AC111" s="179" t="str">
        <f>IFERROR(P111*AC$164/P$164,"-")</f>
        <v>-</v>
      </c>
      <c r="AD111" s="179" t="str">
        <f t="shared" ref="AD111:AJ111" si="133">IFERROR(AC111*AD$164/AC$164,"-")</f>
        <v>-</v>
      </c>
      <c r="AE111" s="179" t="str">
        <f t="shared" si="133"/>
        <v>-</v>
      </c>
      <c r="AF111" s="179" t="str">
        <f t="shared" si="133"/>
        <v>-</v>
      </c>
      <c r="AG111" s="179" t="str">
        <f t="shared" si="133"/>
        <v>-</v>
      </c>
      <c r="AH111" s="179" t="str">
        <f t="shared" si="133"/>
        <v>-</v>
      </c>
      <c r="AI111" s="179" t="str">
        <f t="shared" si="133"/>
        <v>-</v>
      </c>
      <c r="AJ111" s="179" t="str">
        <f t="shared" si="133"/>
        <v>-</v>
      </c>
      <c r="AK111" s="36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</row>
    <row r="112" spans="1:61" s="1" customFormat="1" ht="20.25" customHeight="1" x14ac:dyDescent="0.2">
      <c r="A112" s="32"/>
      <c r="B112" s="32"/>
      <c r="C112" s="32"/>
      <c r="D112" s="413"/>
      <c r="E112" s="395"/>
      <c r="F112" s="96" t="s">
        <v>36</v>
      </c>
      <c r="G112" s="239">
        <f>'Gruppe 1'!G112</f>
        <v>91</v>
      </c>
      <c r="H112" s="164">
        <f>G112</f>
        <v>91</v>
      </c>
      <c r="I112" s="164">
        <f t="shared" ref="I112:V113" si="134">H112</f>
        <v>91</v>
      </c>
      <c r="J112" s="164">
        <f t="shared" si="134"/>
        <v>91</v>
      </c>
      <c r="K112" s="164">
        <f t="shared" si="134"/>
        <v>91</v>
      </c>
      <c r="L112" s="164">
        <f t="shared" si="134"/>
        <v>91</v>
      </c>
      <c r="M112" s="164">
        <f t="shared" si="134"/>
        <v>91</v>
      </c>
      <c r="N112" s="164">
        <f t="shared" si="134"/>
        <v>91</v>
      </c>
      <c r="O112" s="164">
        <f t="shared" si="134"/>
        <v>91</v>
      </c>
      <c r="P112" s="164">
        <f t="shared" si="134"/>
        <v>91</v>
      </c>
      <c r="Q112" s="164">
        <f t="shared" si="134"/>
        <v>91</v>
      </c>
      <c r="R112" s="164">
        <f t="shared" si="134"/>
        <v>91</v>
      </c>
      <c r="S112" s="164">
        <f t="shared" si="134"/>
        <v>91</v>
      </c>
      <c r="T112" s="164">
        <f t="shared" si="134"/>
        <v>91</v>
      </c>
      <c r="U112" s="164">
        <f t="shared" si="134"/>
        <v>91</v>
      </c>
      <c r="V112" s="164">
        <f t="shared" si="134"/>
        <v>91</v>
      </c>
      <c r="W112" s="164">
        <f>J112</f>
        <v>91</v>
      </c>
      <c r="X112" s="164">
        <f t="shared" ref="X112:AB113" si="135">W112</f>
        <v>91</v>
      </c>
      <c r="Y112" s="164">
        <f t="shared" si="135"/>
        <v>91</v>
      </c>
      <c r="Z112" s="164">
        <f t="shared" si="135"/>
        <v>91</v>
      </c>
      <c r="AA112" s="164">
        <f t="shared" si="135"/>
        <v>91</v>
      </c>
      <c r="AB112" s="164">
        <f t="shared" si="135"/>
        <v>91</v>
      </c>
      <c r="AC112" s="164">
        <f>P112</f>
        <v>91</v>
      </c>
      <c r="AD112" s="164">
        <f t="shared" ref="AD112:AJ112" si="136">AC112</f>
        <v>91</v>
      </c>
      <c r="AE112" s="164">
        <f t="shared" si="136"/>
        <v>91</v>
      </c>
      <c r="AF112" s="164">
        <f t="shared" si="136"/>
        <v>91</v>
      </c>
      <c r="AG112" s="164">
        <f t="shared" si="136"/>
        <v>91</v>
      </c>
      <c r="AH112" s="164">
        <f t="shared" si="136"/>
        <v>91</v>
      </c>
      <c r="AI112" s="164">
        <f t="shared" si="136"/>
        <v>91</v>
      </c>
      <c r="AJ112" s="164">
        <f t="shared" si="136"/>
        <v>91</v>
      </c>
      <c r="AK112" s="36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</row>
    <row r="113" spans="1:61" s="1" customFormat="1" ht="20.25" customHeight="1" x14ac:dyDescent="0.2">
      <c r="A113" s="32"/>
      <c r="B113" s="32"/>
      <c r="C113" s="32"/>
      <c r="D113" s="413"/>
      <c r="E113" s="395"/>
      <c r="F113" s="96" t="s">
        <v>90</v>
      </c>
      <c r="G113" s="162">
        <f>'Gruppe 1'!G113</f>
        <v>17.5</v>
      </c>
      <c r="H113" s="166">
        <f t="shared" ref="H113:AJ113" si="137">G113</f>
        <v>17.5</v>
      </c>
      <c r="I113" s="166">
        <f t="shared" si="137"/>
        <v>17.5</v>
      </c>
      <c r="J113" s="166">
        <f t="shared" si="137"/>
        <v>17.5</v>
      </c>
      <c r="K113" s="166">
        <f t="shared" si="137"/>
        <v>17.5</v>
      </c>
      <c r="L113" s="166">
        <f t="shared" si="137"/>
        <v>17.5</v>
      </c>
      <c r="M113" s="166">
        <f t="shared" si="137"/>
        <v>17.5</v>
      </c>
      <c r="N113" s="166">
        <f t="shared" si="137"/>
        <v>17.5</v>
      </c>
      <c r="O113" s="166">
        <f t="shared" si="137"/>
        <v>17.5</v>
      </c>
      <c r="P113" s="166">
        <f t="shared" si="137"/>
        <v>17.5</v>
      </c>
      <c r="Q113" s="166">
        <f t="shared" si="137"/>
        <v>17.5</v>
      </c>
      <c r="R113" s="166">
        <f t="shared" si="134"/>
        <v>17.5</v>
      </c>
      <c r="S113" s="166">
        <f t="shared" si="134"/>
        <v>17.5</v>
      </c>
      <c r="T113" s="166">
        <f t="shared" si="134"/>
        <v>17.5</v>
      </c>
      <c r="U113" s="166">
        <f t="shared" si="134"/>
        <v>17.5</v>
      </c>
      <c r="V113" s="166">
        <f t="shared" si="134"/>
        <v>17.5</v>
      </c>
      <c r="W113" s="166">
        <f>J113</f>
        <v>17.5</v>
      </c>
      <c r="X113" s="166">
        <f t="shared" si="135"/>
        <v>17.5</v>
      </c>
      <c r="Y113" s="166">
        <f t="shared" si="135"/>
        <v>17.5</v>
      </c>
      <c r="Z113" s="166">
        <f t="shared" si="135"/>
        <v>17.5</v>
      </c>
      <c r="AA113" s="166">
        <f t="shared" si="135"/>
        <v>17.5</v>
      </c>
      <c r="AB113" s="166">
        <f t="shared" si="135"/>
        <v>17.5</v>
      </c>
      <c r="AC113" s="166">
        <f>P113</f>
        <v>17.5</v>
      </c>
      <c r="AD113" s="166">
        <f t="shared" si="137"/>
        <v>17.5</v>
      </c>
      <c r="AE113" s="166">
        <f t="shared" si="137"/>
        <v>17.5</v>
      </c>
      <c r="AF113" s="166">
        <f t="shared" si="137"/>
        <v>17.5</v>
      </c>
      <c r="AG113" s="166">
        <f t="shared" si="137"/>
        <v>17.5</v>
      </c>
      <c r="AH113" s="166">
        <f t="shared" si="137"/>
        <v>17.5</v>
      </c>
      <c r="AI113" s="166">
        <f t="shared" si="137"/>
        <v>17.5</v>
      </c>
      <c r="AJ113" s="166">
        <f t="shared" si="137"/>
        <v>17.5</v>
      </c>
      <c r="AK113" s="36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</row>
    <row r="114" spans="1:61" s="1" customFormat="1" ht="20.25" customHeight="1" x14ac:dyDescent="0.2">
      <c r="A114" s="32"/>
      <c r="B114" s="32"/>
      <c r="C114" s="32"/>
      <c r="D114" s="413"/>
      <c r="E114" s="395"/>
      <c r="F114" s="96" t="s">
        <v>160</v>
      </c>
      <c r="G114" s="291">
        <f>IFERROR(G113*100/G112,0)</f>
        <v>19.23076923076923</v>
      </c>
      <c r="H114" s="291">
        <f t="shared" ref="H114:AJ114" si="138">IFERROR(H113*100/H112,0)</f>
        <v>19.23076923076923</v>
      </c>
      <c r="I114" s="291">
        <f t="shared" si="138"/>
        <v>19.23076923076923</v>
      </c>
      <c r="J114" s="291">
        <f t="shared" si="138"/>
        <v>19.23076923076923</v>
      </c>
      <c r="K114" s="291">
        <f t="shared" si="138"/>
        <v>19.23076923076923</v>
      </c>
      <c r="L114" s="291">
        <f t="shared" si="138"/>
        <v>19.23076923076923</v>
      </c>
      <c r="M114" s="291">
        <f t="shared" si="138"/>
        <v>19.23076923076923</v>
      </c>
      <c r="N114" s="291">
        <f t="shared" si="138"/>
        <v>19.23076923076923</v>
      </c>
      <c r="O114" s="291">
        <f t="shared" si="138"/>
        <v>19.23076923076923</v>
      </c>
      <c r="P114" s="291">
        <f t="shared" si="138"/>
        <v>19.23076923076923</v>
      </c>
      <c r="Q114" s="291">
        <f t="shared" si="138"/>
        <v>19.23076923076923</v>
      </c>
      <c r="R114" s="291">
        <f t="shared" si="138"/>
        <v>19.23076923076923</v>
      </c>
      <c r="S114" s="291">
        <f t="shared" si="138"/>
        <v>19.23076923076923</v>
      </c>
      <c r="T114" s="291">
        <f t="shared" si="138"/>
        <v>19.23076923076923</v>
      </c>
      <c r="U114" s="291">
        <f t="shared" si="138"/>
        <v>19.23076923076923</v>
      </c>
      <c r="V114" s="291">
        <f t="shared" si="138"/>
        <v>19.23076923076923</v>
      </c>
      <c r="W114" s="291">
        <f t="shared" si="138"/>
        <v>19.23076923076923</v>
      </c>
      <c r="X114" s="291">
        <f t="shared" si="138"/>
        <v>19.23076923076923</v>
      </c>
      <c r="Y114" s="291">
        <f t="shared" si="138"/>
        <v>19.23076923076923</v>
      </c>
      <c r="Z114" s="291">
        <f t="shared" si="138"/>
        <v>19.23076923076923</v>
      </c>
      <c r="AA114" s="291">
        <f t="shared" si="138"/>
        <v>19.23076923076923</v>
      </c>
      <c r="AB114" s="291">
        <f t="shared" si="138"/>
        <v>19.23076923076923</v>
      </c>
      <c r="AC114" s="291">
        <f t="shared" si="138"/>
        <v>19.23076923076923</v>
      </c>
      <c r="AD114" s="291">
        <f t="shared" si="138"/>
        <v>19.23076923076923</v>
      </c>
      <c r="AE114" s="291">
        <f t="shared" si="138"/>
        <v>19.23076923076923</v>
      </c>
      <c r="AF114" s="291">
        <f t="shared" si="138"/>
        <v>19.23076923076923</v>
      </c>
      <c r="AG114" s="291">
        <f t="shared" si="138"/>
        <v>19.23076923076923</v>
      </c>
      <c r="AH114" s="291">
        <f t="shared" si="138"/>
        <v>19.23076923076923</v>
      </c>
      <c r="AI114" s="291">
        <f t="shared" si="138"/>
        <v>19.23076923076923</v>
      </c>
      <c r="AJ114" s="291">
        <f t="shared" si="138"/>
        <v>19.23076923076923</v>
      </c>
      <c r="AK114" s="36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</row>
    <row r="115" spans="1:61" s="1" customFormat="1" ht="20.25" customHeight="1" x14ac:dyDescent="0.2">
      <c r="A115" s="32"/>
      <c r="B115" s="32"/>
      <c r="C115" s="32"/>
      <c r="D115" s="413"/>
      <c r="E115" s="396"/>
      <c r="F115" s="96" t="s">
        <v>163</v>
      </c>
      <c r="G115" s="309">
        <f>'Gruppe 1'!G115</f>
        <v>2</v>
      </c>
      <c r="H115" s="309">
        <f>G115</f>
        <v>2</v>
      </c>
      <c r="I115" s="309">
        <f t="shared" ref="I115:AJ115" si="139">H115</f>
        <v>2</v>
      </c>
      <c r="J115" s="309">
        <f t="shared" si="139"/>
        <v>2</v>
      </c>
      <c r="K115" s="309">
        <f t="shared" si="139"/>
        <v>2</v>
      </c>
      <c r="L115" s="309">
        <f t="shared" si="139"/>
        <v>2</v>
      </c>
      <c r="M115" s="309">
        <f t="shared" si="139"/>
        <v>2</v>
      </c>
      <c r="N115" s="309">
        <f t="shared" si="139"/>
        <v>2</v>
      </c>
      <c r="O115" s="309">
        <f t="shared" si="139"/>
        <v>2</v>
      </c>
      <c r="P115" s="309">
        <f t="shared" si="139"/>
        <v>2</v>
      </c>
      <c r="Q115" s="309">
        <f t="shared" si="139"/>
        <v>2</v>
      </c>
      <c r="R115" s="309">
        <f t="shared" si="139"/>
        <v>2</v>
      </c>
      <c r="S115" s="309">
        <f t="shared" si="139"/>
        <v>2</v>
      </c>
      <c r="T115" s="309">
        <f t="shared" si="139"/>
        <v>2</v>
      </c>
      <c r="U115" s="309">
        <f t="shared" si="139"/>
        <v>2</v>
      </c>
      <c r="V115" s="309">
        <f t="shared" si="139"/>
        <v>2</v>
      </c>
      <c r="W115" s="309">
        <f t="shared" si="139"/>
        <v>2</v>
      </c>
      <c r="X115" s="309">
        <f t="shared" si="139"/>
        <v>2</v>
      </c>
      <c r="Y115" s="309">
        <f t="shared" si="139"/>
        <v>2</v>
      </c>
      <c r="Z115" s="309">
        <f t="shared" si="139"/>
        <v>2</v>
      </c>
      <c r="AA115" s="309">
        <f t="shared" si="139"/>
        <v>2</v>
      </c>
      <c r="AB115" s="309">
        <f t="shared" si="139"/>
        <v>2</v>
      </c>
      <c r="AC115" s="309">
        <f t="shared" si="139"/>
        <v>2</v>
      </c>
      <c r="AD115" s="309">
        <f t="shared" si="139"/>
        <v>2</v>
      </c>
      <c r="AE115" s="309">
        <f t="shared" si="139"/>
        <v>2</v>
      </c>
      <c r="AF115" s="309">
        <f t="shared" si="139"/>
        <v>2</v>
      </c>
      <c r="AG115" s="309">
        <f t="shared" si="139"/>
        <v>2</v>
      </c>
      <c r="AH115" s="309">
        <f t="shared" si="139"/>
        <v>2</v>
      </c>
      <c r="AI115" s="309">
        <f t="shared" si="139"/>
        <v>2</v>
      </c>
      <c r="AJ115" s="309">
        <f t="shared" si="139"/>
        <v>2</v>
      </c>
      <c r="AK115" s="36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</row>
    <row r="116" spans="1:61" s="1" customFormat="1" ht="20.25" hidden="1" customHeight="1" x14ac:dyDescent="0.2">
      <c r="A116" s="32"/>
      <c r="B116" s="62">
        <f>B108+1</f>
        <v>15</v>
      </c>
      <c r="C116" s="48">
        <v>1</v>
      </c>
      <c r="D116" s="413"/>
      <c r="E116" s="334" t="s">
        <v>187</v>
      </c>
      <c r="F116" s="155" t="s">
        <v>72</v>
      </c>
      <c r="G116" s="156">
        <f>IFERROR(G111*G112/100*(100-G115)/100,0)</f>
        <v>0</v>
      </c>
      <c r="H116" s="156">
        <f>IFERROR(H111*H112/100*(100-H115)/100,0)</f>
        <v>0</v>
      </c>
      <c r="I116" s="156">
        <f t="shared" ref="I116:AJ116" si="140">IFERROR(I111*I112/100*(100-I115)/100,0)</f>
        <v>0</v>
      </c>
      <c r="J116" s="156">
        <f t="shared" si="140"/>
        <v>0</v>
      </c>
      <c r="K116" s="156">
        <f t="shared" si="140"/>
        <v>0</v>
      </c>
      <c r="L116" s="156">
        <f t="shared" si="140"/>
        <v>0</v>
      </c>
      <c r="M116" s="156">
        <f t="shared" si="140"/>
        <v>0</v>
      </c>
      <c r="N116" s="156">
        <f t="shared" si="140"/>
        <v>0</v>
      </c>
      <c r="O116" s="156">
        <f t="shared" si="140"/>
        <v>0</v>
      </c>
      <c r="P116" s="156">
        <f t="shared" si="140"/>
        <v>0</v>
      </c>
      <c r="Q116" s="156">
        <f t="shared" si="140"/>
        <v>0</v>
      </c>
      <c r="R116" s="156">
        <f t="shared" si="140"/>
        <v>0</v>
      </c>
      <c r="S116" s="156">
        <f t="shared" si="140"/>
        <v>0</v>
      </c>
      <c r="T116" s="156">
        <f t="shared" si="140"/>
        <v>0</v>
      </c>
      <c r="U116" s="156">
        <f t="shared" si="140"/>
        <v>0</v>
      </c>
      <c r="V116" s="156">
        <f t="shared" si="140"/>
        <v>0</v>
      </c>
      <c r="W116" s="156">
        <f t="shared" si="140"/>
        <v>0</v>
      </c>
      <c r="X116" s="156">
        <f t="shared" si="140"/>
        <v>0</v>
      </c>
      <c r="Y116" s="156">
        <f t="shared" si="140"/>
        <v>0</v>
      </c>
      <c r="Z116" s="156">
        <f t="shared" si="140"/>
        <v>0</v>
      </c>
      <c r="AA116" s="156">
        <f t="shared" si="140"/>
        <v>0</v>
      </c>
      <c r="AB116" s="156">
        <f t="shared" si="140"/>
        <v>0</v>
      </c>
      <c r="AC116" s="156">
        <f t="shared" si="140"/>
        <v>0</v>
      </c>
      <c r="AD116" s="156">
        <f t="shared" si="140"/>
        <v>0</v>
      </c>
      <c r="AE116" s="156">
        <f t="shared" si="140"/>
        <v>0</v>
      </c>
      <c r="AF116" s="156">
        <f t="shared" si="140"/>
        <v>0</v>
      </c>
      <c r="AG116" s="156">
        <f t="shared" si="140"/>
        <v>0</v>
      </c>
      <c r="AH116" s="156">
        <f t="shared" si="140"/>
        <v>0</v>
      </c>
      <c r="AI116" s="156">
        <f t="shared" si="140"/>
        <v>0</v>
      </c>
      <c r="AJ116" s="156">
        <f t="shared" si="140"/>
        <v>0</v>
      </c>
      <c r="AK116" s="36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</row>
    <row r="117" spans="1:61" s="1" customFormat="1" ht="20.25" hidden="1" customHeight="1" x14ac:dyDescent="0.2">
      <c r="A117" s="32"/>
      <c r="B117" s="48"/>
      <c r="C117" s="48">
        <f>C116+1</f>
        <v>2</v>
      </c>
      <c r="D117" s="413"/>
      <c r="E117" s="334" t="s">
        <v>187</v>
      </c>
      <c r="F117" s="155" t="s">
        <v>89</v>
      </c>
      <c r="G117" s="163">
        <f>IFERROR(G114/100*G116,0)</f>
        <v>0</v>
      </c>
      <c r="H117" s="163">
        <f>IFERROR(H114/100*H116,0)</f>
        <v>0</v>
      </c>
      <c r="I117" s="163">
        <f t="shared" ref="I117:AJ117" si="141">IFERROR(I114/100*I116,0)</f>
        <v>0</v>
      </c>
      <c r="J117" s="163">
        <f t="shared" si="141"/>
        <v>0</v>
      </c>
      <c r="K117" s="163">
        <f t="shared" si="141"/>
        <v>0</v>
      </c>
      <c r="L117" s="163">
        <f t="shared" si="141"/>
        <v>0</v>
      </c>
      <c r="M117" s="163">
        <f t="shared" si="141"/>
        <v>0</v>
      </c>
      <c r="N117" s="163">
        <f t="shared" si="141"/>
        <v>0</v>
      </c>
      <c r="O117" s="163">
        <f t="shared" si="141"/>
        <v>0</v>
      </c>
      <c r="P117" s="163">
        <f t="shared" si="141"/>
        <v>0</v>
      </c>
      <c r="Q117" s="163">
        <f t="shared" si="141"/>
        <v>0</v>
      </c>
      <c r="R117" s="163">
        <f t="shared" si="141"/>
        <v>0</v>
      </c>
      <c r="S117" s="163">
        <f t="shared" si="141"/>
        <v>0</v>
      </c>
      <c r="T117" s="163">
        <f t="shared" si="141"/>
        <v>0</v>
      </c>
      <c r="U117" s="163">
        <f t="shared" si="141"/>
        <v>0</v>
      </c>
      <c r="V117" s="163">
        <f t="shared" si="141"/>
        <v>0</v>
      </c>
      <c r="W117" s="163">
        <f t="shared" si="141"/>
        <v>0</v>
      </c>
      <c r="X117" s="163">
        <f t="shared" si="141"/>
        <v>0</v>
      </c>
      <c r="Y117" s="163">
        <f t="shared" si="141"/>
        <v>0</v>
      </c>
      <c r="Z117" s="163">
        <f t="shared" si="141"/>
        <v>0</v>
      </c>
      <c r="AA117" s="163">
        <f t="shared" si="141"/>
        <v>0</v>
      </c>
      <c r="AB117" s="163">
        <f t="shared" si="141"/>
        <v>0</v>
      </c>
      <c r="AC117" s="163">
        <f t="shared" si="141"/>
        <v>0</v>
      </c>
      <c r="AD117" s="163">
        <f t="shared" si="141"/>
        <v>0</v>
      </c>
      <c r="AE117" s="163">
        <f t="shared" si="141"/>
        <v>0</v>
      </c>
      <c r="AF117" s="163">
        <f t="shared" si="141"/>
        <v>0</v>
      </c>
      <c r="AG117" s="163">
        <f t="shared" si="141"/>
        <v>0</v>
      </c>
      <c r="AH117" s="163">
        <f t="shared" si="141"/>
        <v>0</v>
      </c>
      <c r="AI117" s="163">
        <f t="shared" si="141"/>
        <v>0</v>
      </c>
      <c r="AJ117" s="163">
        <f t="shared" si="141"/>
        <v>0</v>
      </c>
      <c r="AK117" s="36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</row>
    <row r="118" spans="1:61" s="1" customFormat="1" ht="20.25" hidden="1" customHeight="1" x14ac:dyDescent="0.2">
      <c r="A118" s="32"/>
      <c r="B118" s="32"/>
      <c r="C118" s="48">
        <v>3</v>
      </c>
      <c r="D118" s="413"/>
      <c r="E118" s="334" t="s">
        <v>186</v>
      </c>
      <c r="F118" s="155" t="s">
        <v>151</v>
      </c>
      <c r="G118" s="156">
        <f>IFERROR(G111*G112/88,0)</f>
        <v>0</v>
      </c>
      <c r="H118" s="156">
        <f t="shared" ref="H118:AJ118" si="142">IFERROR(H111*H112/88,0)</f>
        <v>0</v>
      </c>
      <c r="I118" s="156">
        <f t="shared" si="142"/>
        <v>0</v>
      </c>
      <c r="J118" s="156">
        <f t="shared" si="142"/>
        <v>0</v>
      </c>
      <c r="K118" s="156">
        <f t="shared" si="142"/>
        <v>0</v>
      </c>
      <c r="L118" s="156">
        <f t="shared" si="142"/>
        <v>0</v>
      </c>
      <c r="M118" s="156">
        <f t="shared" si="142"/>
        <v>0</v>
      </c>
      <c r="N118" s="156">
        <f t="shared" si="142"/>
        <v>0</v>
      </c>
      <c r="O118" s="156">
        <f t="shared" si="142"/>
        <v>0</v>
      </c>
      <c r="P118" s="156">
        <f t="shared" si="142"/>
        <v>0</v>
      </c>
      <c r="Q118" s="156">
        <f t="shared" si="142"/>
        <v>0</v>
      </c>
      <c r="R118" s="156">
        <f t="shared" si="142"/>
        <v>0</v>
      </c>
      <c r="S118" s="156">
        <f t="shared" si="142"/>
        <v>0</v>
      </c>
      <c r="T118" s="156">
        <f t="shared" si="142"/>
        <v>0</v>
      </c>
      <c r="U118" s="156">
        <f t="shared" si="142"/>
        <v>0</v>
      </c>
      <c r="V118" s="156">
        <f t="shared" si="142"/>
        <v>0</v>
      </c>
      <c r="W118" s="156">
        <f t="shared" si="142"/>
        <v>0</v>
      </c>
      <c r="X118" s="156">
        <f t="shared" si="142"/>
        <v>0</v>
      </c>
      <c r="Y118" s="156">
        <f t="shared" si="142"/>
        <v>0</v>
      </c>
      <c r="Z118" s="156">
        <f t="shared" si="142"/>
        <v>0</v>
      </c>
      <c r="AA118" s="156">
        <f t="shared" si="142"/>
        <v>0</v>
      </c>
      <c r="AB118" s="156">
        <f t="shared" si="142"/>
        <v>0</v>
      </c>
      <c r="AC118" s="156">
        <f t="shared" si="142"/>
        <v>0</v>
      </c>
      <c r="AD118" s="156">
        <f t="shared" si="142"/>
        <v>0</v>
      </c>
      <c r="AE118" s="156">
        <f t="shared" si="142"/>
        <v>0</v>
      </c>
      <c r="AF118" s="156">
        <f t="shared" si="142"/>
        <v>0</v>
      </c>
      <c r="AG118" s="156">
        <f t="shared" si="142"/>
        <v>0</v>
      </c>
      <c r="AH118" s="156">
        <f t="shared" si="142"/>
        <v>0</v>
      </c>
      <c r="AI118" s="156">
        <f t="shared" si="142"/>
        <v>0</v>
      </c>
      <c r="AJ118" s="156">
        <f t="shared" si="142"/>
        <v>0</v>
      </c>
      <c r="AK118" s="36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</row>
    <row r="119" spans="1:61" s="1" customFormat="1" ht="20.25" customHeight="1" x14ac:dyDescent="0.2">
      <c r="A119" s="32"/>
      <c r="B119" s="32"/>
      <c r="C119" s="32"/>
      <c r="D119" s="413"/>
      <c r="E119" s="394" t="str">
        <f>'Gruppe 1'!E119:E123</f>
        <v>Futterfett</v>
      </c>
      <c r="F119" s="96" t="str">
        <f>$F$6</f>
        <v>FM-Menge (kg)</v>
      </c>
      <c r="G119" s="154"/>
      <c r="H119" s="179" t="str">
        <f t="shared" ref="H119:V119" si="143">IFERROR(G119*H$164/G$164,"-")</f>
        <v>-</v>
      </c>
      <c r="I119" s="179" t="str">
        <f t="shared" si="143"/>
        <v>-</v>
      </c>
      <c r="J119" s="179" t="str">
        <f t="shared" si="143"/>
        <v>-</v>
      </c>
      <c r="K119" s="179" t="str">
        <f t="shared" si="143"/>
        <v>-</v>
      </c>
      <c r="L119" s="179" t="str">
        <f t="shared" si="143"/>
        <v>-</v>
      </c>
      <c r="M119" s="179" t="str">
        <f t="shared" si="143"/>
        <v>-</v>
      </c>
      <c r="N119" s="179" t="str">
        <f t="shared" si="143"/>
        <v>-</v>
      </c>
      <c r="O119" s="179" t="str">
        <f t="shared" si="143"/>
        <v>-</v>
      </c>
      <c r="P119" s="179" t="str">
        <f t="shared" si="143"/>
        <v>-</v>
      </c>
      <c r="Q119" s="179" t="str">
        <f t="shared" si="143"/>
        <v>-</v>
      </c>
      <c r="R119" s="179" t="str">
        <f t="shared" si="143"/>
        <v>-</v>
      </c>
      <c r="S119" s="179" t="str">
        <f t="shared" si="143"/>
        <v>-</v>
      </c>
      <c r="T119" s="179" t="str">
        <f t="shared" si="143"/>
        <v>-</v>
      </c>
      <c r="U119" s="179" t="str">
        <f t="shared" si="143"/>
        <v>-</v>
      </c>
      <c r="V119" s="179" t="str">
        <f t="shared" si="143"/>
        <v>-</v>
      </c>
      <c r="W119" s="179" t="str">
        <f>IFERROR(J119*W$164/J$164,"-")</f>
        <v>-</v>
      </c>
      <c r="X119" s="179" t="str">
        <f>IFERROR(W119*X$164/W$164,"-")</f>
        <v>-</v>
      </c>
      <c r="Y119" s="179" t="str">
        <f>IFERROR(X119*Y$164/X$164,"-")</f>
        <v>-</v>
      </c>
      <c r="Z119" s="179" t="str">
        <f>IFERROR(Y119*Z$164/Y$164,"-")</f>
        <v>-</v>
      </c>
      <c r="AA119" s="179" t="str">
        <f>IFERROR(Z119*AA$164/Z$164,"-")</f>
        <v>-</v>
      </c>
      <c r="AB119" s="179" t="str">
        <f>IFERROR(AA119*AB$164/AA$164,"-")</f>
        <v>-</v>
      </c>
      <c r="AC119" s="179" t="str">
        <f>IFERROR(P119*AC$164/P$164,"-")</f>
        <v>-</v>
      </c>
      <c r="AD119" s="179" t="str">
        <f t="shared" ref="AD119:AJ119" si="144">IFERROR(AC119*AD$164/AC$164,"-")</f>
        <v>-</v>
      </c>
      <c r="AE119" s="179" t="str">
        <f t="shared" si="144"/>
        <v>-</v>
      </c>
      <c r="AF119" s="179" t="str">
        <f t="shared" si="144"/>
        <v>-</v>
      </c>
      <c r="AG119" s="179" t="str">
        <f t="shared" si="144"/>
        <v>-</v>
      </c>
      <c r="AH119" s="179" t="str">
        <f t="shared" si="144"/>
        <v>-</v>
      </c>
      <c r="AI119" s="179" t="str">
        <f t="shared" si="144"/>
        <v>-</v>
      </c>
      <c r="AJ119" s="179" t="str">
        <f t="shared" si="144"/>
        <v>-</v>
      </c>
      <c r="AK119" s="36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</row>
    <row r="120" spans="1:61" s="1" customFormat="1" ht="20.25" customHeight="1" x14ac:dyDescent="0.2">
      <c r="A120" s="32"/>
      <c r="B120" s="32"/>
      <c r="C120" s="32"/>
      <c r="D120" s="413"/>
      <c r="E120" s="395"/>
      <c r="F120" s="96" t="s">
        <v>36</v>
      </c>
      <c r="G120" s="239">
        <f>'Gruppe 1'!G120</f>
        <v>99</v>
      </c>
      <c r="H120" s="164">
        <f>G120</f>
        <v>99</v>
      </c>
      <c r="I120" s="164">
        <f t="shared" ref="I120:V121" si="145">H120</f>
        <v>99</v>
      </c>
      <c r="J120" s="164">
        <f t="shared" si="145"/>
        <v>99</v>
      </c>
      <c r="K120" s="164">
        <f t="shared" si="145"/>
        <v>99</v>
      </c>
      <c r="L120" s="164">
        <f t="shared" si="145"/>
        <v>99</v>
      </c>
      <c r="M120" s="164">
        <f t="shared" si="145"/>
        <v>99</v>
      </c>
      <c r="N120" s="164">
        <f t="shared" si="145"/>
        <v>99</v>
      </c>
      <c r="O120" s="164">
        <f t="shared" si="145"/>
        <v>99</v>
      </c>
      <c r="P120" s="164">
        <f t="shared" si="145"/>
        <v>99</v>
      </c>
      <c r="Q120" s="164">
        <f t="shared" si="145"/>
        <v>99</v>
      </c>
      <c r="R120" s="164">
        <f t="shared" si="145"/>
        <v>99</v>
      </c>
      <c r="S120" s="164">
        <f t="shared" si="145"/>
        <v>99</v>
      </c>
      <c r="T120" s="164">
        <f t="shared" si="145"/>
        <v>99</v>
      </c>
      <c r="U120" s="164">
        <f t="shared" si="145"/>
        <v>99</v>
      </c>
      <c r="V120" s="164">
        <f t="shared" si="145"/>
        <v>99</v>
      </c>
      <c r="W120" s="164">
        <f>J120</f>
        <v>99</v>
      </c>
      <c r="X120" s="164">
        <f t="shared" ref="X120:AB121" si="146">W120</f>
        <v>99</v>
      </c>
      <c r="Y120" s="164">
        <f t="shared" si="146"/>
        <v>99</v>
      </c>
      <c r="Z120" s="164">
        <f t="shared" si="146"/>
        <v>99</v>
      </c>
      <c r="AA120" s="164">
        <f t="shared" si="146"/>
        <v>99</v>
      </c>
      <c r="AB120" s="164">
        <f t="shared" si="146"/>
        <v>99</v>
      </c>
      <c r="AC120" s="164">
        <f>P120</f>
        <v>99</v>
      </c>
      <c r="AD120" s="164">
        <f t="shared" ref="AD120:AJ120" si="147">AC120</f>
        <v>99</v>
      </c>
      <c r="AE120" s="164">
        <f t="shared" si="147"/>
        <v>99</v>
      </c>
      <c r="AF120" s="164">
        <f t="shared" si="147"/>
        <v>99</v>
      </c>
      <c r="AG120" s="164">
        <f t="shared" si="147"/>
        <v>99</v>
      </c>
      <c r="AH120" s="164">
        <f t="shared" si="147"/>
        <v>99</v>
      </c>
      <c r="AI120" s="164">
        <f t="shared" si="147"/>
        <v>99</v>
      </c>
      <c r="AJ120" s="164">
        <f t="shared" si="147"/>
        <v>99</v>
      </c>
      <c r="AK120" s="36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</row>
    <row r="121" spans="1:61" s="1" customFormat="1" ht="20.25" customHeight="1" x14ac:dyDescent="0.2">
      <c r="A121" s="32"/>
      <c r="B121" s="32"/>
      <c r="C121" s="32"/>
      <c r="D121" s="413"/>
      <c r="E121" s="395"/>
      <c r="F121" s="96" t="s">
        <v>90</v>
      </c>
      <c r="G121" s="162">
        <f>'Gruppe 1'!G121</f>
        <v>100</v>
      </c>
      <c r="H121" s="166">
        <f t="shared" ref="H121:AJ121" si="148">G121</f>
        <v>100</v>
      </c>
      <c r="I121" s="166">
        <f t="shared" si="148"/>
        <v>100</v>
      </c>
      <c r="J121" s="166">
        <f t="shared" si="148"/>
        <v>100</v>
      </c>
      <c r="K121" s="166">
        <f t="shared" si="148"/>
        <v>100</v>
      </c>
      <c r="L121" s="166">
        <f t="shared" si="148"/>
        <v>100</v>
      </c>
      <c r="M121" s="166">
        <f t="shared" si="148"/>
        <v>100</v>
      </c>
      <c r="N121" s="166">
        <f t="shared" si="148"/>
        <v>100</v>
      </c>
      <c r="O121" s="166">
        <f t="shared" si="148"/>
        <v>100</v>
      </c>
      <c r="P121" s="166">
        <f t="shared" si="148"/>
        <v>100</v>
      </c>
      <c r="Q121" s="166">
        <f t="shared" si="148"/>
        <v>100</v>
      </c>
      <c r="R121" s="166">
        <f t="shared" si="145"/>
        <v>100</v>
      </c>
      <c r="S121" s="166">
        <f t="shared" si="145"/>
        <v>100</v>
      </c>
      <c r="T121" s="166">
        <f t="shared" si="145"/>
        <v>100</v>
      </c>
      <c r="U121" s="166">
        <f t="shared" si="145"/>
        <v>100</v>
      </c>
      <c r="V121" s="166">
        <f t="shared" si="145"/>
        <v>100</v>
      </c>
      <c r="W121" s="166">
        <f>J121</f>
        <v>100</v>
      </c>
      <c r="X121" s="166">
        <f t="shared" si="146"/>
        <v>100</v>
      </c>
      <c r="Y121" s="166">
        <f t="shared" si="146"/>
        <v>100</v>
      </c>
      <c r="Z121" s="166">
        <f t="shared" si="146"/>
        <v>100</v>
      </c>
      <c r="AA121" s="166">
        <f t="shared" si="146"/>
        <v>100</v>
      </c>
      <c r="AB121" s="166">
        <f t="shared" si="146"/>
        <v>100</v>
      </c>
      <c r="AC121" s="166">
        <f>P121</f>
        <v>100</v>
      </c>
      <c r="AD121" s="166">
        <f t="shared" si="148"/>
        <v>100</v>
      </c>
      <c r="AE121" s="166">
        <f t="shared" si="148"/>
        <v>100</v>
      </c>
      <c r="AF121" s="166">
        <f t="shared" si="148"/>
        <v>100</v>
      </c>
      <c r="AG121" s="166">
        <f t="shared" si="148"/>
        <v>100</v>
      </c>
      <c r="AH121" s="166">
        <f t="shared" si="148"/>
        <v>100</v>
      </c>
      <c r="AI121" s="166">
        <f t="shared" si="148"/>
        <v>100</v>
      </c>
      <c r="AJ121" s="166">
        <f t="shared" si="148"/>
        <v>100</v>
      </c>
      <c r="AK121" s="36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</row>
    <row r="122" spans="1:61" s="1" customFormat="1" ht="20.25" customHeight="1" x14ac:dyDescent="0.2">
      <c r="A122" s="32"/>
      <c r="B122" s="32"/>
      <c r="C122" s="32"/>
      <c r="D122" s="413"/>
      <c r="E122" s="395"/>
      <c r="F122" s="96" t="s">
        <v>160</v>
      </c>
      <c r="G122" s="291">
        <f>IFERROR(G121*100/G120,0)</f>
        <v>101.01010101010101</v>
      </c>
      <c r="H122" s="291">
        <f t="shared" ref="H122:AJ122" si="149">IFERROR(H121*100/H120,0)</f>
        <v>101.01010101010101</v>
      </c>
      <c r="I122" s="291">
        <f t="shared" si="149"/>
        <v>101.01010101010101</v>
      </c>
      <c r="J122" s="291">
        <f t="shared" si="149"/>
        <v>101.01010101010101</v>
      </c>
      <c r="K122" s="291">
        <f t="shared" si="149"/>
        <v>101.01010101010101</v>
      </c>
      <c r="L122" s="291">
        <f t="shared" si="149"/>
        <v>101.01010101010101</v>
      </c>
      <c r="M122" s="291">
        <f t="shared" si="149"/>
        <v>101.01010101010101</v>
      </c>
      <c r="N122" s="291">
        <f t="shared" si="149"/>
        <v>101.01010101010101</v>
      </c>
      <c r="O122" s="291">
        <f t="shared" si="149"/>
        <v>101.01010101010101</v>
      </c>
      <c r="P122" s="291">
        <f t="shared" si="149"/>
        <v>101.01010101010101</v>
      </c>
      <c r="Q122" s="291">
        <f t="shared" si="149"/>
        <v>101.01010101010101</v>
      </c>
      <c r="R122" s="291">
        <f t="shared" si="149"/>
        <v>101.01010101010101</v>
      </c>
      <c r="S122" s="291">
        <f t="shared" si="149"/>
        <v>101.01010101010101</v>
      </c>
      <c r="T122" s="291">
        <f t="shared" si="149"/>
        <v>101.01010101010101</v>
      </c>
      <c r="U122" s="291">
        <f t="shared" si="149"/>
        <v>101.01010101010101</v>
      </c>
      <c r="V122" s="291">
        <f t="shared" si="149"/>
        <v>101.01010101010101</v>
      </c>
      <c r="W122" s="291">
        <f t="shared" si="149"/>
        <v>101.01010101010101</v>
      </c>
      <c r="X122" s="291">
        <f t="shared" si="149"/>
        <v>101.01010101010101</v>
      </c>
      <c r="Y122" s="291">
        <f t="shared" si="149"/>
        <v>101.01010101010101</v>
      </c>
      <c r="Z122" s="291">
        <f t="shared" si="149"/>
        <v>101.01010101010101</v>
      </c>
      <c r="AA122" s="291">
        <f t="shared" si="149"/>
        <v>101.01010101010101</v>
      </c>
      <c r="AB122" s="291">
        <f t="shared" si="149"/>
        <v>101.01010101010101</v>
      </c>
      <c r="AC122" s="291">
        <f t="shared" si="149"/>
        <v>101.01010101010101</v>
      </c>
      <c r="AD122" s="291">
        <f t="shared" si="149"/>
        <v>101.01010101010101</v>
      </c>
      <c r="AE122" s="291">
        <f t="shared" si="149"/>
        <v>101.01010101010101</v>
      </c>
      <c r="AF122" s="291">
        <f t="shared" si="149"/>
        <v>101.01010101010101</v>
      </c>
      <c r="AG122" s="291">
        <f t="shared" si="149"/>
        <v>101.01010101010101</v>
      </c>
      <c r="AH122" s="291">
        <f t="shared" si="149"/>
        <v>101.01010101010101</v>
      </c>
      <c r="AI122" s="291">
        <f t="shared" si="149"/>
        <v>101.01010101010101</v>
      </c>
      <c r="AJ122" s="291">
        <f t="shared" si="149"/>
        <v>101.01010101010101</v>
      </c>
      <c r="AK122" s="36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</row>
    <row r="123" spans="1:61" s="1" customFormat="1" ht="20.25" customHeight="1" x14ac:dyDescent="0.2">
      <c r="A123" s="32"/>
      <c r="B123" s="32"/>
      <c r="C123" s="32"/>
      <c r="D123" s="413"/>
      <c r="E123" s="396"/>
      <c r="F123" s="96" t="s">
        <v>163</v>
      </c>
      <c r="G123" s="309">
        <f>'Gruppe 1'!G123</f>
        <v>2</v>
      </c>
      <c r="H123" s="309">
        <f>G123</f>
        <v>2</v>
      </c>
      <c r="I123" s="309">
        <f t="shared" ref="I123:AJ123" si="150">H123</f>
        <v>2</v>
      </c>
      <c r="J123" s="309">
        <f t="shared" si="150"/>
        <v>2</v>
      </c>
      <c r="K123" s="309">
        <f t="shared" si="150"/>
        <v>2</v>
      </c>
      <c r="L123" s="309">
        <f t="shared" si="150"/>
        <v>2</v>
      </c>
      <c r="M123" s="309">
        <f t="shared" si="150"/>
        <v>2</v>
      </c>
      <c r="N123" s="309">
        <f t="shared" si="150"/>
        <v>2</v>
      </c>
      <c r="O123" s="309">
        <f t="shared" si="150"/>
        <v>2</v>
      </c>
      <c r="P123" s="309">
        <f t="shared" si="150"/>
        <v>2</v>
      </c>
      <c r="Q123" s="309">
        <f t="shared" si="150"/>
        <v>2</v>
      </c>
      <c r="R123" s="309">
        <f t="shared" si="150"/>
        <v>2</v>
      </c>
      <c r="S123" s="309">
        <f t="shared" si="150"/>
        <v>2</v>
      </c>
      <c r="T123" s="309">
        <f t="shared" si="150"/>
        <v>2</v>
      </c>
      <c r="U123" s="309">
        <f t="shared" si="150"/>
        <v>2</v>
      </c>
      <c r="V123" s="309">
        <f t="shared" si="150"/>
        <v>2</v>
      </c>
      <c r="W123" s="309">
        <f t="shared" si="150"/>
        <v>2</v>
      </c>
      <c r="X123" s="309">
        <f t="shared" si="150"/>
        <v>2</v>
      </c>
      <c r="Y123" s="309">
        <f t="shared" si="150"/>
        <v>2</v>
      </c>
      <c r="Z123" s="309">
        <f t="shared" si="150"/>
        <v>2</v>
      </c>
      <c r="AA123" s="309">
        <f t="shared" si="150"/>
        <v>2</v>
      </c>
      <c r="AB123" s="309">
        <f t="shared" si="150"/>
        <v>2</v>
      </c>
      <c r="AC123" s="309">
        <f t="shared" si="150"/>
        <v>2</v>
      </c>
      <c r="AD123" s="309">
        <f t="shared" si="150"/>
        <v>2</v>
      </c>
      <c r="AE123" s="309">
        <f t="shared" si="150"/>
        <v>2</v>
      </c>
      <c r="AF123" s="309">
        <f t="shared" si="150"/>
        <v>2</v>
      </c>
      <c r="AG123" s="309">
        <f t="shared" si="150"/>
        <v>2</v>
      </c>
      <c r="AH123" s="309">
        <f t="shared" si="150"/>
        <v>2</v>
      </c>
      <c r="AI123" s="309">
        <f t="shared" si="150"/>
        <v>2</v>
      </c>
      <c r="AJ123" s="309">
        <f t="shared" si="150"/>
        <v>2</v>
      </c>
      <c r="AK123" s="36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</row>
    <row r="124" spans="1:61" s="1" customFormat="1" ht="20.25" hidden="1" customHeight="1" x14ac:dyDescent="0.2">
      <c r="A124" s="32"/>
      <c r="B124" s="62">
        <f>B116+1</f>
        <v>16</v>
      </c>
      <c r="C124" s="48">
        <v>1</v>
      </c>
      <c r="D124" s="413"/>
      <c r="E124" s="334" t="s">
        <v>187</v>
      </c>
      <c r="F124" s="155" t="s">
        <v>72</v>
      </c>
      <c r="G124" s="156">
        <f>IFERROR(G119*G120/100*(100-G123)/100,0)</f>
        <v>0</v>
      </c>
      <c r="H124" s="156">
        <f>IFERROR(H119*H120/100*(100-H123)/100,0)</f>
        <v>0</v>
      </c>
      <c r="I124" s="156">
        <f t="shared" ref="I124:AJ124" si="151">IFERROR(I119*I120/100*(100-I123)/100,0)</f>
        <v>0</v>
      </c>
      <c r="J124" s="156">
        <f t="shared" si="151"/>
        <v>0</v>
      </c>
      <c r="K124" s="156">
        <f t="shared" si="151"/>
        <v>0</v>
      </c>
      <c r="L124" s="156">
        <f t="shared" si="151"/>
        <v>0</v>
      </c>
      <c r="M124" s="156">
        <f t="shared" si="151"/>
        <v>0</v>
      </c>
      <c r="N124" s="156">
        <f t="shared" si="151"/>
        <v>0</v>
      </c>
      <c r="O124" s="156">
        <f t="shared" si="151"/>
        <v>0</v>
      </c>
      <c r="P124" s="156">
        <f t="shared" si="151"/>
        <v>0</v>
      </c>
      <c r="Q124" s="156">
        <f t="shared" si="151"/>
        <v>0</v>
      </c>
      <c r="R124" s="156">
        <f t="shared" si="151"/>
        <v>0</v>
      </c>
      <c r="S124" s="156">
        <f t="shared" si="151"/>
        <v>0</v>
      </c>
      <c r="T124" s="156">
        <f t="shared" si="151"/>
        <v>0</v>
      </c>
      <c r="U124" s="156">
        <f t="shared" si="151"/>
        <v>0</v>
      </c>
      <c r="V124" s="156">
        <f t="shared" si="151"/>
        <v>0</v>
      </c>
      <c r="W124" s="156">
        <f t="shared" si="151"/>
        <v>0</v>
      </c>
      <c r="X124" s="156">
        <f t="shared" si="151"/>
        <v>0</v>
      </c>
      <c r="Y124" s="156">
        <f t="shared" si="151"/>
        <v>0</v>
      </c>
      <c r="Z124" s="156">
        <f t="shared" si="151"/>
        <v>0</v>
      </c>
      <c r="AA124" s="156">
        <f t="shared" si="151"/>
        <v>0</v>
      </c>
      <c r="AB124" s="156">
        <f t="shared" si="151"/>
        <v>0</v>
      </c>
      <c r="AC124" s="156">
        <f t="shared" si="151"/>
        <v>0</v>
      </c>
      <c r="AD124" s="156">
        <f t="shared" si="151"/>
        <v>0</v>
      </c>
      <c r="AE124" s="156">
        <f t="shared" si="151"/>
        <v>0</v>
      </c>
      <c r="AF124" s="156">
        <f t="shared" si="151"/>
        <v>0</v>
      </c>
      <c r="AG124" s="156">
        <f t="shared" si="151"/>
        <v>0</v>
      </c>
      <c r="AH124" s="156">
        <f t="shared" si="151"/>
        <v>0</v>
      </c>
      <c r="AI124" s="156">
        <f t="shared" si="151"/>
        <v>0</v>
      </c>
      <c r="AJ124" s="156">
        <f t="shared" si="151"/>
        <v>0</v>
      </c>
      <c r="AK124" s="36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</row>
    <row r="125" spans="1:61" s="1" customFormat="1" ht="20.25" hidden="1" customHeight="1" x14ac:dyDescent="0.2">
      <c r="A125" s="32"/>
      <c r="B125" s="48"/>
      <c r="C125" s="48">
        <f>C124+1</f>
        <v>2</v>
      </c>
      <c r="D125" s="413"/>
      <c r="E125" s="334" t="s">
        <v>187</v>
      </c>
      <c r="F125" s="155" t="s">
        <v>89</v>
      </c>
      <c r="G125" s="163">
        <f>IFERROR(G122/100*G124,0)</f>
        <v>0</v>
      </c>
      <c r="H125" s="163">
        <f>IFERROR(H122/100*H124,0)</f>
        <v>0</v>
      </c>
      <c r="I125" s="163">
        <f t="shared" ref="I125:AJ125" si="152">IFERROR(I122/100*I124,0)</f>
        <v>0</v>
      </c>
      <c r="J125" s="163">
        <f t="shared" si="152"/>
        <v>0</v>
      </c>
      <c r="K125" s="163">
        <f t="shared" si="152"/>
        <v>0</v>
      </c>
      <c r="L125" s="163">
        <f t="shared" si="152"/>
        <v>0</v>
      </c>
      <c r="M125" s="163">
        <f t="shared" si="152"/>
        <v>0</v>
      </c>
      <c r="N125" s="163">
        <f t="shared" si="152"/>
        <v>0</v>
      </c>
      <c r="O125" s="163">
        <f t="shared" si="152"/>
        <v>0</v>
      </c>
      <c r="P125" s="163">
        <f t="shared" si="152"/>
        <v>0</v>
      </c>
      <c r="Q125" s="163">
        <f t="shared" si="152"/>
        <v>0</v>
      </c>
      <c r="R125" s="163">
        <f t="shared" si="152"/>
        <v>0</v>
      </c>
      <c r="S125" s="163">
        <f t="shared" si="152"/>
        <v>0</v>
      </c>
      <c r="T125" s="163">
        <f t="shared" si="152"/>
        <v>0</v>
      </c>
      <c r="U125" s="163">
        <f t="shared" si="152"/>
        <v>0</v>
      </c>
      <c r="V125" s="163">
        <f t="shared" si="152"/>
        <v>0</v>
      </c>
      <c r="W125" s="163">
        <f t="shared" si="152"/>
        <v>0</v>
      </c>
      <c r="X125" s="163">
        <f t="shared" si="152"/>
        <v>0</v>
      </c>
      <c r="Y125" s="163">
        <f t="shared" si="152"/>
        <v>0</v>
      </c>
      <c r="Z125" s="163">
        <f t="shared" si="152"/>
        <v>0</v>
      </c>
      <c r="AA125" s="163">
        <f t="shared" si="152"/>
        <v>0</v>
      </c>
      <c r="AB125" s="163">
        <f t="shared" si="152"/>
        <v>0</v>
      </c>
      <c r="AC125" s="163">
        <f t="shared" si="152"/>
        <v>0</v>
      </c>
      <c r="AD125" s="163">
        <f t="shared" si="152"/>
        <v>0</v>
      </c>
      <c r="AE125" s="163">
        <f t="shared" si="152"/>
        <v>0</v>
      </c>
      <c r="AF125" s="163">
        <f t="shared" si="152"/>
        <v>0</v>
      </c>
      <c r="AG125" s="163">
        <f t="shared" si="152"/>
        <v>0</v>
      </c>
      <c r="AH125" s="163">
        <f t="shared" si="152"/>
        <v>0</v>
      </c>
      <c r="AI125" s="163">
        <f t="shared" si="152"/>
        <v>0</v>
      </c>
      <c r="AJ125" s="163">
        <f t="shared" si="152"/>
        <v>0</v>
      </c>
      <c r="AK125" s="36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</row>
    <row r="126" spans="1:61" s="1" customFormat="1" ht="20.25" hidden="1" customHeight="1" x14ac:dyDescent="0.2">
      <c r="A126" s="32"/>
      <c r="B126" s="32"/>
      <c r="C126" s="48">
        <v>3</v>
      </c>
      <c r="D126" s="413"/>
      <c r="E126" s="334" t="s">
        <v>186</v>
      </c>
      <c r="F126" s="155" t="s">
        <v>151</v>
      </c>
      <c r="G126" s="156">
        <f>IFERROR(G119*G120/88,0)</f>
        <v>0</v>
      </c>
      <c r="H126" s="156">
        <f t="shared" ref="H126:AJ126" si="153">IFERROR(H119*H120/88,0)</f>
        <v>0</v>
      </c>
      <c r="I126" s="156">
        <f t="shared" si="153"/>
        <v>0</v>
      </c>
      <c r="J126" s="156">
        <f t="shared" si="153"/>
        <v>0</v>
      </c>
      <c r="K126" s="156">
        <f t="shared" si="153"/>
        <v>0</v>
      </c>
      <c r="L126" s="156">
        <f t="shared" si="153"/>
        <v>0</v>
      </c>
      <c r="M126" s="156">
        <f t="shared" si="153"/>
        <v>0</v>
      </c>
      <c r="N126" s="156">
        <f t="shared" si="153"/>
        <v>0</v>
      </c>
      <c r="O126" s="156">
        <f t="shared" si="153"/>
        <v>0</v>
      </c>
      <c r="P126" s="156">
        <f t="shared" si="153"/>
        <v>0</v>
      </c>
      <c r="Q126" s="156">
        <f t="shared" si="153"/>
        <v>0</v>
      </c>
      <c r="R126" s="156">
        <f t="shared" si="153"/>
        <v>0</v>
      </c>
      <c r="S126" s="156">
        <f t="shared" si="153"/>
        <v>0</v>
      </c>
      <c r="T126" s="156">
        <f t="shared" si="153"/>
        <v>0</v>
      </c>
      <c r="U126" s="156">
        <f t="shared" si="153"/>
        <v>0</v>
      </c>
      <c r="V126" s="156">
        <f t="shared" si="153"/>
        <v>0</v>
      </c>
      <c r="W126" s="156">
        <f t="shared" si="153"/>
        <v>0</v>
      </c>
      <c r="X126" s="156">
        <f t="shared" si="153"/>
        <v>0</v>
      </c>
      <c r="Y126" s="156">
        <f t="shared" si="153"/>
        <v>0</v>
      </c>
      <c r="Z126" s="156">
        <f t="shared" si="153"/>
        <v>0</v>
      </c>
      <c r="AA126" s="156">
        <f t="shared" si="153"/>
        <v>0</v>
      </c>
      <c r="AB126" s="156">
        <f t="shared" si="153"/>
        <v>0</v>
      </c>
      <c r="AC126" s="156">
        <f t="shared" si="153"/>
        <v>0</v>
      </c>
      <c r="AD126" s="156">
        <f t="shared" si="153"/>
        <v>0</v>
      </c>
      <c r="AE126" s="156">
        <f t="shared" si="153"/>
        <v>0</v>
      </c>
      <c r="AF126" s="156">
        <f t="shared" si="153"/>
        <v>0</v>
      </c>
      <c r="AG126" s="156">
        <f t="shared" si="153"/>
        <v>0</v>
      </c>
      <c r="AH126" s="156">
        <f t="shared" si="153"/>
        <v>0</v>
      </c>
      <c r="AI126" s="156">
        <f t="shared" si="153"/>
        <v>0</v>
      </c>
      <c r="AJ126" s="156">
        <f t="shared" si="153"/>
        <v>0</v>
      </c>
      <c r="AK126" s="36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</row>
    <row r="127" spans="1:61" s="1" customFormat="1" ht="20.25" customHeight="1" x14ac:dyDescent="0.2">
      <c r="A127" s="32"/>
      <c r="B127" s="32"/>
      <c r="C127" s="32"/>
      <c r="D127" s="413"/>
      <c r="E127" s="394" t="str">
        <f>'Gruppe 1'!E127:E131</f>
        <v>Mineralfutter</v>
      </c>
      <c r="F127" s="96" t="str">
        <f>$F$6</f>
        <v>FM-Menge (kg)</v>
      </c>
      <c r="G127" s="154"/>
      <c r="H127" s="179" t="str">
        <f t="shared" ref="H127:V127" si="154">IFERROR(G127*H$164/G$164,"-")</f>
        <v>-</v>
      </c>
      <c r="I127" s="179" t="str">
        <f t="shared" si="154"/>
        <v>-</v>
      </c>
      <c r="J127" s="179" t="str">
        <f t="shared" si="154"/>
        <v>-</v>
      </c>
      <c r="K127" s="179" t="str">
        <f t="shared" si="154"/>
        <v>-</v>
      </c>
      <c r="L127" s="179" t="str">
        <f t="shared" si="154"/>
        <v>-</v>
      </c>
      <c r="M127" s="179" t="str">
        <f t="shared" si="154"/>
        <v>-</v>
      </c>
      <c r="N127" s="179" t="str">
        <f t="shared" si="154"/>
        <v>-</v>
      </c>
      <c r="O127" s="179" t="str">
        <f t="shared" si="154"/>
        <v>-</v>
      </c>
      <c r="P127" s="179" t="str">
        <f t="shared" si="154"/>
        <v>-</v>
      </c>
      <c r="Q127" s="179" t="str">
        <f t="shared" si="154"/>
        <v>-</v>
      </c>
      <c r="R127" s="179" t="str">
        <f t="shared" si="154"/>
        <v>-</v>
      </c>
      <c r="S127" s="179" t="str">
        <f t="shared" si="154"/>
        <v>-</v>
      </c>
      <c r="T127" s="179" t="str">
        <f t="shared" si="154"/>
        <v>-</v>
      </c>
      <c r="U127" s="179" t="str">
        <f t="shared" si="154"/>
        <v>-</v>
      </c>
      <c r="V127" s="179" t="str">
        <f t="shared" si="154"/>
        <v>-</v>
      </c>
      <c r="W127" s="179" t="str">
        <f>IFERROR(J127*W$164/J$164,"-")</f>
        <v>-</v>
      </c>
      <c r="X127" s="179" t="str">
        <f>IFERROR(W127*X$164/W$164,"-")</f>
        <v>-</v>
      </c>
      <c r="Y127" s="179" t="str">
        <f>IFERROR(X127*Y$164/X$164,"-")</f>
        <v>-</v>
      </c>
      <c r="Z127" s="179" t="str">
        <f>IFERROR(Y127*Z$164/Y$164,"-")</f>
        <v>-</v>
      </c>
      <c r="AA127" s="179" t="str">
        <f>IFERROR(Z127*AA$164/Z$164,"-")</f>
        <v>-</v>
      </c>
      <c r="AB127" s="179" t="str">
        <f>IFERROR(AA127*AB$164/AA$164,"-")</f>
        <v>-</v>
      </c>
      <c r="AC127" s="179" t="str">
        <f>IFERROR(P127*AC$164/P$164,"-")</f>
        <v>-</v>
      </c>
      <c r="AD127" s="179" t="str">
        <f t="shared" ref="AD127:AJ127" si="155">IFERROR(AC127*AD$164/AC$164,"-")</f>
        <v>-</v>
      </c>
      <c r="AE127" s="179" t="str">
        <f t="shared" si="155"/>
        <v>-</v>
      </c>
      <c r="AF127" s="179" t="str">
        <f t="shared" si="155"/>
        <v>-</v>
      </c>
      <c r="AG127" s="179" t="str">
        <f t="shared" si="155"/>
        <v>-</v>
      </c>
      <c r="AH127" s="179" t="str">
        <f t="shared" si="155"/>
        <v>-</v>
      </c>
      <c r="AI127" s="179" t="str">
        <f t="shared" si="155"/>
        <v>-</v>
      </c>
      <c r="AJ127" s="179" t="str">
        <f t="shared" si="155"/>
        <v>-</v>
      </c>
      <c r="AK127" s="36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</row>
    <row r="128" spans="1:61" s="1" customFormat="1" ht="20.25" customHeight="1" x14ac:dyDescent="0.2">
      <c r="A128" s="32"/>
      <c r="B128" s="32"/>
      <c r="C128" s="32"/>
      <c r="D128" s="413"/>
      <c r="E128" s="395"/>
      <c r="F128" s="96" t="s">
        <v>36</v>
      </c>
      <c r="G128" s="239">
        <f>'Gruppe 1'!G128</f>
        <v>99</v>
      </c>
      <c r="H128" s="164">
        <f>G128</f>
        <v>99</v>
      </c>
      <c r="I128" s="164">
        <f t="shared" ref="I128:V129" si="156">H128</f>
        <v>99</v>
      </c>
      <c r="J128" s="164">
        <f t="shared" si="156"/>
        <v>99</v>
      </c>
      <c r="K128" s="164">
        <f t="shared" si="156"/>
        <v>99</v>
      </c>
      <c r="L128" s="164">
        <f t="shared" si="156"/>
        <v>99</v>
      </c>
      <c r="M128" s="164">
        <f t="shared" si="156"/>
        <v>99</v>
      </c>
      <c r="N128" s="164">
        <f t="shared" si="156"/>
        <v>99</v>
      </c>
      <c r="O128" s="164">
        <f t="shared" si="156"/>
        <v>99</v>
      </c>
      <c r="P128" s="164">
        <f t="shared" si="156"/>
        <v>99</v>
      </c>
      <c r="Q128" s="164">
        <f t="shared" si="156"/>
        <v>99</v>
      </c>
      <c r="R128" s="164">
        <f t="shared" si="156"/>
        <v>99</v>
      </c>
      <c r="S128" s="164">
        <f t="shared" si="156"/>
        <v>99</v>
      </c>
      <c r="T128" s="164">
        <f t="shared" si="156"/>
        <v>99</v>
      </c>
      <c r="U128" s="164">
        <f t="shared" si="156"/>
        <v>99</v>
      </c>
      <c r="V128" s="164">
        <f t="shared" si="156"/>
        <v>99</v>
      </c>
      <c r="W128" s="164">
        <f>J128</f>
        <v>99</v>
      </c>
      <c r="X128" s="164">
        <f t="shared" ref="X128:AB129" si="157">W128</f>
        <v>99</v>
      </c>
      <c r="Y128" s="164">
        <f t="shared" si="157"/>
        <v>99</v>
      </c>
      <c r="Z128" s="164">
        <f t="shared" si="157"/>
        <v>99</v>
      </c>
      <c r="AA128" s="164">
        <f t="shared" si="157"/>
        <v>99</v>
      </c>
      <c r="AB128" s="164">
        <f t="shared" si="157"/>
        <v>99</v>
      </c>
      <c r="AC128" s="164">
        <f>P128</f>
        <v>99</v>
      </c>
      <c r="AD128" s="164">
        <f t="shared" ref="AD128:AJ128" si="158">AC128</f>
        <v>99</v>
      </c>
      <c r="AE128" s="164">
        <f t="shared" si="158"/>
        <v>99</v>
      </c>
      <c r="AF128" s="164">
        <f t="shared" si="158"/>
        <v>99</v>
      </c>
      <c r="AG128" s="164">
        <f t="shared" si="158"/>
        <v>99</v>
      </c>
      <c r="AH128" s="164">
        <f t="shared" si="158"/>
        <v>99</v>
      </c>
      <c r="AI128" s="164">
        <f t="shared" si="158"/>
        <v>99</v>
      </c>
      <c r="AJ128" s="164">
        <f t="shared" si="158"/>
        <v>99</v>
      </c>
      <c r="AK128" s="36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</row>
    <row r="129" spans="1:61" s="1" customFormat="1" ht="20.25" customHeight="1" x14ac:dyDescent="0.2">
      <c r="A129" s="32"/>
      <c r="B129" s="32"/>
      <c r="C129" s="32"/>
      <c r="D129" s="413"/>
      <c r="E129" s="395"/>
      <c r="F129" s="96" t="s">
        <v>90</v>
      </c>
      <c r="G129" s="162">
        <f>'Gruppe 1'!G129</f>
        <v>53</v>
      </c>
      <c r="H129" s="166">
        <f t="shared" ref="H129:AJ129" si="159">G129</f>
        <v>53</v>
      </c>
      <c r="I129" s="166">
        <f t="shared" si="159"/>
        <v>53</v>
      </c>
      <c r="J129" s="166">
        <f t="shared" si="159"/>
        <v>53</v>
      </c>
      <c r="K129" s="166">
        <f t="shared" si="159"/>
        <v>53</v>
      </c>
      <c r="L129" s="166">
        <f t="shared" si="159"/>
        <v>53</v>
      </c>
      <c r="M129" s="166">
        <f t="shared" si="159"/>
        <v>53</v>
      </c>
      <c r="N129" s="166">
        <f t="shared" si="159"/>
        <v>53</v>
      </c>
      <c r="O129" s="166">
        <f t="shared" si="159"/>
        <v>53</v>
      </c>
      <c r="P129" s="166">
        <f t="shared" si="159"/>
        <v>53</v>
      </c>
      <c r="Q129" s="166">
        <f t="shared" si="159"/>
        <v>53</v>
      </c>
      <c r="R129" s="166">
        <f t="shared" si="156"/>
        <v>53</v>
      </c>
      <c r="S129" s="166">
        <f t="shared" si="156"/>
        <v>53</v>
      </c>
      <c r="T129" s="166">
        <f t="shared" si="156"/>
        <v>53</v>
      </c>
      <c r="U129" s="166">
        <f t="shared" si="156"/>
        <v>53</v>
      </c>
      <c r="V129" s="166">
        <f t="shared" si="156"/>
        <v>53</v>
      </c>
      <c r="W129" s="166">
        <f>J129</f>
        <v>53</v>
      </c>
      <c r="X129" s="166">
        <f t="shared" si="157"/>
        <v>53</v>
      </c>
      <c r="Y129" s="166">
        <f t="shared" si="157"/>
        <v>53</v>
      </c>
      <c r="Z129" s="166">
        <f t="shared" si="157"/>
        <v>53</v>
      </c>
      <c r="AA129" s="166">
        <f t="shared" si="157"/>
        <v>53</v>
      </c>
      <c r="AB129" s="166">
        <f t="shared" si="157"/>
        <v>53</v>
      </c>
      <c r="AC129" s="166">
        <f>P129</f>
        <v>53</v>
      </c>
      <c r="AD129" s="166">
        <f t="shared" si="159"/>
        <v>53</v>
      </c>
      <c r="AE129" s="166">
        <f t="shared" si="159"/>
        <v>53</v>
      </c>
      <c r="AF129" s="166">
        <f t="shared" si="159"/>
        <v>53</v>
      </c>
      <c r="AG129" s="166">
        <f t="shared" si="159"/>
        <v>53</v>
      </c>
      <c r="AH129" s="166">
        <f t="shared" si="159"/>
        <v>53</v>
      </c>
      <c r="AI129" s="166">
        <f t="shared" si="159"/>
        <v>53</v>
      </c>
      <c r="AJ129" s="166">
        <f t="shared" si="159"/>
        <v>53</v>
      </c>
      <c r="AK129" s="36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</row>
    <row r="130" spans="1:61" s="1" customFormat="1" ht="20.25" customHeight="1" x14ac:dyDescent="0.2">
      <c r="A130" s="32"/>
      <c r="B130" s="32"/>
      <c r="C130" s="32"/>
      <c r="D130" s="413"/>
      <c r="E130" s="395"/>
      <c r="F130" s="96" t="s">
        <v>160</v>
      </c>
      <c r="G130" s="291">
        <f>IFERROR(G129*100/G128,0)</f>
        <v>53.535353535353536</v>
      </c>
      <c r="H130" s="291">
        <f t="shared" ref="H130:AJ130" si="160">IFERROR(H129*100/H128,0)</f>
        <v>53.535353535353536</v>
      </c>
      <c r="I130" s="291">
        <f t="shared" si="160"/>
        <v>53.535353535353536</v>
      </c>
      <c r="J130" s="291">
        <f t="shared" si="160"/>
        <v>53.535353535353536</v>
      </c>
      <c r="K130" s="291">
        <f t="shared" si="160"/>
        <v>53.535353535353536</v>
      </c>
      <c r="L130" s="291">
        <f t="shared" si="160"/>
        <v>53.535353535353536</v>
      </c>
      <c r="M130" s="291">
        <f t="shared" si="160"/>
        <v>53.535353535353536</v>
      </c>
      <c r="N130" s="291">
        <f t="shared" si="160"/>
        <v>53.535353535353536</v>
      </c>
      <c r="O130" s="291">
        <f t="shared" si="160"/>
        <v>53.535353535353536</v>
      </c>
      <c r="P130" s="291">
        <f t="shared" si="160"/>
        <v>53.535353535353536</v>
      </c>
      <c r="Q130" s="291">
        <f t="shared" si="160"/>
        <v>53.535353535353536</v>
      </c>
      <c r="R130" s="291">
        <f t="shared" si="160"/>
        <v>53.535353535353536</v>
      </c>
      <c r="S130" s="291">
        <f t="shared" si="160"/>
        <v>53.535353535353536</v>
      </c>
      <c r="T130" s="291">
        <f t="shared" si="160"/>
        <v>53.535353535353536</v>
      </c>
      <c r="U130" s="291">
        <f t="shared" si="160"/>
        <v>53.535353535353536</v>
      </c>
      <c r="V130" s="291">
        <f t="shared" si="160"/>
        <v>53.535353535353536</v>
      </c>
      <c r="W130" s="291">
        <f t="shared" si="160"/>
        <v>53.535353535353536</v>
      </c>
      <c r="X130" s="291">
        <f t="shared" si="160"/>
        <v>53.535353535353536</v>
      </c>
      <c r="Y130" s="291">
        <f t="shared" si="160"/>
        <v>53.535353535353536</v>
      </c>
      <c r="Z130" s="291">
        <f t="shared" si="160"/>
        <v>53.535353535353536</v>
      </c>
      <c r="AA130" s="291">
        <f t="shared" si="160"/>
        <v>53.535353535353536</v>
      </c>
      <c r="AB130" s="291">
        <f t="shared" si="160"/>
        <v>53.535353535353536</v>
      </c>
      <c r="AC130" s="291">
        <f t="shared" si="160"/>
        <v>53.535353535353536</v>
      </c>
      <c r="AD130" s="291">
        <f t="shared" si="160"/>
        <v>53.535353535353536</v>
      </c>
      <c r="AE130" s="291">
        <f t="shared" si="160"/>
        <v>53.535353535353536</v>
      </c>
      <c r="AF130" s="291">
        <f t="shared" si="160"/>
        <v>53.535353535353536</v>
      </c>
      <c r="AG130" s="291">
        <f t="shared" si="160"/>
        <v>53.535353535353536</v>
      </c>
      <c r="AH130" s="291">
        <f t="shared" si="160"/>
        <v>53.535353535353536</v>
      </c>
      <c r="AI130" s="291">
        <f t="shared" si="160"/>
        <v>53.535353535353536</v>
      </c>
      <c r="AJ130" s="291">
        <f t="shared" si="160"/>
        <v>53.535353535353536</v>
      </c>
      <c r="AK130" s="36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</row>
    <row r="131" spans="1:61" s="1" customFormat="1" ht="20.25" customHeight="1" x14ac:dyDescent="0.2">
      <c r="A131" s="32"/>
      <c r="B131" s="32"/>
      <c r="C131" s="32"/>
      <c r="D131" s="413"/>
      <c r="E131" s="396"/>
      <c r="F131" s="96" t="s">
        <v>163</v>
      </c>
      <c r="G131" s="309">
        <f>'Gruppe 1'!G131</f>
        <v>2</v>
      </c>
      <c r="H131" s="309">
        <f>G131</f>
        <v>2</v>
      </c>
      <c r="I131" s="309">
        <f t="shared" ref="I131:AJ131" si="161">H131</f>
        <v>2</v>
      </c>
      <c r="J131" s="309">
        <f t="shared" si="161"/>
        <v>2</v>
      </c>
      <c r="K131" s="309">
        <f t="shared" si="161"/>
        <v>2</v>
      </c>
      <c r="L131" s="309">
        <f t="shared" si="161"/>
        <v>2</v>
      </c>
      <c r="M131" s="309">
        <f t="shared" si="161"/>
        <v>2</v>
      </c>
      <c r="N131" s="309">
        <f t="shared" si="161"/>
        <v>2</v>
      </c>
      <c r="O131" s="309">
        <f t="shared" si="161"/>
        <v>2</v>
      </c>
      <c r="P131" s="309">
        <f t="shared" si="161"/>
        <v>2</v>
      </c>
      <c r="Q131" s="309">
        <f t="shared" si="161"/>
        <v>2</v>
      </c>
      <c r="R131" s="309">
        <f t="shared" si="161"/>
        <v>2</v>
      </c>
      <c r="S131" s="309">
        <f t="shared" si="161"/>
        <v>2</v>
      </c>
      <c r="T131" s="309">
        <f t="shared" si="161"/>
        <v>2</v>
      </c>
      <c r="U131" s="309">
        <f t="shared" si="161"/>
        <v>2</v>
      </c>
      <c r="V131" s="309">
        <f t="shared" si="161"/>
        <v>2</v>
      </c>
      <c r="W131" s="309">
        <f t="shared" si="161"/>
        <v>2</v>
      </c>
      <c r="X131" s="309">
        <f t="shared" si="161"/>
        <v>2</v>
      </c>
      <c r="Y131" s="309">
        <f t="shared" si="161"/>
        <v>2</v>
      </c>
      <c r="Z131" s="309">
        <f t="shared" si="161"/>
        <v>2</v>
      </c>
      <c r="AA131" s="309">
        <f t="shared" si="161"/>
        <v>2</v>
      </c>
      <c r="AB131" s="309">
        <f t="shared" si="161"/>
        <v>2</v>
      </c>
      <c r="AC131" s="309">
        <f t="shared" si="161"/>
        <v>2</v>
      </c>
      <c r="AD131" s="309">
        <f t="shared" si="161"/>
        <v>2</v>
      </c>
      <c r="AE131" s="309">
        <f t="shared" si="161"/>
        <v>2</v>
      </c>
      <c r="AF131" s="309">
        <f t="shared" si="161"/>
        <v>2</v>
      </c>
      <c r="AG131" s="309">
        <f t="shared" si="161"/>
        <v>2</v>
      </c>
      <c r="AH131" s="309">
        <f t="shared" si="161"/>
        <v>2</v>
      </c>
      <c r="AI131" s="309">
        <f t="shared" si="161"/>
        <v>2</v>
      </c>
      <c r="AJ131" s="309">
        <f t="shared" si="161"/>
        <v>2</v>
      </c>
      <c r="AK131" s="36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</row>
    <row r="132" spans="1:61" s="1" customFormat="1" ht="20.25" hidden="1" customHeight="1" x14ac:dyDescent="0.2">
      <c r="A132" s="32"/>
      <c r="B132" s="62">
        <f>B124+1</f>
        <v>17</v>
      </c>
      <c r="C132" s="48">
        <v>1</v>
      </c>
      <c r="D132" s="413"/>
      <c r="E132" s="334" t="s">
        <v>187</v>
      </c>
      <c r="F132" s="155" t="s">
        <v>72</v>
      </c>
      <c r="G132" s="156">
        <f>IFERROR(G127*G128/100*(100-G131)/100,0)</f>
        <v>0</v>
      </c>
      <c r="H132" s="156">
        <f>IFERROR(H127*H128/100*(100-H131)/100,0)</f>
        <v>0</v>
      </c>
      <c r="I132" s="156">
        <f t="shared" ref="I132:AJ132" si="162">IFERROR(I127*I128/100*(100-I131)/100,0)</f>
        <v>0</v>
      </c>
      <c r="J132" s="156">
        <f t="shared" si="162"/>
        <v>0</v>
      </c>
      <c r="K132" s="156">
        <f t="shared" si="162"/>
        <v>0</v>
      </c>
      <c r="L132" s="156">
        <f t="shared" si="162"/>
        <v>0</v>
      </c>
      <c r="M132" s="156">
        <f t="shared" si="162"/>
        <v>0</v>
      </c>
      <c r="N132" s="156">
        <f t="shared" si="162"/>
        <v>0</v>
      </c>
      <c r="O132" s="156">
        <f t="shared" si="162"/>
        <v>0</v>
      </c>
      <c r="P132" s="156">
        <f t="shared" si="162"/>
        <v>0</v>
      </c>
      <c r="Q132" s="156">
        <f t="shared" si="162"/>
        <v>0</v>
      </c>
      <c r="R132" s="156">
        <f t="shared" si="162"/>
        <v>0</v>
      </c>
      <c r="S132" s="156">
        <f t="shared" si="162"/>
        <v>0</v>
      </c>
      <c r="T132" s="156">
        <f t="shared" si="162"/>
        <v>0</v>
      </c>
      <c r="U132" s="156">
        <f t="shared" si="162"/>
        <v>0</v>
      </c>
      <c r="V132" s="156">
        <f t="shared" si="162"/>
        <v>0</v>
      </c>
      <c r="W132" s="156">
        <f t="shared" si="162"/>
        <v>0</v>
      </c>
      <c r="X132" s="156">
        <f t="shared" si="162"/>
        <v>0</v>
      </c>
      <c r="Y132" s="156">
        <f t="shared" si="162"/>
        <v>0</v>
      </c>
      <c r="Z132" s="156">
        <f t="shared" si="162"/>
        <v>0</v>
      </c>
      <c r="AA132" s="156">
        <f t="shared" si="162"/>
        <v>0</v>
      </c>
      <c r="AB132" s="156">
        <f t="shared" si="162"/>
        <v>0</v>
      </c>
      <c r="AC132" s="156">
        <f t="shared" si="162"/>
        <v>0</v>
      </c>
      <c r="AD132" s="156">
        <f t="shared" si="162"/>
        <v>0</v>
      </c>
      <c r="AE132" s="156">
        <f t="shared" si="162"/>
        <v>0</v>
      </c>
      <c r="AF132" s="156">
        <f t="shared" si="162"/>
        <v>0</v>
      </c>
      <c r="AG132" s="156">
        <f t="shared" si="162"/>
        <v>0</v>
      </c>
      <c r="AH132" s="156">
        <f t="shared" si="162"/>
        <v>0</v>
      </c>
      <c r="AI132" s="156">
        <f t="shared" si="162"/>
        <v>0</v>
      </c>
      <c r="AJ132" s="156">
        <f t="shared" si="162"/>
        <v>0</v>
      </c>
      <c r="AK132" s="36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</row>
    <row r="133" spans="1:61" s="1" customFormat="1" ht="20.25" hidden="1" customHeight="1" x14ac:dyDescent="0.2">
      <c r="A133" s="32"/>
      <c r="B133" s="48"/>
      <c r="C133" s="48">
        <f>C132+1</f>
        <v>2</v>
      </c>
      <c r="D133" s="413"/>
      <c r="E133" s="334" t="s">
        <v>187</v>
      </c>
      <c r="F133" s="155" t="s">
        <v>89</v>
      </c>
      <c r="G133" s="163">
        <f>IFERROR(G130/100*G132,0)</f>
        <v>0</v>
      </c>
      <c r="H133" s="163">
        <f>IFERROR(H130/100*H132,0)</f>
        <v>0</v>
      </c>
      <c r="I133" s="163">
        <f t="shared" ref="I133:AJ133" si="163">IFERROR(I130/100*I132,0)</f>
        <v>0</v>
      </c>
      <c r="J133" s="163">
        <f t="shared" si="163"/>
        <v>0</v>
      </c>
      <c r="K133" s="163">
        <f t="shared" si="163"/>
        <v>0</v>
      </c>
      <c r="L133" s="163">
        <f t="shared" si="163"/>
        <v>0</v>
      </c>
      <c r="M133" s="163">
        <f t="shared" si="163"/>
        <v>0</v>
      </c>
      <c r="N133" s="163">
        <f t="shared" si="163"/>
        <v>0</v>
      </c>
      <c r="O133" s="163">
        <f t="shared" si="163"/>
        <v>0</v>
      </c>
      <c r="P133" s="163">
        <f t="shared" si="163"/>
        <v>0</v>
      </c>
      <c r="Q133" s="163">
        <f t="shared" si="163"/>
        <v>0</v>
      </c>
      <c r="R133" s="163">
        <f t="shared" si="163"/>
        <v>0</v>
      </c>
      <c r="S133" s="163">
        <f t="shared" si="163"/>
        <v>0</v>
      </c>
      <c r="T133" s="163">
        <f t="shared" si="163"/>
        <v>0</v>
      </c>
      <c r="U133" s="163">
        <f t="shared" si="163"/>
        <v>0</v>
      </c>
      <c r="V133" s="163">
        <f t="shared" si="163"/>
        <v>0</v>
      </c>
      <c r="W133" s="163">
        <f t="shared" si="163"/>
        <v>0</v>
      </c>
      <c r="X133" s="163">
        <f t="shared" si="163"/>
        <v>0</v>
      </c>
      <c r="Y133" s="163">
        <f t="shared" si="163"/>
        <v>0</v>
      </c>
      <c r="Z133" s="163">
        <f t="shared" si="163"/>
        <v>0</v>
      </c>
      <c r="AA133" s="163">
        <f t="shared" si="163"/>
        <v>0</v>
      </c>
      <c r="AB133" s="163">
        <f t="shared" si="163"/>
        <v>0</v>
      </c>
      <c r="AC133" s="163">
        <f t="shared" si="163"/>
        <v>0</v>
      </c>
      <c r="AD133" s="163">
        <f t="shared" si="163"/>
        <v>0</v>
      </c>
      <c r="AE133" s="163">
        <f t="shared" si="163"/>
        <v>0</v>
      </c>
      <c r="AF133" s="163">
        <f t="shared" si="163"/>
        <v>0</v>
      </c>
      <c r="AG133" s="163">
        <f t="shared" si="163"/>
        <v>0</v>
      </c>
      <c r="AH133" s="163">
        <f t="shared" si="163"/>
        <v>0</v>
      </c>
      <c r="AI133" s="163">
        <f t="shared" si="163"/>
        <v>0</v>
      </c>
      <c r="AJ133" s="163">
        <f t="shared" si="163"/>
        <v>0</v>
      </c>
      <c r="AK133" s="36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</row>
    <row r="134" spans="1:61" s="1" customFormat="1" ht="20.25" hidden="1" customHeight="1" x14ac:dyDescent="0.2">
      <c r="A134" s="32"/>
      <c r="B134" s="32"/>
      <c r="C134" s="48">
        <v>3</v>
      </c>
      <c r="D134" s="413"/>
      <c r="E134" s="334" t="s">
        <v>186</v>
      </c>
      <c r="F134" s="155" t="s">
        <v>151</v>
      </c>
      <c r="G134" s="156">
        <f>IFERROR(G127*G128/88,0)</f>
        <v>0</v>
      </c>
      <c r="H134" s="156">
        <f t="shared" ref="H134:AJ134" si="164">IFERROR(H127*H128/88,0)</f>
        <v>0</v>
      </c>
      <c r="I134" s="156">
        <f t="shared" si="164"/>
        <v>0</v>
      </c>
      <c r="J134" s="156">
        <f t="shared" si="164"/>
        <v>0</v>
      </c>
      <c r="K134" s="156">
        <f t="shared" si="164"/>
        <v>0</v>
      </c>
      <c r="L134" s="156">
        <f t="shared" si="164"/>
        <v>0</v>
      </c>
      <c r="M134" s="156">
        <f t="shared" si="164"/>
        <v>0</v>
      </c>
      <c r="N134" s="156">
        <f t="shared" si="164"/>
        <v>0</v>
      </c>
      <c r="O134" s="156">
        <f t="shared" si="164"/>
        <v>0</v>
      </c>
      <c r="P134" s="156">
        <f t="shared" si="164"/>
        <v>0</v>
      </c>
      <c r="Q134" s="156">
        <f t="shared" si="164"/>
        <v>0</v>
      </c>
      <c r="R134" s="156">
        <f t="shared" si="164"/>
        <v>0</v>
      </c>
      <c r="S134" s="156">
        <f t="shared" si="164"/>
        <v>0</v>
      </c>
      <c r="T134" s="156">
        <f t="shared" si="164"/>
        <v>0</v>
      </c>
      <c r="U134" s="156">
        <f t="shared" si="164"/>
        <v>0</v>
      </c>
      <c r="V134" s="156">
        <f t="shared" si="164"/>
        <v>0</v>
      </c>
      <c r="W134" s="156">
        <f t="shared" si="164"/>
        <v>0</v>
      </c>
      <c r="X134" s="156">
        <f t="shared" si="164"/>
        <v>0</v>
      </c>
      <c r="Y134" s="156">
        <f t="shared" si="164"/>
        <v>0</v>
      </c>
      <c r="Z134" s="156">
        <f t="shared" si="164"/>
        <v>0</v>
      </c>
      <c r="AA134" s="156">
        <f t="shared" si="164"/>
        <v>0</v>
      </c>
      <c r="AB134" s="156">
        <f t="shared" si="164"/>
        <v>0</v>
      </c>
      <c r="AC134" s="156">
        <f t="shared" si="164"/>
        <v>0</v>
      </c>
      <c r="AD134" s="156">
        <f t="shared" si="164"/>
        <v>0</v>
      </c>
      <c r="AE134" s="156">
        <f t="shared" si="164"/>
        <v>0</v>
      </c>
      <c r="AF134" s="156">
        <f t="shared" si="164"/>
        <v>0</v>
      </c>
      <c r="AG134" s="156">
        <f t="shared" si="164"/>
        <v>0</v>
      </c>
      <c r="AH134" s="156">
        <f t="shared" si="164"/>
        <v>0</v>
      </c>
      <c r="AI134" s="156">
        <f t="shared" si="164"/>
        <v>0</v>
      </c>
      <c r="AJ134" s="156">
        <f t="shared" si="164"/>
        <v>0</v>
      </c>
      <c r="AK134" s="36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</row>
    <row r="135" spans="1:61" s="1" customFormat="1" ht="20.25" customHeight="1" x14ac:dyDescent="0.2">
      <c r="A135" s="32"/>
      <c r="B135" s="32"/>
      <c r="C135" s="32"/>
      <c r="D135" s="413"/>
      <c r="E135" s="394" t="str">
        <f>'Gruppe 1'!E135:E139</f>
        <v>Futterkalk</v>
      </c>
      <c r="F135" s="96" t="str">
        <f>$F$6</f>
        <v>FM-Menge (kg)</v>
      </c>
      <c r="G135" s="154"/>
      <c r="H135" s="179" t="str">
        <f t="shared" ref="H135:V135" si="165">IFERROR(G135*H$164/G$164,"-")</f>
        <v>-</v>
      </c>
      <c r="I135" s="179" t="str">
        <f t="shared" si="165"/>
        <v>-</v>
      </c>
      <c r="J135" s="179" t="str">
        <f t="shared" si="165"/>
        <v>-</v>
      </c>
      <c r="K135" s="179" t="str">
        <f t="shared" si="165"/>
        <v>-</v>
      </c>
      <c r="L135" s="179" t="str">
        <f t="shared" si="165"/>
        <v>-</v>
      </c>
      <c r="M135" s="179" t="str">
        <f t="shared" si="165"/>
        <v>-</v>
      </c>
      <c r="N135" s="179" t="str">
        <f t="shared" si="165"/>
        <v>-</v>
      </c>
      <c r="O135" s="179" t="str">
        <f t="shared" si="165"/>
        <v>-</v>
      </c>
      <c r="P135" s="179" t="str">
        <f t="shared" si="165"/>
        <v>-</v>
      </c>
      <c r="Q135" s="179" t="str">
        <f t="shared" si="165"/>
        <v>-</v>
      </c>
      <c r="R135" s="179" t="str">
        <f t="shared" si="165"/>
        <v>-</v>
      </c>
      <c r="S135" s="179" t="str">
        <f t="shared" si="165"/>
        <v>-</v>
      </c>
      <c r="T135" s="179" t="str">
        <f t="shared" si="165"/>
        <v>-</v>
      </c>
      <c r="U135" s="179" t="str">
        <f t="shared" si="165"/>
        <v>-</v>
      </c>
      <c r="V135" s="179" t="str">
        <f t="shared" si="165"/>
        <v>-</v>
      </c>
      <c r="W135" s="179" t="str">
        <f>IFERROR(J135*W$164/J$164,"-")</f>
        <v>-</v>
      </c>
      <c r="X135" s="179" t="str">
        <f>IFERROR(W135*X$164/W$164,"-")</f>
        <v>-</v>
      </c>
      <c r="Y135" s="179" t="str">
        <f>IFERROR(X135*Y$164/X$164,"-")</f>
        <v>-</v>
      </c>
      <c r="Z135" s="179" t="str">
        <f>IFERROR(Y135*Z$164/Y$164,"-")</f>
        <v>-</v>
      </c>
      <c r="AA135" s="179" t="str">
        <f>IFERROR(Z135*AA$164/Z$164,"-")</f>
        <v>-</v>
      </c>
      <c r="AB135" s="179" t="str">
        <f>IFERROR(AA135*AB$164/AA$164,"-")</f>
        <v>-</v>
      </c>
      <c r="AC135" s="179" t="str">
        <f>IFERROR(P135*AC$164/P$164,"-")</f>
        <v>-</v>
      </c>
      <c r="AD135" s="179" t="str">
        <f t="shared" ref="AD135:AJ135" si="166">IFERROR(AC135*AD$164/AC$164,"-")</f>
        <v>-</v>
      </c>
      <c r="AE135" s="179" t="str">
        <f t="shared" si="166"/>
        <v>-</v>
      </c>
      <c r="AF135" s="179" t="str">
        <f t="shared" si="166"/>
        <v>-</v>
      </c>
      <c r="AG135" s="179" t="str">
        <f t="shared" si="166"/>
        <v>-</v>
      </c>
      <c r="AH135" s="179" t="str">
        <f t="shared" si="166"/>
        <v>-</v>
      </c>
      <c r="AI135" s="179" t="str">
        <f t="shared" si="166"/>
        <v>-</v>
      </c>
      <c r="AJ135" s="179" t="str">
        <f t="shared" si="166"/>
        <v>-</v>
      </c>
      <c r="AK135" s="36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</row>
    <row r="136" spans="1:61" s="1" customFormat="1" ht="20.25" customHeight="1" x14ac:dyDescent="0.2">
      <c r="A136" s="32"/>
      <c r="B136" s="32"/>
      <c r="C136" s="32"/>
      <c r="D136" s="413"/>
      <c r="E136" s="395"/>
      <c r="F136" s="96" t="s">
        <v>36</v>
      </c>
      <c r="G136" s="239">
        <f>'Gruppe 1'!G136</f>
        <v>98</v>
      </c>
      <c r="H136" s="164">
        <f>G136</f>
        <v>98</v>
      </c>
      <c r="I136" s="164">
        <f t="shared" ref="I136:V137" si="167">H136</f>
        <v>98</v>
      </c>
      <c r="J136" s="164">
        <f t="shared" si="167"/>
        <v>98</v>
      </c>
      <c r="K136" s="164">
        <f t="shared" si="167"/>
        <v>98</v>
      </c>
      <c r="L136" s="164">
        <f t="shared" si="167"/>
        <v>98</v>
      </c>
      <c r="M136" s="164">
        <f t="shared" si="167"/>
        <v>98</v>
      </c>
      <c r="N136" s="164">
        <f t="shared" si="167"/>
        <v>98</v>
      </c>
      <c r="O136" s="164">
        <f t="shared" si="167"/>
        <v>98</v>
      </c>
      <c r="P136" s="164">
        <f t="shared" si="167"/>
        <v>98</v>
      </c>
      <c r="Q136" s="164">
        <f t="shared" si="167"/>
        <v>98</v>
      </c>
      <c r="R136" s="164">
        <f t="shared" si="167"/>
        <v>98</v>
      </c>
      <c r="S136" s="164">
        <f t="shared" si="167"/>
        <v>98</v>
      </c>
      <c r="T136" s="164">
        <f t="shared" si="167"/>
        <v>98</v>
      </c>
      <c r="U136" s="164">
        <f t="shared" si="167"/>
        <v>98</v>
      </c>
      <c r="V136" s="164">
        <f t="shared" si="167"/>
        <v>98</v>
      </c>
      <c r="W136" s="164">
        <f>J136</f>
        <v>98</v>
      </c>
      <c r="X136" s="164">
        <f t="shared" ref="X136:AB137" si="168">W136</f>
        <v>98</v>
      </c>
      <c r="Y136" s="164">
        <f t="shared" si="168"/>
        <v>98</v>
      </c>
      <c r="Z136" s="164">
        <f t="shared" si="168"/>
        <v>98</v>
      </c>
      <c r="AA136" s="164">
        <f t="shared" si="168"/>
        <v>98</v>
      </c>
      <c r="AB136" s="164">
        <f t="shared" si="168"/>
        <v>98</v>
      </c>
      <c r="AC136" s="164">
        <f>P136</f>
        <v>98</v>
      </c>
      <c r="AD136" s="164">
        <f t="shared" ref="AD136:AJ136" si="169">AC136</f>
        <v>98</v>
      </c>
      <c r="AE136" s="164">
        <f t="shared" si="169"/>
        <v>98</v>
      </c>
      <c r="AF136" s="164">
        <f t="shared" si="169"/>
        <v>98</v>
      </c>
      <c r="AG136" s="164">
        <f t="shared" si="169"/>
        <v>98</v>
      </c>
      <c r="AH136" s="164">
        <f t="shared" si="169"/>
        <v>98</v>
      </c>
      <c r="AI136" s="164">
        <f t="shared" si="169"/>
        <v>98</v>
      </c>
      <c r="AJ136" s="164">
        <f t="shared" si="169"/>
        <v>98</v>
      </c>
      <c r="AK136" s="36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</row>
    <row r="137" spans="1:61" s="1" customFormat="1" ht="20.25" customHeight="1" x14ac:dyDescent="0.2">
      <c r="A137" s="32"/>
      <c r="B137" s="32"/>
      <c r="C137" s="32"/>
      <c r="D137" s="413"/>
      <c r="E137" s="395"/>
      <c r="F137" s="96" t="s">
        <v>90</v>
      </c>
      <c r="G137" s="162">
        <f>'Gruppe 1'!G137</f>
        <v>13</v>
      </c>
      <c r="H137" s="166">
        <f t="shared" ref="H137:AJ137" si="170">G137</f>
        <v>13</v>
      </c>
      <c r="I137" s="166">
        <f t="shared" si="170"/>
        <v>13</v>
      </c>
      <c r="J137" s="166">
        <f t="shared" si="170"/>
        <v>13</v>
      </c>
      <c r="K137" s="166">
        <f t="shared" si="170"/>
        <v>13</v>
      </c>
      <c r="L137" s="166">
        <f t="shared" si="170"/>
        <v>13</v>
      </c>
      <c r="M137" s="166">
        <f t="shared" si="170"/>
        <v>13</v>
      </c>
      <c r="N137" s="166">
        <f t="shared" si="170"/>
        <v>13</v>
      </c>
      <c r="O137" s="166">
        <f t="shared" si="170"/>
        <v>13</v>
      </c>
      <c r="P137" s="166">
        <f t="shared" si="170"/>
        <v>13</v>
      </c>
      <c r="Q137" s="166">
        <f t="shared" si="170"/>
        <v>13</v>
      </c>
      <c r="R137" s="166">
        <f t="shared" si="167"/>
        <v>13</v>
      </c>
      <c r="S137" s="166">
        <f t="shared" si="167"/>
        <v>13</v>
      </c>
      <c r="T137" s="166">
        <f t="shared" si="167"/>
        <v>13</v>
      </c>
      <c r="U137" s="166">
        <f t="shared" si="167"/>
        <v>13</v>
      </c>
      <c r="V137" s="166">
        <f t="shared" si="167"/>
        <v>13</v>
      </c>
      <c r="W137" s="166">
        <f>J137</f>
        <v>13</v>
      </c>
      <c r="X137" s="166">
        <f t="shared" si="168"/>
        <v>13</v>
      </c>
      <c r="Y137" s="166">
        <f t="shared" si="168"/>
        <v>13</v>
      </c>
      <c r="Z137" s="166">
        <f t="shared" si="168"/>
        <v>13</v>
      </c>
      <c r="AA137" s="166">
        <f t="shared" si="168"/>
        <v>13</v>
      </c>
      <c r="AB137" s="166">
        <f t="shared" si="168"/>
        <v>13</v>
      </c>
      <c r="AC137" s="166">
        <f>P137</f>
        <v>13</v>
      </c>
      <c r="AD137" s="166">
        <f t="shared" si="170"/>
        <v>13</v>
      </c>
      <c r="AE137" s="166">
        <f t="shared" si="170"/>
        <v>13</v>
      </c>
      <c r="AF137" s="166">
        <f t="shared" si="170"/>
        <v>13</v>
      </c>
      <c r="AG137" s="166">
        <f t="shared" si="170"/>
        <v>13</v>
      </c>
      <c r="AH137" s="166">
        <f t="shared" si="170"/>
        <v>13</v>
      </c>
      <c r="AI137" s="166">
        <f t="shared" si="170"/>
        <v>13</v>
      </c>
      <c r="AJ137" s="166">
        <f t="shared" si="170"/>
        <v>13</v>
      </c>
      <c r="AK137" s="36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</row>
    <row r="138" spans="1:61" s="1" customFormat="1" ht="20.25" customHeight="1" x14ac:dyDescent="0.2">
      <c r="A138" s="32"/>
      <c r="B138" s="32"/>
      <c r="C138" s="32"/>
      <c r="D138" s="413"/>
      <c r="E138" s="395"/>
      <c r="F138" s="96" t="s">
        <v>160</v>
      </c>
      <c r="G138" s="291">
        <f>IFERROR(G137*100/G136,0)</f>
        <v>13.26530612244898</v>
      </c>
      <c r="H138" s="291">
        <f t="shared" ref="H138:AJ138" si="171">IFERROR(H137*100/H136,0)</f>
        <v>13.26530612244898</v>
      </c>
      <c r="I138" s="291">
        <f t="shared" si="171"/>
        <v>13.26530612244898</v>
      </c>
      <c r="J138" s="291">
        <f t="shared" si="171"/>
        <v>13.26530612244898</v>
      </c>
      <c r="K138" s="291">
        <f t="shared" si="171"/>
        <v>13.26530612244898</v>
      </c>
      <c r="L138" s="291">
        <f t="shared" si="171"/>
        <v>13.26530612244898</v>
      </c>
      <c r="M138" s="291">
        <f t="shared" si="171"/>
        <v>13.26530612244898</v>
      </c>
      <c r="N138" s="291">
        <f t="shared" si="171"/>
        <v>13.26530612244898</v>
      </c>
      <c r="O138" s="291">
        <f t="shared" si="171"/>
        <v>13.26530612244898</v>
      </c>
      <c r="P138" s="291">
        <f t="shared" si="171"/>
        <v>13.26530612244898</v>
      </c>
      <c r="Q138" s="291">
        <f t="shared" si="171"/>
        <v>13.26530612244898</v>
      </c>
      <c r="R138" s="291">
        <f t="shared" si="171"/>
        <v>13.26530612244898</v>
      </c>
      <c r="S138" s="291">
        <f t="shared" si="171"/>
        <v>13.26530612244898</v>
      </c>
      <c r="T138" s="291">
        <f t="shared" si="171"/>
        <v>13.26530612244898</v>
      </c>
      <c r="U138" s="291">
        <f t="shared" si="171"/>
        <v>13.26530612244898</v>
      </c>
      <c r="V138" s="291">
        <f t="shared" si="171"/>
        <v>13.26530612244898</v>
      </c>
      <c r="W138" s="291">
        <f t="shared" si="171"/>
        <v>13.26530612244898</v>
      </c>
      <c r="X138" s="291">
        <f t="shared" si="171"/>
        <v>13.26530612244898</v>
      </c>
      <c r="Y138" s="291">
        <f t="shared" si="171"/>
        <v>13.26530612244898</v>
      </c>
      <c r="Z138" s="291">
        <f t="shared" si="171"/>
        <v>13.26530612244898</v>
      </c>
      <c r="AA138" s="291">
        <f t="shared" si="171"/>
        <v>13.26530612244898</v>
      </c>
      <c r="AB138" s="291">
        <f t="shared" si="171"/>
        <v>13.26530612244898</v>
      </c>
      <c r="AC138" s="291">
        <f t="shared" si="171"/>
        <v>13.26530612244898</v>
      </c>
      <c r="AD138" s="291">
        <f t="shared" si="171"/>
        <v>13.26530612244898</v>
      </c>
      <c r="AE138" s="291">
        <f t="shared" si="171"/>
        <v>13.26530612244898</v>
      </c>
      <c r="AF138" s="291">
        <f t="shared" si="171"/>
        <v>13.26530612244898</v>
      </c>
      <c r="AG138" s="291">
        <f t="shared" si="171"/>
        <v>13.26530612244898</v>
      </c>
      <c r="AH138" s="291">
        <f t="shared" si="171"/>
        <v>13.26530612244898</v>
      </c>
      <c r="AI138" s="291">
        <f t="shared" si="171"/>
        <v>13.26530612244898</v>
      </c>
      <c r="AJ138" s="291">
        <f t="shared" si="171"/>
        <v>13.26530612244898</v>
      </c>
      <c r="AK138" s="36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</row>
    <row r="139" spans="1:61" s="1" customFormat="1" ht="20.25" customHeight="1" x14ac:dyDescent="0.2">
      <c r="A139" s="32"/>
      <c r="B139" s="32"/>
      <c r="C139" s="32"/>
      <c r="D139" s="413"/>
      <c r="E139" s="396"/>
      <c r="F139" s="96" t="s">
        <v>163</v>
      </c>
      <c r="G139" s="309">
        <f>'Gruppe 1'!G139</f>
        <v>2</v>
      </c>
      <c r="H139" s="309">
        <f>G139</f>
        <v>2</v>
      </c>
      <c r="I139" s="309">
        <f t="shared" ref="I139:AJ139" si="172">H139</f>
        <v>2</v>
      </c>
      <c r="J139" s="309">
        <f t="shared" si="172"/>
        <v>2</v>
      </c>
      <c r="K139" s="309">
        <f t="shared" si="172"/>
        <v>2</v>
      </c>
      <c r="L139" s="309">
        <f t="shared" si="172"/>
        <v>2</v>
      </c>
      <c r="M139" s="309">
        <f t="shared" si="172"/>
        <v>2</v>
      </c>
      <c r="N139" s="309">
        <f t="shared" si="172"/>
        <v>2</v>
      </c>
      <c r="O139" s="309">
        <f t="shared" si="172"/>
        <v>2</v>
      </c>
      <c r="P139" s="309">
        <f t="shared" si="172"/>
        <v>2</v>
      </c>
      <c r="Q139" s="309">
        <f t="shared" si="172"/>
        <v>2</v>
      </c>
      <c r="R139" s="309">
        <f t="shared" si="172"/>
        <v>2</v>
      </c>
      <c r="S139" s="309">
        <f t="shared" si="172"/>
        <v>2</v>
      </c>
      <c r="T139" s="309">
        <f t="shared" si="172"/>
        <v>2</v>
      </c>
      <c r="U139" s="309">
        <f t="shared" si="172"/>
        <v>2</v>
      </c>
      <c r="V139" s="309">
        <f t="shared" si="172"/>
        <v>2</v>
      </c>
      <c r="W139" s="309">
        <f t="shared" si="172"/>
        <v>2</v>
      </c>
      <c r="X139" s="309">
        <f t="shared" si="172"/>
        <v>2</v>
      </c>
      <c r="Y139" s="309">
        <f t="shared" si="172"/>
        <v>2</v>
      </c>
      <c r="Z139" s="309">
        <f t="shared" si="172"/>
        <v>2</v>
      </c>
      <c r="AA139" s="309">
        <f t="shared" si="172"/>
        <v>2</v>
      </c>
      <c r="AB139" s="309">
        <f t="shared" si="172"/>
        <v>2</v>
      </c>
      <c r="AC139" s="309">
        <f t="shared" si="172"/>
        <v>2</v>
      </c>
      <c r="AD139" s="309">
        <f t="shared" si="172"/>
        <v>2</v>
      </c>
      <c r="AE139" s="309">
        <f t="shared" si="172"/>
        <v>2</v>
      </c>
      <c r="AF139" s="309">
        <f t="shared" si="172"/>
        <v>2</v>
      </c>
      <c r="AG139" s="309">
        <f t="shared" si="172"/>
        <v>2</v>
      </c>
      <c r="AH139" s="309">
        <f t="shared" si="172"/>
        <v>2</v>
      </c>
      <c r="AI139" s="309">
        <f t="shared" si="172"/>
        <v>2</v>
      </c>
      <c r="AJ139" s="309">
        <f t="shared" si="172"/>
        <v>2</v>
      </c>
      <c r="AK139" s="36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</row>
    <row r="140" spans="1:61" s="1" customFormat="1" ht="20.25" hidden="1" customHeight="1" x14ac:dyDescent="0.2">
      <c r="A140" s="32"/>
      <c r="B140" s="62">
        <f>B132+1</f>
        <v>18</v>
      </c>
      <c r="C140" s="48">
        <v>1</v>
      </c>
      <c r="D140" s="413"/>
      <c r="E140" s="334" t="s">
        <v>187</v>
      </c>
      <c r="F140" s="155" t="s">
        <v>72</v>
      </c>
      <c r="G140" s="156">
        <f>IFERROR(G135*G136/100*(100-G139)/100,0)</f>
        <v>0</v>
      </c>
      <c r="H140" s="156">
        <f>IFERROR(H135*H136/100*(100-H139)/100,0)</f>
        <v>0</v>
      </c>
      <c r="I140" s="156">
        <f t="shared" ref="I140:AJ140" si="173">IFERROR(I135*I136/100*(100-I139)/100,0)</f>
        <v>0</v>
      </c>
      <c r="J140" s="156">
        <f t="shared" si="173"/>
        <v>0</v>
      </c>
      <c r="K140" s="156">
        <f t="shared" si="173"/>
        <v>0</v>
      </c>
      <c r="L140" s="156">
        <f t="shared" si="173"/>
        <v>0</v>
      </c>
      <c r="M140" s="156">
        <f t="shared" si="173"/>
        <v>0</v>
      </c>
      <c r="N140" s="156">
        <f t="shared" si="173"/>
        <v>0</v>
      </c>
      <c r="O140" s="156">
        <f t="shared" si="173"/>
        <v>0</v>
      </c>
      <c r="P140" s="156">
        <f t="shared" si="173"/>
        <v>0</v>
      </c>
      <c r="Q140" s="156">
        <f t="shared" si="173"/>
        <v>0</v>
      </c>
      <c r="R140" s="156">
        <f t="shared" si="173"/>
        <v>0</v>
      </c>
      <c r="S140" s="156">
        <f t="shared" si="173"/>
        <v>0</v>
      </c>
      <c r="T140" s="156">
        <f t="shared" si="173"/>
        <v>0</v>
      </c>
      <c r="U140" s="156">
        <f t="shared" si="173"/>
        <v>0</v>
      </c>
      <c r="V140" s="156">
        <f t="shared" si="173"/>
        <v>0</v>
      </c>
      <c r="W140" s="156">
        <f t="shared" si="173"/>
        <v>0</v>
      </c>
      <c r="X140" s="156">
        <f t="shared" si="173"/>
        <v>0</v>
      </c>
      <c r="Y140" s="156">
        <f t="shared" si="173"/>
        <v>0</v>
      </c>
      <c r="Z140" s="156">
        <f t="shared" si="173"/>
        <v>0</v>
      </c>
      <c r="AA140" s="156">
        <f t="shared" si="173"/>
        <v>0</v>
      </c>
      <c r="AB140" s="156">
        <f t="shared" si="173"/>
        <v>0</v>
      </c>
      <c r="AC140" s="156">
        <f t="shared" si="173"/>
        <v>0</v>
      </c>
      <c r="AD140" s="156">
        <f t="shared" si="173"/>
        <v>0</v>
      </c>
      <c r="AE140" s="156">
        <f t="shared" si="173"/>
        <v>0</v>
      </c>
      <c r="AF140" s="156">
        <f t="shared" si="173"/>
        <v>0</v>
      </c>
      <c r="AG140" s="156">
        <f t="shared" si="173"/>
        <v>0</v>
      </c>
      <c r="AH140" s="156">
        <f t="shared" si="173"/>
        <v>0</v>
      </c>
      <c r="AI140" s="156">
        <f t="shared" si="173"/>
        <v>0</v>
      </c>
      <c r="AJ140" s="156">
        <f t="shared" si="173"/>
        <v>0</v>
      </c>
      <c r="AK140" s="36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</row>
    <row r="141" spans="1:61" s="1" customFormat="1" ht="20.25" hidden="1" customHeight="1" x14ac:dyDescent="0.2">
      <c r="A141" s="32"/>
      <c r="B141" s="48"/>
      <c r="C141" s="48">
        <f>C140+1</f>
        <v>2</v>
      </c>
      <c r="D141" s="413"/>
      <c r="E141" s="334" t="s">
        <v>187</v>
      </c>
      <c r="F141" s="155" t="s">
        <v>89</v>
      </c>
      <c r="G141" s="163">
        <f>IFERROR(G138/100*G140,0)</f>
        <v>0</v>
      </c>
      <c r="H141" s="163">
        <f>IFERROR(H138/100*H140,0)</f>
        <v>0</v>
      </c>
      <c r="I141" s="163">
        <f t="shared" ref="I141:AJ141" si="174">IFERROR(I138/100*I140,0)</f>
        <v>0</v>
      </c>
      <c r="J141" s="163">
        <f t="shared" si="174"/>
        <v>0</v>
      </c>
      <c r="K141" s="163">
        <f t="shared" si="174"/>
        <v>0</v>
      </c>
      <c r="L141" s="163">
        <f t="shared" si="174"/>
        <v>0</v>
      </c>
      <c r="M141" s="163">
        <f t="shared" si="174"/>
        <v>0</v>
      </c>
      <c r="N141" s="163">
        <f t="shared" si="174"/>
        <v>0</v>
      </c>
      <c r="O141" s="163">
        <f t="shared" si="174"/>
        <v>0</v>
      </c>
      <c r="P141" s="163">
        <f t="shared" si="174"/>
        <v>0</v>
      </c>
      <c r="Q141" s="163">
        <f t="shared" si="174"/>
        <v>0</v>
      </c>
      <c r="R141" s="163">
        <f t="shared" si="174"/>
        <v>0</v>
      </c>
      <c r="S141" s="163">
        <f t="shared" si="174"/>
        <v>0</v>
      </c>
      <c r="T141" s="163">
        <f t="shared" si="174"/>
        <v>0</v>
      </c>
      <c r="U141" s="163">
        <f t="shared" si="174"/>
        <v>0</v>
      </c>
      <c r="V141" s="163">
        <f t="shared" si="174"/>
        <v>0</v>
      </c>
      <c r="W141" s="163">
        <f t="shared" si="174"/>
        <v>0</v>
      </c>
      <c r="X141" s="163">
        <f t="shared" si="174"/>
        <v>0</v>
      </c>
      <c r="Y141" s="163">
        <f t="shared" si="174"/>
        <v>0</v>
      </c>
      <c r="Z141" s="163">
        <f t="shared" si="174"/>
        <v>0</v>
      </c>
      <c r="AA141" s="163">
        <f t="shared" si="174"/>
        <v>0</v>
      </c>
      <c r="AB141" s="163">
        <f t="shared" si="174"/>
        <v>0</v>
      </c>
      <c r="AC141" s="163">
        <f t="shared" si="174"/>
        <v>0</v>
      </c>
      <c r="AD141" s="163">
        <f t="shared" si="174"/>
        <v>0</v>
      </c>
      <c r="AE141" s="163">
        <f t="shared" si="174"/>
        <v>0</v>
      </c>
      <c r="AF141" s="163">
        <f t="shared" si="174"/>
        <v>0</v>
      </c>
      <c r="AG141" s="163">
        <f t="shared" si="174"/>
        <v>0</v>
      </c>
      <c r="AH141" s="163">
        <f t="shared" si="174"/>
        <v>0</v>
      </c>
      <c r="AI141" s="163">
        <f t="shared" si="174"/>
        <v>0</v>
      </c>
      <c r="AJ141" s="163">
        <f t="shared" si="174"/>
        <v>0</v>
      </c>
      <c r="AK141" s="36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</row>
    <row r="142" spans="1:61" s="1" customFormat="1" ht="20.25" hidden="1" customHeight="1" x14ac:dyDescent="0.2">
      <c r="A142" s="32"/>
      <c r="B142" s="32"/>
      <c r="C142" s="48">
        <v>3</v>
      </c>
      <c r="D142" s="414"/>
      <c r="E142" s="334" t="s">
        <v>186</v>
      </c>
      <c r="F142" s="155" t="s">
        <v>151</v>
      </c>
      <c r="G142" s="156">
        <f>IFERROR(G135*G136/88,0)</f>
        <v>0</v>
      </c>
      <c r="H142" s="156">
        <f t="shared" ref="H142:AJ142" si="175">IFERROR(H135*H136/88,0)</f>
        <v>0</v>
      </c>
      <c r="I142" s="156">
        <f t="shared" si="175"/>
        <v>0</v>
      </c>
      <c r="J142" s="156">
        <f t="shared" si="175"/>
        <v>0</v>
      </c>
      <c r="K142" s="156">
        <f t="shared" si="175"/>
        <v>0</v>
      </c>
      <c r="L142" s="156">
        <f t="shared" si="175"/>
        <v>0</v>
      </c>
      <c r="M142" s="156">
        <f t="shared" si="175"/>
        <v>0</v>
      </c>
      <c r="N142" s="156">
        <f t="shared" si="175"/>
        <v>0</v>
      </c>
      <c r="O142" s="156">
        <f t="shared" si="175"/>
        <v>0</v>
      </c>
      <c r="P142" s="156">
        <f t="shared" si="175"/>
        <v>0</v>
      </c>
      <c r="Q142" s="156">
        <f t="shared" si="175"/>
        <v>0</v>
      </c>
      <c r="R142" s="156">
        <f t="shared" si="175"/>
        <v>0</v>
      </c>
      <c r="S142" s="156">
        <f t="shared" si="175"/>
        <v>0</v>
      </c>
      <c r="T142" s="156">
        <f t="shared" si="175"/>
        <v>0</v>
      </c>
      <c r="U142" s="156">
        <f t="shared" si="175"/>
        <v>0</v>
      </c>
      <c r="V142" s="156">
        <f t="shared" si="175"/>
        <v>0</v>
      </c>
      <c r="W142" s="156">
        <f t="shared" si="175"/>
        <v>0</v>
      </c>
      <c r="X142" s="156">
        <f t="shared" si="175"/>
        <v>0</v>
      </c>
      <c r="Y142" s="156">
        <f t="shared" si="175"/>
        <v>0</v>
      </c>
      <c r="Z142" s="156">
        <f t="shared" si="175"/>
        <v>0</v>
      </c>
      <c r="AA142" s="156">
        <f t="shared" si="175"/>
        <v>0</v>
      </c>
      <c r="AB142" s="156">
        <f t="shared" si="175"/>
        <v>0</v>
      </c>
      <c r="AC142" s="156">
        <f t="shared" si="175"/>
        <v>0</v>
      </c>
      <c r="AD142" s="156">
        <f t="shared" si="175"/>
        <v>0</v>
      </c>
      <c r="AE142" s="156">
        <f t="shared" si="175"/>
        <v>0</v>
      </c>
      <c r="AF142" s="156">
        <f t="shared" si="175"/>
        <v>0</v>
      </c>
      <c r="AG142" s="156">
        <f t="shared" si="175"/>
        <v>0</v>
      </c>
      <c r="AH142" s="156">
        <f t="shared" si="175"/>
        <v>0</v>
      </c>
      <c r="AI142" s="156">
        <f t="shared" si="175"/>
        <v>0</v>
      </c>
      <c r="AJ142" s="156">
        <f t="shared" si="175"/>
        <v>0</v>
      </c>
      <c r="AK142" s="36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</row>
    <row r="143" spans="1:61" s="1" customFormat="1" ht="20.25" customHeight="1" x14ac:dyDescent="0.2">
      <c r="A143" s="32"/>
      <c r="B143" s="32"/>
      <c r="C143" s="32"/>
      <c r="D143" s="409" t="s">
        <v>39</v>
      </c>
      <c r="E143" s="394" t="str">
        <f>'Gruppe 1'!E143:E147</f>
        <v>Biertreber</v>
      </c>
      <c r="F143" s="96" t="str">
        <f>$F$6</f>
        <v>FM-Menge (kg)</v>
      </c>
      <c r="G143" s="154" t="s">
        <v>58</v>
      </c>
      <c r="H143" s="179" t="str">
        <f t="shared" ref="H143:V143" si="176">IFERROR(G143*H$164/G$164,"-")</f>
        <v>-</v>
      </c>
      <c r="I143" s="179" t="str">
        <f t="shared" si="176"/>
        <v>-</v>
      </c>
      <c r="J143" s="179" t="str">
        <f t="shared" si="176"/>
        <v>-</v>
      </c>
      <c r="K143" s="179" t="str">
        <f t="shared" si="176"/>
        <v>-</v>
      </c>
      <c r="L143" s="179" t="str">
        <f t="shared" si="176"/>
        <v>-</v>
      </c>
      <c r="M143" s="179" t="str">
        <f t="shared" si="176"/>
        <v>-</v>
      </c>
      <c r="N143" s="179" t="str">
        <f t="shared" si="176"/>
        <v>-</v>
      </c>
      <c r="O143" s="179" t="str">
        <f t="shared" si="176"/>
        <v>-</v>
      </c>
      <c r="P143" s="179" t="str">
        <f t="shared" si="176"/>
        <v>-</v>
      </c>
      <c r="Q143" s="179" t="str">
        <f t="shared" si="176"/>
        <v>-</v>
      </c>
      <c r="R143" s="179" t="str">
        <f t="shared" si="176"/>
        <v>-</v>
      </c>
      <c r="S143" s="179" t="str">
        <f t="shared" si="176"/>
        <v>-</v>
      </c>
      <c r="T143" s="179" t="str">
        <f t="shared" si="176"/>
        <v>-</v>
      </c>
      <c r="U143" s="179" t="str">
        <f t="shared" si="176"/>
        <v>-</v>
      </c>
      <c r="V143" s="179" t="str">
        <f t="shared" si="176"/>
        <v>-</v>
      </c>
      <c r="W143" s="179" t="str">
        <f>IFERROR(J143*W$164/J$164,"-")</f>
        <v>-</v>
      </c>
      <c r="X143" s="179" t="str">
        <f>IFERROR(W143*X$164/W$164,"-")</f>
        <v>-</v>
      </c>
      <c r="Y143" s="179" t="str">
        <f>IFERROR(X143*Y$164/X$164,"-")</f>
        <v>-</v>
      </c>
      <c r="Z143" s="179" t="str">
        <f>IFERROR(Y143*Z$164/Y$164,"-")</f>
        <v>-</v>
      </c>
      <c r="AA143" s="179" t="str">
        <f>IFERROR(Z143*AA$164/Z$164,"-")</f>
        <v>-</v>
      </c>
      <c r="AB143" s="179" t="str">
        <f>IFERROR(AA143*AB$164/AA$164,"-")</f>
        <v>-</v>
      </c>
      <c r="AC143" s="179" t="str">
        <f>IFERROR(P143*AC$164/P$164,"-")</f>
        <v>-</v>
      </c>
      <c r="AD143" s="179" t="str">
        <f t="shared" ref="AD143:AJ143" si="177">IFERROR(AC143*AD$164/AC$164,"-")</f>
        <v>-</v>
      </c>
      <c r="AE143" s="179" t="str">
        <f t="shared" si="177"/>
        <v>-</v>
      </c>
      <c r="AF143" s="179" t="str">
        <f t="shared" si="177"/>
        <v>-</v>
      </c>
      <c r="AG143" s="179" t="str">
        <f t="shared" si="177"/>
        <v>-</v>
      </c>
      <c r="AH143" s="179" t="str">
        <f t="shared" si="177"/>
        <v>-</v>
      </c>
      <c r="AI143" s="179" t="str">
        <f t="shared" si="177"/>
        <v>-</v>
      </c>
      <c r="AJ143" s="179" t="str">
        <f t="shared" si="177"/>
        <v>-</v>
      </c>
      <c r="AK143" s="36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</row>
    <row r="144" spans="1:61" s="1" customFormat="1" ht="20.25" customHeight="1" x14ac:dyDescent="0.2">
      <c r="A144" s="32"/>
      <c r="B144" s="32"/>
      <c r="C144" s="32"/>
      <c r="D144" s="410"/>
      <c r="E144" s="395"/>
      <c r="F144" s="96" t="s">
        <v>36</v>
      </c>
      <c r="G144" s="239">
        <f>'Gruppe 1'!G144</f>
        <v>25</v>
      </c>
      <c r="H144" s="164">
        <f>G144</f>
        <v>25</v>
      </c>
      <c r="I144" s="164">
        <f t="shared" ref="I144:V145" si="178">H144</f>
        <v>25</v>
      </c>
      <c r="J144" s="164">
        <f t="shared" si="178"/>
        <v>25</v>
      </c>
      <c r="K144" s="164">
        <f t="shared" si="178"/>
        <v>25</v>
      </c>
      <c r="L144" s="164">
        <f t="shared" si="178"/>
        <v>25</v>
      </c>
      <c r="M144" s="164">
        <f t="shared" si="178"/>
        <v>25</v>
      </c>
      <c r="N144" s="164">
        <f t="shared" si="178"/>
        <v>25</v>
      </c>
      <c r="O144" s="164">
        <f t="shared" si="178"/>
        <v>25</v>
      </c>
      <c r="P144" s="164">
        <f t="shared" si="178"/>
        <v>25</v>
      </c>
      <c r="Q144" s="164">
        <f t="shared" si="178"/>
        <v>25</v>
      </c>
      <c r="R144" s="164">
        <f t="shared" si="178"/>
        <v>25</v>
      </c>
      <c r="S144" s="164">
        <f t="shared" si="178"/>
        <v>25</v>
      </c>
      <c r="T144" s="164">
        <f t="shared" si="178"/>
        <v>25</v>
      </c>
      <c r="U144" s="164">
        <f t="shared" si="178"/>
        <v>25</v>
      </c>
      <c r="V144" s="164">
        <f t="shared" si="178"/>
        <v>25</v>
      </c>
      <c r="W144" s="164">
        <f>J144</f>
        <v>25</v>
      </c>
      <c r="X144" s="164">
        <f t="shared" ref="X144:AB145" si="179">W144</f>
        <v>25</v>
      </c>
      <c r="Y144" s="164">
        <f t="shared" si="179"/>
        <v>25</v>
      </c>
      <c r="Z144" s="164">
        <f t="shared" si="179"/>
        <v>25</v>
      </c>
      <c r="AA144" s="164">
        <f t="shared" si="179"/>
        <v>25</v>
      </c>
      <c r="AB144" s="164">
        <f t="shared" si="179"/>
        <v>25</v>
      </c>
      <c r="AC144" s="164">
        <f>P144</f>
        <v>25</v>
      </c>
      <c r="AD144" s="164">
        <f t="shared" ref="AD144:AJ144" si="180">AC144</f>
        <v>25</v>
      </c>
      <c r="AE144" s="164">
        <f t="shared" si="180"/>
        <v>25</v>
      </c>
      <c r="AF144" s="164">
        <f t="shared" si="180"/>
        <v>25</v>
      </c>
      <c r="AG144" s="164">
        <f t="shared" si="180"/>
        <v>25</v>
      </c>
      <c r="AH144" s="164">
        <f t="shared" si="180"/>
        <v>25</v>
      </c>
      <c r="AI144" s="164">
        <f t="shared" si="180"/>
        <v>25</v>
      </c>
      <c r="AJ144" s="164">
        <f t="shared" si="180"/>
        <v>25</v>
      </c>
      <c r="AK144" s="36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</row>
    <row r="145" spans="1:61" s="1" customFormat="1" ht="20.25" customHeight="1" x14ac:dyDescent="0.2">
      <c r="A145" s="32"/>
      <c r="B145" s="32"/>
      <c r="C145" s="32"/>
      <c r="D145" s="410"/>
      <c r="E145" s="395"/>
      <c r="F145" s="96" t="s">
        <v>90</v>
      </c>
      <c r="G145" s="162">
        <f>'Gruppe 1'!G145</f>
        <v>4.2</v>
      </c>
      <c r="H145" s="166">
        <f t="shared" ref="H145:AJ145" si="181">G145</f>
        <v>4.2</v>
      </c>
      <c r="I145" s="166">
        <f t="shared" si="181"/>
        <v>4.2</v>
      </c>
      <c r="J145" s="166">
        <f t="shared" si="181"/>
        <v>4.2</v>
      </c>
      <c r="K145" s="166">
        <f t="shared" si="181"/>
        <v>4.2</v>
      </c>
      <c r="L145" s="166">
        <f t="shared" si="181"/>
        <v>4.2</v>
      </c>
      <c r="M145" s="166">
        <f t="shared" si="181"/>
        <v>4.2</v>
      </c>
      <c r="N145" s="166">
        <f t="shared" si="181"/>
        <v>4.2</v>
      </c>
      <c r="O145" s="166">
        <f t="shared" si="181"/>
        <v>4.2</v>
      </c>
      <c r="P145" s="166">
        <f t="shared" si="181"/>
        <v>4.2</v>
      </c>
      <c r="Q145" s="166">
        <f t="shared" si="181"/>
        <v>4.2</v>
      </c>
      <c r="R145" s="166">
        <f t="shared" si="178"/>
        <v>4.2</v>
      </c>
      <c r="S145" s="166">
        <f t="shared" si="178"/>
        <v>4.2</v>
      </c>
      <c r="T145" s="166">
        <f t="shared" si="178"/>
        <v>4.2</v>
      </c>
      <c r="U145" s="166">
        <f t="shared" si="178"/>
        <v>4.2</v>
      </c>
      <c r="V145" s="166">
        <f t="shared" si="178"/>
        <v>4.2</v>
      </c>
      <c r="W145" s="166">
        <f>J145</f>
        <v>4.2</v>
      </c>
      <c r="X145" s="166">
        <f t="shared" si="179"/>
        <v>4.2</v>
      </c>
      <c r="Y145" s="166">
        <f t="shared" si="179"/>
        <v>4.2</v>
      </c>
      <c r="Z145" s="166">
        <f t="shared" si="179"/>
        <v>4.2</v>
      </c>
      <c r="AA145" s="166">
        <f t="shared" si="179"/>
        <v>4.2</v>
      </c>
      <c r="AB145" s="166">
        <f t="shared" si="179"/>
        <v>4.2</v>
      </c>
      <c r="AC145" s="166">
        <f>P145</f>
        <v>4.2</v>
      </c>
      <c r="AD145" s="166">
        <f t="shared" si="181"/>
        <v>4.2</v>
      </c>
      <c r="AE145" s="166">
        <f t="shared" si="181"/>
        <v>4.2</v>
      </c>
      <c r="AF145" s="166">
        <f t="shared" si="181"/>
        <v>4.2</v>
      </c>
      <c r="AG145" s="166">
        <f t="shared" si="181"/>
        <v>4.2</v>
      </c>
      <c r="AH145" s="166">
        <f t="shared" si="181"/>
        <v>4.2</v>
      </c>
      <c r="AI145" s="166">
        <f t="shared" si="181"/>
        <v>4.2</v>
      </c>
      <c r="AJ145" s="166">
        <f t="shared" si="181"/>
        <v>4.2</v>
      </c>
      <c r="AK145" s="36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</row>
    <row r="146" spans="1:61" s="1" customFormat="1" ht="20.25" customHeight="1" x14ac:dyDescent="0.2">
      <c r="A146" s="32"/>
      <c r="B146" s="32"/>
      <c r="C146" s="32"/>
      <c r="D146" s="410"/>
      <c r="E146" s="395"/>
      <c r="F146" s="96" t="s">
        <v>160</v>
      </c>
      <c r="G146" s="291">
        <f>IFERROR(G145*100/G144,0)</f>
        <v>16.8</v>
      </c>
      <c r="H146" s="291">
        <f t="shared" ref="H146:AJ146" si="182">IFERROR(H145*100/H144,0)</f>
        <v>16.8</v>
      </c>
      <c r="I146" s="291">
        <f t="shared" si="182"/>
        <v>16.8</v>
      </c>
      <c r="J146" s="291">
        <f t="shared" si="182"/>
        <v>16.8</v>
      </c>
      <c r="K146" s="291">
        <f t="shared" si="182"/>
        <v>16.8</v>
      </c>
      <c r="L146" s="291">
        <f t="shared" si="182"/>
        <v>16.8</v>
      </c>
      <c r="M146" s="291">
        <f t="shared" si="182"/>
        <v>16.8</v>
      </c>
      <c r="N146" s="291">
        <f t="shared" si="182"/>
        <v>16.8</v>
      </c>
      <c r="O146" s="291">
        <f t="shared" si="182"/>
        <v>16.8</v>
      </c>
      <c r="P146" s="291">
        <f t="shared" si="182"/>
        <v>16.8</v>
      </c>
      <c r="Q146" s="291">
        <f t="shared" si="182"/>
        <v>16.8</v>
      </c>
      <c r="R146" s="291">
        <f t="shared" si="182"/>
        <v>16.8</v>
      </c>
      <c r="S146" s="291">
        <f t="shared" si="182"/>
        <v>16.8</v>
      </c>
      <c r="T146" s="291">
        <f t="shared" si="182"/>
        <v>16.8</v>
      </c>
      <c r="U146" s="291">
        <f t="shared" si="182"/>
        <v>16.8</v>
      </c>
      <c r="V146" s="291">
        <f t="shared" si="182"/>
        <v>16.8</v>
      </c>
      <c r="W146" s="291">
        <f t="shared" si="182"/>
        <v>16.8</v>
      </c>
      <c r="X146" s="291">
        <f t="shared" si="182"/>
        <v>16.8</v>
      </c>
      <c r="Y146" s="291">
        <f t="shared" si="182"/>
        <v>16.8</v>
      </c>
      <c r="Z146" s="291">
        <f t="shared" si="182"/>
        <v>16.8</v>
      </c>
      <c r="AA146" s="291">
        <f t="shared" si="182"/>
        <v>16.8</v>
      </c>
      <c r="AB146" s="291">
        <f t="shared" si="182"/>
        <v>16.8</v>
      </c>
      <c r="AC146" s="291">
        <f t="shared" si="182"/>
        <v>16.8</v>
      </c>
      <c r="AD146" s="291">
        <f t="shared" si="182"/>
        <v>16.8</v>
      </c>
      <c r="AE146" s="291">
        <f t="shared" si="182"/>
        <v>16.8</v>
      </c>
      <c r="AF146" s="291">
        <f t="shared" si="182"/>
        <v>16.8</v>
      </c>
      <c r="AG146" s="291">
        <f t="shared" si="182"/>
        <v>16.8</v>
      </c>
      <c r="AH146" s="291">
        <f t="shared" si="182"/>
        <v>16.8</v>
      </c>
      <c r="AI146" s="291">
        <f t="shared" si="182"/>
        <v>16.8</v>
      </c>
      <c r="AJ146" s="291">
        <f t="shared" si="182"/>
        <v>16.8</v>
      </c>
      <c r="AK146" s="36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</row>
    <row r="147" spans="1:61" s="1" customFormat="1" ht="20.25" customHeight="1" x14ac:dyDescent="0.2">
      <c r="A147" s="32"/>
      <c r="B147" s="32"/>
      <c r="C147" s="32"/>
      <c r="D147" s="410"/>
      <c r="E147" s="396"/>
      <c r="F147" s="96" t="s">
        <v>163</v>
      </c>
      <c r="G147" s="309">
        <f>'Gruppe 1'!G147</f>
        <v>2</v>
      </c>
      <c r="H147" s="309">
        <f>G147</f>
        <v>2</v>
      </c>
      <c r="I147" s="309">
        <f t="shared" ref="I147:AJ147" si="183">H147</f>
        <v>2</v>
      </c>
      <c r="J147" s="309">
        <f t="shared" si="183"/>
        <v>2</v>
      </c>
      <c r="K147" s="309">
        <f t="shared" si="183"/>
        <v>2</v>
      </c>
      <c r="L147" s="309">
        <f t="shared" si="183"/>
        <v>2</v>
      </c>
      <c r="M147" s="309">
        <f t="shared" si="183"/>
        <v>2</v>
      </c>
      <c r="N147" s="309">
        <f t="shared" si="183"/>
        <v>2</v>
      </c>
      <c r="O147" s="309">
        <f t="shared" si="183"/>
        <v>2</v>
      </c>
      <c r="P147" s="309">
        <f t="shared" si="183"/>
        <v>2</v>
      </c>
      <c r="Q147" s="309">
        <f t="shared" si="183"/>
        <v>2</v>
      </c>
      <c r="R147" s="309">
        <f t="shared" si="183"/>
        <v>2</v>
      </c>
      <c r="S147" s="309">
        <f t="shared" si="183"/>
        <v>2</v>
      </c>
      <c r="T147" s="309">
        <f t="shared" si="183"/>
        <v>2</v>
      </c>
      <c r="U147" s="309">
        <f t="shared" si="183"/>
        <v>2</v>
      </c>
      <c r="V147" s="309">
        <f t="shared" si="183"/>
        <v>2</v>
      </c>
      <c r="W147" s="309">
        <f t="shared" si="183"/>
        <v>2</v>
      </c>
      <c r="X147" s="309">
        <f t="shared" si="183"/>
        <v>2</v>
      </c>
      <c r="Y147" s="309">
        <f t="shared" si="183"/>
        <v>2</v>
      </c>
      <c r="Z147" s="309">
        <f t="shared" si="183"/>
        <v>2</v>
      </c>
      <c r="AA147" s="309">
        <f t="shared" si="183"/>
        <v>2</v>
      </c>
      <c r="AB147" s="309">
        <f t="shared" si="183"/>
        <v>2</v>
      </c>
      <c r="AC147" s="309">
        <f t="shared" si="183"/>
        <v>2</v>
      </c>
      <c r="AD147" s="309">
        <f t="shared" si="183"/>
        <v>2</v>
      </c>
      <c r="AE147" s="309">
        <f t="shared" si="183"/>
        <v>2</v>
      </c>
      <c r="AF147" s="309">
        <f t="shared" si="183"/>
        <v>2</v>
      </c>
      <c r="AG147" s="309">
        <f t="shared" si="183"/>
        <v>2</v>
      </c>
      <c r="AH147" s="309">
        <f t="shared" si="183"/>
        <v>2</v>
      </c>
      <c r="AI147" s="309">
        <f t="shared" si="183"/>
        <v>2</v>
      </c>
      <c r="AJ147" s="309">
        <f t="shared" si="183"/>
        <v>2</v>
      </c>
      <c r="AK147" s="36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</row>
    <row r="148" spans="1:61" s="1" customFormat="1" ht="20.25" hidden="1" customHeight="1" x14ac:dyDescent="0.2">
      <c r="A148" s="32"/>
      <c r="B148" s="62">
        <f>B140+1</f>
        <v>19</v>
      </c>
      <c r="C148" s="48">
        <v>1</v>
      </c>
      <c r="D148" s="410"/>
      <c r="E148" s="334" t="s">
        <v>187</v>
      </c>
      <c r="F148" s="155" t="s">
        <v>72</v>
      </c>
      <c r="G148" s="156">
        <f>IFERROR(G143*G144/100*(100-G147)/100,0)</f>
        <v>0</v>
      </c>
      <c r="H148" s="156">
        <f>IFERROR(H143*H144/100*(100-H147)/100,0)</f>
        <v>0</v>
      </c>
      <c r="I148" s="156">
        <f t="shared" ref="I148:AJ148" si="184">IFERROR(I143*I144/100*(100-I147)/100,0)</f>
        <v>0</v>
      </c>
      <c r="J148" s="156">
        <f t="shared" si="184"/>
        <v>0</v>
      </c>
      <c r="K148" s="156">
        <f t="shared" si="184"/>
        <v>0</v>
      </c>
      <c r="L148" s="156">
        <f t="shared" si="184"/>
        <v>0</v>
      </c>
      <c r="M148" s="156">
        <f t="shared" si="184"/>
        <v>0</v>
      </c>
      <c r="N148" s="156">
        <f t="shared" si="184"/>
        <v>0</v>
      </c>
      <c r="O148" s="156">
        <f t="shared" si="184"/>
        <v>0</v>
      </c>
      <c r="P148" s="156">
        <f t="shared" si="184"/>
        <v>0</v>
      </c>
      <c r="Q148" s="156">
        <f t="shared" si="184"/>
        <v>0</v>
      </c>
      <c r="R148" s="156">
        <f t="shared" si="184"/>
        <v>0</v>
      </c>
      <c r="S148" s="156">
        <f t="shared" si="184"/>
        <v>0</v>
      </c>
      <c r="T148" s="156">
        <f t="shared" si="184"/>
        <v>0</v>
      </c>
      <c r="U148" s="156">
        <f t="shared" si="184"/>
        <v>0</v>
      </c>
      <c r="V148" s="156">
        <f t="shared" si="184"/>
        <v>0</v>
      </c>
      <c r="W148" s="156">
        <f t="shared" si="184"/>
        <v>0</v>
      </c>
      <c r="X148" s="156">
        <f t="shared" si="184"/>
        <v>0</v>
      </c>
      <c r="Y148" s="156">
        <f t="shared" si="184"/>
        <v>0</v>
      </c>
      <c r="Z148" s="156">
        <f t="shared" si="184"/>
        <v>0</v>
      </c>
      <c r="AA148" s="156">
        <f t="shared" si="184"/>
        <v>0</v>
      </c>
      <c r="AB148" s="156">
        <f t="shared" si="184"/>
        <v>0</v>
      </c>
      <c r="AC148" s="156">
        <f t="shared" si="184"/>
        <v>0</v>
      </c>
      <c r="AD148" s="156">
        <f t="shared" si="184"/>
        <v>0</v>
      </c>
      <c r="AE148" s="156">
        <f t="shared" si="184"/>
        <v>0</v>
      </c>
      <c r="AF148" s="156">
        <f t="shared" si="184"/>
        <v>0</v>
      </c>
      <c r="AG148" s="156">
        <f t="shared" si="184"/>
        <v>0</v>
      </c>
      <c r="AH148" s="156">
        <f t="shared" si="184"/>
        <v>0</v>
      </c>
      <c r="AI148" s="156">
        <f t="shared" si="184"/>
        <v>0</v>
      </c>
      <c r="AJ148" s="156">
        <f t="shared" si="184"/>
        <v>0</v>
      </c>
      <c r="AK148" s="36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</row>
    <row r="149" spans="1:61" s="1" customFormat="1" ht="20.25" hidden="1" customHeight="1" x14ac:dyDescent="0.2">
      <c r="A149" s="32"/>
      <c r="B149" s="48"/>
      <c r="C149" s="48">
        <f>C148+1</f>
        <v>2</v>
      </c>
      <c r="D149" s="410"/>
      <c r="E149" s="334" t="s">
        <v>187</v>
      </c>
      <c r="F149" s="155" t="s">
        <v>89</v>
      </c>
      <c r="G149" s="163">
        <f>IFERROR(G146/100*G148,0)</f>
        <v>0</v>
      </c>
      <c r="H149" s="163">
        <f>IFERROR(H146/100*H148,0)</f>
        <v>0</v>
      </c>
      <c r="I149" s="163">
        <f t="shared" ref="I149:AJ149" si="185">IFERROR(I146/100*I148,0)</f>
        <v>0</v>
      </c>
      <c r="J149" s="163">
        <f t="shared" si="185"/>
        <v>0</v>
      </c>
      <c r="K149" s="163">
        <f t="shared" si="185"/>
        <v>0</v>
      </c>
      <c r="L149" s="163">
        <f t="shared" si="185"/>
        <v>0</v>
      </c>
      <c r="M149" s="163">
        <f t="shared" si="185"/>
        <v>0</v>
      </c>
      <c r="N149" s="163">
        <f t="shared" si="185"/>
        <v>0</v>
      </c>
      <c r="O149" s="163">
        <f t="shared" si="185"/>
        <v>0</v>
      </c>
      <c r="P149" s="163">
        <f t="shared" si="185"/>
        <v>0</v>
      </c>
      <c r="Q149" s="163">
        <f t="shared" si="185"/>
        <v>0</v>
      </c>
      <c r="R149" s="163">
        <f t="shared" si="185"/>
        <v>0</v>
      </c>
      <c r="S149" s="163">
        <f t="shared" si="185"/>
        <v>0</v>
      </c>
      <c r="T149" s="163">
        <f t="shared" si="185"/>
        <v>0</v>
      </c>
      <c r="U149" s="163">
        <f t="shared" si="185"/>
        <v>0</v>
      </c>
      <c r="V149" s="163">
        <f t="shared" si="185"/>
        <v>0</v>
      </c>
      <c r="W149" s="163">
        <f t="shared" si="185"/>
        <v>0</v>
      </c>
      <c r="X149" s="163">
        <f t="shared" si="185"/>
        <v>0</v>
      </c>
      <c r="Y149" s="163">
        <f t="shared" si="185"/>
        <v>0</v>
      </c>
      <c r="Z149" s="163">
        <f t="shared" si="185"/>
        <v>0</v>
      </c>
      <c r="AA149" s="163">
        <f t="shared" si="185"/>
        <v>0</v>
      </c>
      <c r="AB149" s="163">
        <f t="shared" si="185"/>
        <v>0</v>
      </c>
      <c r="AC149" s="163">
        <f t="shared" si="185"/>
        <v>0</v>
      </c>
      <c r="AD149" s="163">
        <f t="shared" si="185"/>
        <v>0</v>
      </c>
      <c r="AE149" s="163">
        <f t="shared" si="185"/>
        <v>0</v>
      </c>
      <c r="AF149" s="163">
        <f t="shared" si="185"/>
        <v>0</v>
      </c>
      <c r="AG149" s="163">
        <f t="shared" si="185"/>
        <v>0</v>
      </c>
      <c r="AH149" s="163">
        <f t="shared" si="185"/>
        <v>0</v>
      </c>
      <c r="AI149" s="163">
        <f t="shared" si="185"/>
        <v>0</v>
      </c>
      <c r="AJ149" s="163">
        <f t="shared" si="185"/>
        <v>0</v>
      </c>
      <c r="AK149" s="36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</row>
    <row r="150" spans="1:61" s="1" customFormat="1" ht="20.25" hidden="1" customHeight="1" x14ac:dyDescent="0.2">
      <c r="A150" s="32"/>
      <c r="B150" s="32"/>
      <c r="C150" s="48">
        <v>3</v>
      </c>
      <c r="D150" s="410"/>
      <c r="E150" s="334" t="s">
        <v>186</v>
      </c>
      <c r="F150" s="155" t="s">
        <v>151</v>
      </c>
      <c r="G150" s="156">
        <f>IFERROR(G143*G144/88,0)</f>
        <v>0</v>
      </c>
      <c r="H150" s="156">
        <f t="shared" ref="H150:AJ150" si="186">IFERROR(H143*H144/88,0)</f>
        <v>0</v>
      </c>
      <c r="I150" s="156">
        <f t="shared" si="186"/>
        <v>0</v>
      </c>
      <c r="J150" s="156">
        <f t="shared" si="186"/>
        <v>0</v>
      </c>
      <c r="K150" s="156">
        <f t="shared" si="186"/>
        <v>0</v>
      </c>
      <c r="L150" s="156">
        <f t="shared" si="186"/>
        <v>0</v>
      </c>
      <c r="M150" s="156">
        <f t="shared" si="186"/>
        <v>0</v>
      </c>
      <c r="N150" s="156">
        <f t="shared" si="186"/>
        <v>0</v>
      </c>
      <c r="O150" s="156">
        <f t="shared" si="186"/>
        <v>0</v>
      </c>
      <c r="P150" s="156">
        <f t="shared" si="186"/>
        <v>0</v>
      </c>
      <c r="Q150" s="156">
        <f t="shared" si="186"/>
        <v>0</v>
      </c>
      <c r="R150" s="156">
        <f t="shared" si="186"/>
        <v>0</v>
      </c>
      <c r="S150" s="156">
        <f t="shared" si="186"/>
        <v>0</v>
      </c>
      <c r="T150" s="156">
        <f t="shared" si="186"/>
        <v>0</v>
      </c>
      <c r="U150" s="156">
        <f t="shared" si="186"/>
        <v>0</v>
      </c>
      <c r="V150" s="156">
        <f t="shared" si="186"/>
        <v>0</v>
      </c>
      <c r="W150" s="156">
        <f t="shared" si="186"/>
        <v>0</v>
      </c>
      <c r="X150" s="156">
        <f t="shared" si="186"/>
        <v>0</v>
      </c>
      <c r="Y150" s="156">
        <f t="shared" si="186"/>
        <v>0</v>
      </c>
      <c r="Z150" s="156">
        <f t="shared" si="186"/>
        <v>0</v>
      </c>
      <c r="AA150" s="156">
        <f t="shared" si="186"/>
        <v>0</v>
      </c>
      <c r="AB150" s="156">
        <f t="shared" si="186"/>
        <v>0</v>
      </c>
      <c r="AC150" s="156">
        <f t="shared" si="186"/>
        <v>0</v>
      </c>
      <c r="AD150" s="156">
        <f t="shared" si="186"/>
        <v>0</v>
      </c>
      <c r="AE150" s="156">
        <f t="shared" si="186"/>
        <v>0</v>
      </c>
      <c r="AF150" s="156">
        <f t="shared" si="186"/>
        <v>0</v>
      </c>
      <c r="AG150" s="156">
        <f t="shared" si="186"/>
        <v>0</v>
      </c>
      <c r="AH150" s="156">
        <f t="shared" si="186"/>
        <v>0</v>
      </c>
      <c r="AI150" s="156">
        <f t="shared" si="186"/>
        <v>0</v>
      </c>
      <c r="AJ150" s="156">
        <f t="shared" si="186"/>
        <v>0</v>
      </c>
      <c r="AK150" s="36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</row>
    <row r="151" spans="1:61" s="1" customFormat="1" ht="20.25" customHeight="1" x14ac:dyDescent="0.2">
      <c r="A151" s="32"/>
      <c r="B151" s="32"/>
      <c r="C151" s="32"/>
      <c r="D151" s="410"/>
      <c r="E151" s="394" t="str">
        <f>'Gruppe 1'!E151:E155</f>
        <v>…</v>
      </c>
      <c r="F151" s="96" t="str">
        <f>$F$6</f>
        <v>FM-Menge (kg)</v>
      </c>
      <c r="G151" s="154"/>
      <c r="H151" s="179" t="str">
        <f t="shared" ref="H151:V151" si="187">IFERROR(G151*H$164/G$164,"-")</f>
        <v>-</v>
      </c>
      <c r="I151" s="179" t="str">
        <f t="shared" si="187"/>
        <v>-</v>
      </c>
      <c r="J151" s="179" t="str">
        <f t="shared" si="187"/>
        <v>-</v>
      </c>
      <c r="K151" s="179" t="str">
        <f t="shared" si="187"/>
        <v>-</v>
      </c>
      <c r="L151" s="179" t="str">
        <f t="shared" si="187"/>
        <v>-</v>
      </c>
      <c r="M151" s="179" t="str">
        <f t="shared" si="187"/>
        <v>-</v>
      </c>
      <c r="N151" s="179" t="str">
        <f t="shared" si="187"/>
        <v>-</v>
      </c>
      <c r="O151" s="179" t="str">
        <f t="shared" si="187"/>
        <v>-</v>
      </c>
      <c r="P151" s="179" t="str">
        <f t="shared" si="187"/>
        <v>-</v>
      </c>
      <c r="Q151" s="179" t="str">
        <f t="shared" si="187"/>
        <v>-</v>
      </c>
      <c r="R151" s="179" t="str">
        <f t="shared" si="187"/>
        <v>-</v>
      </c>
      <c r="S151" s="179" t="str">
        <f t="shared" si="187"/>
        <v>-</v>
      </c>
      <c r="T151" s="179" t="str">
        <f t="shared" si="187"/>
        <v>-</v>
      </c>
      <c r="U151" s="179" t="str">
        <f t="shared" si="187"/>
        <v>-</v>
      </c>
      <c r="V151" s="179" t="str">
        <f t="shared" si="187"/>
        <v>-</v>
      </c>
      <c r="W151" s="179" t="str">
        <f>IFERROR(J151*W$164/J$164,"-")</f>
        <v>-</v>
      </c>
      <c r="X151" s="179" t="str">
        <f>IFERROR(W151*X$164/W$164,"-")</f>
        <v>-</v>
      </c>
      <c r="Y151" s="179" t="str">
        <f>IFERROR(X151*Y$164/X$164,"-")</f>
        <v>-</v>
      </c>
      <c r="Z151" s="179" t="str">
        <f>IFERROR(Y151*Z$164/Y$164,"-")</f>
        <v>-</v>
      </c>
      <c r="AA151" s="179" t="str">
        <f>IFERROR(Z151*AA$164/Z$164,"-")</f>
        <v>-</v>
      </c>
      <c r="AB151" s="179" t="str">
        <f>IFERROR(AA151*AB$164/AA$164,"-")</f>
        <v>-</v>
      </c>
      <c r="AC151" s="179" t="str">
        <f>IFERROR(P151*AC$164/P$164,"-")</f>
        <v>-</v>
      </c>
      <c r="AD151" s="179" t="str">
        <f t="shared" ref="AD151:AJ151" si="188">IFERROR(AC151*AD$164/AC$164,"-")</f>
        <v>-</v>
      </c>
      <c r="AE151" s="179" t="str">
        <f t="shared" si="188"/>
        <v>-</v>
      </c>
      <c r="AF151" s="179" t="str">
        <f t="shared" si="188"/>
        <v>-</v>
      </c>
      <c r="AG151" s="179" t="str">
        <f t="shared" si="188"/>
        <v>-</v>
      </c>
      <c r="AH151" s="179" t="str">
        <f t="shared" si="188"/>
        <v>-</v>
      </c>
      <c r="AI151" s="179" t="str">
        <f t="shared" si="188"/>
        <v>-</v>
      </c>
      <c r="AJ151" s="179" t="str">
        <f t="shared" si="188"/>
        <v>-</v>
      </c>
      <c r="AK151" s="36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</row>
    <row r="152" spans="1:61" s="1" customFormat="1" ht="20.25" customHeight="1" x14ac:dyDescent="0.2">
      <c r="A152" s="32"/>
      <c r="B152" s="32"/>
      <c r="C152" s="32"/>
      <c r="D152" s="410"/>
      <c r="E152" s="395"/>
      <c r="F152" s="96" t="s">
        <v>36</v>
      </c>
      <c r="G152" s="239">
        <f>'Gruppe 1'!G152</f>
        <v>24</v>
      </c>
      <c r="H152" s="164">
        <f>G152</f>
        <v>24</v>
      </c>
      <c r="I152" s="164">
        <f t="shared" ref="I152:V153" si="189">H152</f>
        <v>24</v>
      </c>
      <c r="J152" s="164">
        <f t="shared" si="189"/>
        <v>24</v>
      </c>
      <c r="K152" s="164">
        <f t="shared" si="189"/>
        <v>24</v>
      </c>
      <c r="L152" s="164">
        <f t="shared" si="189"/>
        <v>24</v>
      </c>
      <c r="M152" s="164">
        <f t="shared" si="189"/>
        <v>24</v>
      </c>
      <c r="N152" s="164">
        <f t="shared" si="189"/>
        <v>24</v>
      </c>
      <c r="O152" s="164">
        <f t="shared" si="189"/>
        <v>24</v>
      </c>
      <c r="P152" s="164">
        <f t="shared" si="189"/>
        <v>24</v>
      </c>
      <c r="Q152" s="164">
        <f t="shared" si="189"/>
        <v>24</v>
      </c>
      <c r="R152" s="164">
        <f t="shared" si="189"/>
        <v>24</v>
      </c>
      <c r="S152" s="164">
        <f t="shared" si="189"/>
        <v>24</v>
      </c>
      <c r="T152" s="164">
        <f t="shared" si="189"/>
        <v>24</v>
      </c>
      <c r="U152" s="164">
        <f t="shared" si="189"/>
        <v>24</v>
      </c>
      <c r="V152" s="164">
        <f t="shared" si="189"/>
        <v>24</v>
      </c>
      <c r="W152" s="164">
        <f>J152</f>
        <v>24</v>
      </c>
      <c r="X152" s="164">
        <f t="shared" ref="X152:AB153" si="190">W152</f>
        <v>24</v>
      </c>
      <c r="Y152" s="164">
        <f t="shared" si="190"/>
        <v>24</v>
      </c>
      <c r="Z152" s="164">
        <f t="shared" si="190"/>
        <v>24</v>
      </c>
      <c r="AA152" s="164">
        <f t="shared" si="190"/>
        <v>24</v>
      </c>
      <c r="AB152" s="164">
        <f t="shared" si="190"/>
        <v>24</v>
      </c>
      <c r="AC152" s="164">
        <f>P152</f>
        <v>24</v>
      </c>
      <c r="AD152" s="164">
        <f t="shared" ref="AD152:AJ152" si="191">AC152</f>
        <v>24</v>
      </c>
      <c r="AE152" s="164">
        <f t="shared" si="191"/>
        <v>24</v>
      </c>
      <c r="AF152" s="164">
        <f t="shared" si="191"/>
        <v>24</v>
      </c>
      <c r="AG152" s="164">
        <f t="shared" si="191"/>
        <v>24</v>
      </c>
      <c r="AH152" s="164">
        <f t="shared" si="191"/>
        <v>24</v>
      </c>
      <c r="AI152" s="164">
        <f t="shared" si="191"/>
        <v>24</v>
      </c>
      <c r="AJ152" s="164">
        <f t="shared" si="191"/>
        <v>24</v>
      </c>
      <c r="AK152" s="36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</row>
    <row r="153" spans="1:61" s="1" customFormat="1" ht="20.25" customHeight="1" x14ac:dyDescent="0.2">
      <c r="A153" s="32"/>
      <c r="B153" s="32"/>
      <c r="C153" s="32"/>
      <c r="D153" s="410"/>
      <c r="E153" s="395"/>
      <c r="F153" s="96" t="s">
        <v>90</v>
      </c>
      <c r="G153" s="162">
        <f>'Gruppe 1'!G153</f>
        <v>2.25</v>
      </c>
      <c r="H153" s="166">
        <f t="shared" ref="H153:AJ153" si="192">G153</f>
        <v>2.25</v>
      </c>
      <c r="I153" s="166">
        <f t="shared" si="192"/>
        <v>2.25</v>
      </c>
      <c r="J153" s="166">
        <f t="shared" si="192"/>
        <v>2.25</v>
      </c>
      <c r="K153" s="166">
        <f t="shared" si="192"/>
        <v>2.25</v>
      </c>
      <c r="L153" s="166">
        <f t="shared" si="192"/>
        <v>2.25</v>
      </c>
      <c r="M153" s="166">
        <f t="shared" si="192"/>
        <v>2.25</v>
      </c>
      <c r="N153" s="166">
        <f t="shared" si="192"/>
        <v>2.25</v>
      </c>
      <c r="O153" s="166">
        <f t="shared" si="192"/>
        <v>2.25</v>
      </c>
      <c r="P153" s="166">
        <f t="shared" si="192"/>
        <v>2.25</v>
      </c>
      <c r="Q153" s="166">
        <f t="shared" si="192"/>
        <v>2.25</v>
      </c>
      <c r="R153" s="166">
        <f t="shared" si="189"/>
        <v>2.25</v>
      </c>
      <c r="S153" s="166">
        <f t="shared" si="189"/>
        <v>2.25</v>
      </c>
      <c r="T153" s="166">
        <f t="shared" si="189"/>
        <v>2.25</v>
      </c>
      <c r="U153" s="166">
        <f t="shared" si="189"/>
        <v>2.25</v>
      </c>
      <c r="V153" s="166">
        <f t="shared" si="189"/>
        <v>2.25</v>
      </c>
      <c r="W153" s="166">
        <f>J153</f>
        <v>2.25</v>
      </c>
      <c r="X153" s="166">
        <f t="shared" si="190"/>
        <v>2.25</v>
      </c>
      <c r="Y153" s="166">
        <f t="shared" si="190"/>
        <v>2.25</v>
      </c>
      <c r="Z153" s="166">
        <f t="shared" si="190"/>
        <v>2.25</v>
      </c>
      <c r="AA153" s="166">
        <f t="shared" si="190"/>
        <v>2.25</v>
      </c>
      <c r="AB153" s="166">
        <f t="shared" si="190"/>
        <v>2.25</v>
      </c>
      <c r="AC153" s="166">
        <f>P153</f>
        <v>2.25</v>
      </c>
      <c r="AD153" s="166">
        <f t="shared" si="192"/>
        <v>2.25</v>
      </c>
      <c r="AE153" s="166">
        <f t="shared" si="192"/>
        <v>2.25</v>
      </c>
      <c r="AF153" s="166">
        <f t="shared" si="192"/>
        <v>2.25</v>
      </c>
      <c r="AG153" s="166">
        <f t="shared" si="192"/>
        <v>2.25</v>
      </c>
      <c r="AH153" s="166">
        <f t="shared" si="192"/>
        <v>2.25</v>
      </c>
      <c r="AI153" s="166">
        <f t="shared" si="192"/>
        <v>2.25</v>
      </c>
      <c r="AJ153" s="166">
        <f t="shared" si="192"/>
        <v>2.25</v>
      </c>
      <c r="AK153" s="36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</row>
    <row r="154" spans="1:61" s="1" customFormat="1" ht="20.25" customHeight="1" x14ac:dyDescent="0.2">
      <c r="A154" s="32"/>
      <c r="B154" s="32"/>
      <c r="C154" s="32"/>
      <c r="D154" s="410"/>
      <c r="E154" s="395"/>
      <c r="F154" s="96" t="s">
        <v>160</v>
      </c>
      <c r="G154" s="291">
        <f>IFERROR(G153*100/G152,0)</f>
        <v>9.375</v>
      </c>
      <c r="H154" s="291">
        <f t="shared" ref="H154:AJ154" si="193">IFERROR(H153*100/H152,0)</f>
        <v>9.375</v>
      </c>
      <c r="I154" s="291">
        <f t="shared" si="193"/>
        <v>9.375</v>
      </c>
      <c r="J154" s="291">
        <f t="shared" si="193"/>
        <v>9.375</v>
      </c>
      <c r="K154" s="291">
        <f t="shared" si="193"/>
        <v>9.375</v>
      </c>
      <c r="L154" s="291">
        <f t="shared" si="193"/>
        <v>9.375</v>
      </c>
      <c r="M154" s="291">
        <f t="shared" si="193"/>
        <v>9.375</v>
      </c>
      <c r="N154" s="291">
        <f t="shared" si="193"/>
        <v>9.375</v>
      </c>
      <c r="O154" s="291">
        <f t="shared" si="193"/>
        <v>9.375</v>
      </c>
      <c r="P154" s="291">
        <f t="shared" si="193"/>
        <v>9.375</v>
      </c>
      <c r="Q154" s="291">
        <f t="shared" si="193"/>
        <v>9.375</v>
      </c>
      <c r="R154" s="291">
        <f t="shared" si="193"/>
        <v>9.375</v>
      </c>
      <c r="S154" s="291">
        <f t="shared" si="193"/>
        <v>9.375</v>
      </c>
      <c r="T154" s="291">
        <f t="shared" si="193"/>
        <v>9.375</v>
      </c>
      <c r="U154" s="291">
        <f t="shared" si="193"/>
        <v>9.375</v>
      </c>
      <c r="V154" s="291">
        <f t="shared" si="193"/>
        <v>9.375</v>
      </c>
      <c r="W154" s="291">
        <f t="shared" si="193"/>
        <v>9.375</v>
      </c>
      <c r="X154" s="291">
        <f t="shared" si="193"/>
        <v>9.375</v>
      </c>
      <c r="Y154" s="291">
        <f t="shared" si="193"/>
        <v>9.375</v>
      </c>
      <c r="Z154" s="291">
        <f t="shared" si="193"/>
        <v>9.375</v>
      </c>
      <c r="AA154" s="291">
        <f t="shared" si="193"/>
        <v>9.375</v>
      </c>
      <c r="AB154" s="291">
        <f t="shared" si="193"/>
        <v>9.375</v>
      </c>
      <c r="AC154" s="291">
        <f t="shared" si="193"/>
        <v>9.375</v>
      </c>
      <c r="AD154" s="291">
        <f t="shared" si="193"/>
        <v>9.375</v>
      </c>
      <c r="AE154" s="291">
        <f t="shared" si="193"/>
        <v>9.375</v>
      </c>
      <c r="AF154" s="291">
        <f t="shared" si="193"/>
        <v>9.375</v>
      </c>
      <c r="AG154" s="291">
        <f t="shared" si="193"/>
        <v>9.375</v>
      </c>
      <c r="AH154" s="291">
        <f t="shared" si="193"/>
        <v>9.375</v>
      </c>
      <c r="AI154" s="291">
        <f t="shared" si="193"/>
        <v>9.375</v>
      </c>
      <c r="AJ154" s="291">
        <f t="shared" si="193"/>
        <v>9.375</v>
      </c>
      <c r="AK154" s="36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</row>
    <row r="155" spans="1:61" s="1" customFormat="1" ht="20.25" customHeight="1" x14ac:dyDescent="0.2">
      <c r="A155" s="32"/>
      <c r="B155" s="32"/>
      <c r="C155" s="32"/>
      <c r="D155" s="410"/>
      <c r="E155" s="396"/>
      <c r="F155" s="96" t="s">
        <v>163</v>
      </c>
      <c r="G155" s="309">
        <f>'Gruppe 1'!G155</f>
        <v>2</v>
      </c>
      <c r="H155" s="309">
        <f>G155</f>
        <v>2</v>
      </c>
      <c r="I155" s="309">
        <f t="shared" ref="I155:AJ155" si="194">H155</f>
        <v>2</v>
      </c>
      <c r="J155" s="309">
        <f t="shared" si="194"/>
        <v>2</v>
      </c>
      <c r="K155" s="309">
        <f t="shared" si="194"/>
        <v>2</v>
      </c>
      <c r="L155" s="309">
        <f t="shared" si="194"/>
        <v>2</v>
      </c>
      <c r="M155" s="309">
        <f t="shared" si="194"/>
        <v>2</v>
      </c>
      <c r="N155" s="309">
        <f t="shared" si="194"/>
        <v>2</v>
      </c>
      <c r="O155" s="309">
        <f t="shared" si="194"/>
        <v>2</v>
      </c>
      <c r="P155" s="309">
        <f t="shared" si="194"/>
        <v>2</v>
      </c>
      <c r="Q155" s="309">
        <f t="shared" si="194"/>
        <v>2</v>
      </c>
      <c r="R155" s="309">
        <f t="shared" si="194"/>
        <v>2</v>
      </c>
      <c r="S155" s="309">
        <f t="shared" si="194"/>
        <v>2</v>
      </c>
      <c r="T155" s="309">
        <f t="shared" si="194"/>
        <v>2</v>
      </c>
      <c r="U155" s="309">
        <f t="shared" si="194"/>
        <v>2</v>
      </c>
      <c r="V155" s="309">
        <f t="shared" si="194"/>
        <v>2</v>
      </c>
      <c r="W155" s="309">
        <f t="shared" si="194"/>
        <v>2</v>
      </c>
      <c r="X155" s="309">
        <f t="shared" si="194"/>
        <v>2</v>
      </c>
      <c r="Y155" s="309">
        <f t="shared" si="194"/>
        <v>2</v>
      </c>
      <c r="Z155" s="309">
        <f t="shared" si="194"/>
        <v>2</v>
      </c>
      <c r="AA155" s="309">
        <f t="shared" si="194"/>
        <v>2</v>
      </c>
      <c r="AB155" s="309">
        <f t="shared" si="194"/>
        <v>2</v>
      </c>
      <c r="AC155" s="309">
        <f t="shared" si="194"/>
        <v>2</v>
      </c>
      <c r="AD155" s="309">
        <f t="shared" si="194"/>
        <v>2</v>
      </c>
      <c r="AE155" s="309">
        <f t="shared" si="194"/>
        <v>2</v>
      </c>
      <c r="AF155" s="309">
        <f t="shared" si="194"/>
        <v>2</v>
      </c>
      <c r="AG155" s="309">
        <f t="shared" si="194"/>
        <v>2</v>
      </c>
      <c r="AH155" s="309">
        <f t="shared" si="194"/>
        <v>2</v>
      </c>
      <c r="AI155" s="309">
        <f t="shared" si="194"/>
        <v>2</v>
      </c>
      <c r="AJ155" s="309">
        <f t="shared" si="194"/>
        <v>2</v>
      </c>
      <c r="AK155" s="36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</row>
    <row r="156" spans="1:61" s="1" customFormat="1" ht="20.25" hidden="1" customHeight="1" x14ac:dyDescent="0.2">
      <c r="A156" s="32"/>
      <c r="B156" s="62">
        <f>B148+1</f>
        <v>20</v>
      </c>
      <c r="C156" s="48">
        <v>1</v>
      </c>
      <c r="D156" s="410"/>
      <c r="E156" s="334" t="s">
        <v>187</v>
      </c>
      <c r="F156" s="155" t="s">
        <v>72</v>
      </c>
      <c r="G156" s="156">
        <f>IFERROR(G151*G152/100*(100-G155)/100,0)</f>
        <v>0</v>
      </c>
      <c r="H156" s="156">
        <f>IFERROR(H151*H152/100*(100-H155)/100,0)</f>
        <v>0</v>
      </c>
      <c r="I156" s="156">
        <f t="shared" ref="I156:AJ156" si="195">IFERROR(I151*I152/100*(100-I155)/100,0)</f>
        <v>0</v>
      </c>
      <c r="J156" s="156">
        <f t="shared" si="195"/>
        <v>0</v>
      </c>
      <c r="K156" s="156">
        <f t="shared" si="195"/>
        <v>0</v>
      </c>
      <c r="L156" s="156">
        <f t="shared" si="195"/>
        <v>0</v>
      </c>
      <c r="M156" s="156">
        <f t="shared" si="195"/>
        <v>0</v>
      </c>
      <c r="N156" s="156">
        <f t="shared" si="195"/>
        <v>0</v>
      </c>
      <c r="O156" s="156">
        <f t="shared" si="195"/>
        <v>0</v>
      </c>
      <c r="P156" s="156">
        <f t="shared" si="195"/>
        <v>0</v>
      </c>
      <c r="Q156" s="156">
        <f t="shared" si="195"/>
        <v>0</v>
      </c>
      <c r="R156" s="156">
        <f t="shared" si="195"/>
        <v>0</v>
      </c>
      <c r="S156" s="156">
        <f t="shared" si="195"/>
        <v>0</v>
      </c>
      <c r="T156" s="156">
        <f t="shared" si="195"/>
        <v>0</v>
      </c>
      <c r="U156" s="156">
        <f t="shared" si="195"/>
        <v>0</v>
      </c>
      <c r="V156" s="156">
        <f t="shared" si="195"/>
        <v>0</v>
      </c>
      <c r="W156" s="156">
        <f t="shared" si="195"/>
        <v>0</v>
      </c>
      <c r="X156" s="156">
        <f t="shared" si="195"/>
        <v>0</v>
      </c>
      <c r="Y156" s="156">
        <f t="shared" si="195"/>
        <v>0</v>
      </c>
      <c r="Z156" s="156">
        <f t="shared" si="195"/>
        <v>0</v>
      </c>
      <c r="AA156" s="156">
        <f t="shared" si="195"/>
        <v>0</v>
      </c>
      <c r="AB156" s="156">
        <f t="shared" si="195"/>
        <v>0</v>
      </c>
      <c r="AC156" s="156">
        <f t="shared" si="195"/>
        <v>0</v>
      </c>
      <c r="AD156" s="156">
        <f t="shared" si="195"/>
        <v>0</v>
      </c>
      <c r="AE156" s="156">
        <f t="shared" si="195"/>
        <v>0</v>
      </c>
      <c r="AF156" s="156">
        <f t="shared" si="195"/>
        <v>0</v>
      </c>
      <c r="AG156" s="156">
        <f t="shared" si="195"/>
        <v>0</v>
      </c>
      <c r="AH156" s="156">
        <f t="shared" si="195"/>
        <v>0</v>
      </c>
      <c r="AI156" s="156">
        <f t="shared" si="195"/>
        <v>0</v>
      </c>
      <c r="AJ156" s="156">
        <f t="shared" si="195"/>
        <v>0</v>
      </c>
      <c r="AK156" s="36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</row>
    <row r="157" spans="1:61" s="1" customFormat="1" ht="20.25" hidden="1" customHeight="1" x14ac:dyDescent="0.2">
      <c r="A157" s="32"/>
      <c r="B157" s="48"/>
      <c r="C157" s="48">
        <f>C156+1</f>
        <v>2</v>
      </c>
      <c r="D157" s="410"/>
      <c r="E157" s="334" t="s">
        <v>187</v>
      </c>
      <c r="F157" s="155" t="s">
        <v>89</v>
      </c>
      <c r="G157" s="163">
        <f>IFERROR(G154/100*G156,0)</f>
        <v>0</v>
      </c>
      <c r="H157" s="163">
        <f>IFERROR(H154/100*H156,0)</f>
        <v>0</v>
      </c>
      <c r="I157" s="163">
        <f t="shared" ref="I157:AJ157" si="196">IFERROR(I154/100*I156,0)</f>
        <v>0</v>
      </c>
      <c r="J157" s="163">
        <f t="shared" si="196"/>
        <v>0</v>
      </c>
      <c r="K157" s="163">
        <f t="shared" si="196"/>
        <v>0</v>
      </c>
      <c r="L157" s="163">
        <f t="shared" si="196"/>
        <v>0</v>
      </c>
      <c r="M157" s="163">
        <f t="shared" si="196"/>
        <v>0</v>
      </c>
      <c r="N157" s="163">
        <f t="shared" si="196"/>
        <v>0</v>
      </c>
      <c r="O157" s="163">
        <f t="shared" si="196"/>
        <v>0</v>
      </c>
      <c r="P157" s="163">
        <f t="shared" si="196"/>
        <v>0</v>
      </c>
      <c r="Q157" s="163">
        <f t="shared" si="196"/>
        <v>0</v>
      </c>
      <c r="R157" s="163">
        <f t="shared" si="196"/>
        <v>0</v>
      </c>
      <c r="S157" s="163">
        <f t="shared" si="196"/>
        <v>0</v>
      </c>
      <c r="T157" s="163">
        <f t="shared" si="196"/>
        <v>0</v>
      </c>
      <c r="U157" s="163">
        <f t="shared" si="196"/>
        <v>0</v>
      </c>
      <c r="V157" s="163">
        <f t="shared" si="196"/>
        <v>0</v>
      </c>
      <c r="W157" s="163">
        <f t="shared" si="196"/>
        <v>0</v>
      </c>
      <c r="X157" s="163">
        <f t="shared" si="196"/>
        <v>0</v>
      </c>
      <c r="Y157" s="163">
        <f t="shared" si="196"/>
        <v>0</v>
      </c>
      <c r="Z157" s="163">
        <f t="shared" si="196"/>
        <v>0</v>
      </c>
      <c r="AA157" s="163">
        <f t="shared" si="196"/>
        <v>0</v>
      </c>
      <c r="AB157" s="163">
        <f t="shared" si="196"/>
        <v>0</v>
      </c>
      <c r="AC157" s="163">
        <f t="shared" si="196"/>
        <v>0</v>
      </c>
      <c r="AD157" s="163">
        <f t="shared" si="196"/>
        <v>0</v>
      </c>
      <c r="AE157" s="163">
        <f t="shared" si="196"/>
        <v>0</v>
      </c>
      <c r="AF157" s="163">
        <f t="shared" si="196"/>
        <v>0</v>
      </c>
      <c r="AG157" s="163">
        <f t="shared" si="196"/>
        <v>0</v>
      </c>
      <c r="AH157" s="163">
        <f t="shared" si="196"/>
        <v>0</v>
      </c>
      <c r="AI157" s="163">
        <f t="shared" si="196"/>
        <v>0</v>
      </c>
      <c r="AJ157" s="163">
        <f t="shared" si="196"/>
        <v>0</v>
      </c>
      <c r="AK157" s="36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</row>
    <row r="158" spans="1:61" s="1" customFormat="1" ht="20.25" hidden="1" customHeight="1" x14ac:dyDescent="0.2">
      <c r="A158" s="32"/>
      <c r="B158" s="32"/>
      <c r="C158" s="48">
        <v>3</v>
      </c>
      <c r="D158" s="411"/>
      <c r="E158" s="334" t="s">
        <v>186</v>
      </c>
      <c r="F158" s="155" t="s">
        <v>151</v>
      </c>
      <c r="G158" s="156">
        <f>IFERROR(G151*G152/88,0)</f>
        <v>0</v>
      </c>
      <c r="H158" s="156">
        <f t="shared" ref="H158:AJ158" si="197">IFERROR(H151*H152/88,0)</f>
        <v>0</v>
      </c>
      <c r="I158" s="156">
        <f t="shared" si="197"/>
        <v>0</v>
      </c>
      <c r="J158" s="156">
        <f t="shared" si="197"/>
        <v>0</v>
      </c>
      <c r="K158" s="156">
        <f t="shared" si="197"/>
        <v>0</v>
      </c>
      <c r="L158" s="156">
        <f t="shared" si="197"/>
        <v>0</v>
      </c>
      <c r="M158" s="156">
        <f t="shared" si="197"/>
        <v>0</v>
      </c>
      <c r="N158" s="156">
        <f t="shared" si="197"/>
        <v>0</v>
      </c>
      <c r="O158" s="156">
        <f t="shared" si="197"/>
        <v>0</v>
      </c>
      <c r="P158" s="156">
        <f t="shared" si="197"/>
        <v>0</v>
      </c>
      <c r="Q158" s="156">
        <f t="shared" si="197"/>
        <v>0</v>
      </c>
      <c r="R158" s="156">
        <f t="shared" si="197"/>
        <v>0</v>
      </c>
      <c r="S158" s="156">
        <f t="shared" si="197"/>
        <v>0</v>
      </c>
      <c r="T158" s="156">
        <f t="shared" si="197"/>
        <v>0</v>
      </c>
      <c r="U158" s="156">
        <f t="shared" si="197"/>
        <v>0</v>
      </c>
      <c r="V158" s="156">
        <f t="shared" si="197"/>
        <v>0</v>
      </c>
      <c r="W158" s="156">
        <f t="shared" si="197"/>
        <v>0</v>
      </c>
      <c r="X158" s="156">
        <f t="shared" si="197"/>
        <v>0</v>
      </c>
      <c r="Y158" s="156">
        <f t="shared" si="197"/>
        <v>0</v>
      </c>
      <c r="Z158" s="156">
        <f t="shared" si="197"/>
        <v>0</v>
      </c>
      <c r="AA158" s="156">
        <f t="shared" si="197"/>
        <v>0</v>
      </c>
      <c r="AB158" s="156">
        <f t="shared" si="197"/>
        <v>0</v>
      </c>
      <c r="AC158" s="156">
        <f t="shared" si="197"/>
        <v>0</v>
      </c>
      <c r="AD158" s="156">
        <f t="shared" si="197"/>
        <v>0</v>
      </c>
      <c r="AE158" s="156">
        <f t="shared" si="197"/>
        <v>0</v>
      </c>
      <c r="AF158" s="156">
        <f t="shared" si="197"/>
        <v>0</v>
      </c>
      <c r="AG158" s="156">
        <f t="shared" si="197"/>
        <v>0</v>
      </c>
      <c r="AH158" s="156">
        <f t="shared" si="197"/>
        <v>0</v>
      </c>
      <c r="AI158" s="156">
        <f t="shared" si="197"/>
        <v>0</v>
      </c>
      <c r="AJ158" s="156">
        <f t="shared" si="197"/>
        <v>0</v>
      </c>
      <c r="AK158" s="36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</row>
    <row r="159" spans="1:61" s="32" customFormat="1" ht="4.5" customHeight="1" x14ac:dyDescent="0.2">
      <c r="D159" s="169"/>
      <c r="E159" s="169"/>
      <c r="F159" s="49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36"/>
    </row>
    <row r="160" spans="1:61" s="21" customFormat="1" ht="33" hidden="1" customHeight="1" x14ac:dyDescent="0.2">
      <c r="A160" s="43"/>
      <c r="B160" s="43"/>
      <c r="C160" s="43">
        <v>1</v>
      </c>
      <c r="D160" s="332"/>
      <c r="E160" s="392" t="s">
        <v>172</v>
      </c>
      <c r="F160" s="393"/>
      <c r="G160" s="324">
        <f t="shared" ref="G160:AJ160" si="198">IFERROR(SUMIF($C$6:$C$158,$C160,G$6:G$158),"0")</f>
        <v>0</v>
      </c>
      <c r="H160" s="324">
        <f t="shared" si="198"/>
        <v>0</v>
      </c>
      <c r="I160" s="324">
        <f t="shared" si="198"/>
        <v>0</v>
      </c>
      <c r="J160" s="324">
        <f t="shared" si="198"/>
        <v>0</v>
      </c>
      <c r="K160" s="324">
        <f t="shared" si="198"/>
        <v>0</v>
      </c>
      <c r="L160" s="324">
        <f t="shared" si="198"/>
        <v>0</v>
      </c>
      <c r="M160" s="324">
        <f t="shared" si="198"/>
        <v>0</v>
      </c>
      <c r="N160" s="324">
        <f t="shared" si="198"/>
        <v>0</v>
      </c>
      <c r="O160" s="324">
        <f t="shared" si="198"/>
        <v>0</v>
      </c>
      <c r="P160" s="324">
        <f t="shared" si="198"/>
        <v>0</v>
      </c>
      <c r="Q160" s="324">
        <f t="shared" si="198"/>
        <v>0</v>
      </c>
      <c r="R160" s="324">
        <f t="shared" si="198"/>
        <v>0</v>
      </c>
      <c r="S160" s="324">
        <f t="shared" si="198"/>
        <v>0</v>
      </c>
      <c r="T160" s="324">
        <f t="shared" si="198"/>
        <v>0</v>
      </c>
      <c r="U160" s="324">
        <f t="shared" si="198"/>
        <v>0</v>
      </c>
      <c r="V160" s="324">
        <f t="shared" si="198"/>
        <v>0</v>
      </c>
      <c r="W160" s="324">
        <f t="shared" si="198"/>
        <v>0</v>
      </c>
      <c r="X160" s="324">
        <f t="shared" si="198"/>
        <v>0</v>
      </c>
      <c r="Y160" s="324">
        <f t="shared" si="198"/>
        <v>0</v>
      </c>
      <c r="Z160" s="324">
        <f t="shared" si="198"/>
        <v>0</v>
      </c>
      <c r="AA160" s="324">
        <f t="shared" si="198"/>
        <v>0</v>
      </c>
      <c r="AB160" s="324">
        <f t="shared" si="198"/>
        <v>0</v>
      </c>
      <c r="AC160" s="324">
        <f t="shared" si="198"/>
        <v>0</v>
      </c>
      <c r="AD160" s="324">
        <f t="shared" si="198"/>
        <v>0</v>
      </c>
      <c r="AE160" s="324">
        <f t="shared" si="198"/>
        <v>0</v>
      </c>
      <c r="AF160" s="324">
        <f t="shared" si="198"/>
        <v>0</v>
      </c>
      <c r="AG160" s="324">
        <f t="shared" si="198"/>
        <v>0</v>
      </c>
      <c r="AH160" s="324">
        <f t="shared" si="198"/>
        <v>0</v>
      </c>
      <c r="AI160" s="324">
        <f t="shared" si="198"/>
        <v>0</v>
      </c>
      <c r="AJ160" s="324">
        <f t="shared" si="198"/>
        <v>0</v>
      </c>
      <c r="AK160" s="36"/>
      <c r="AL160" s="32"/>
    </row>
    <row r="161" spans="1:61" s="21" customFormat="1" ht="30" hidden="1" customHeight="1" x14ac:dyDescent="0.2">
      <c r="A161" s="43"/>
      <c r="B161" s="43"/>
      <c r="C161" s="43">
        <v>3</v>
      </c>
      <c r="D161" s="333"/>
      <c r="E161" s="392" t="s">
        <v>173</v>
      </c>
      <c r="F161" s="393"/>
      <c r="G161" s="324">
        <f>IFERROR(SUMIF($C$47:$C$158,$C161,G$47:G$158),"0")</f>
        <v>0</v>
      </c>
      <c r="H161" s="324">
        <f t="shared" ref="H161:Q162" si="199">IFERROR(SUMIF($C$6:$C$158,$C161,H$6:H$158),"0")</f>
        <v>0</v>
      </c>
      <c r="I161" s="324">
        <f t="shared" si="199"/>
        <v>0</v>
      </c>
      <c r="J161" s="324">
        <f t="shared" si="199"/>
        <v>0</v>
      </c>
      <c r="K161" s="324">
        <f t="shared" si="199"/>
        <v>0</v>
      </c>
      <c r="L161" s="324">
        <f t="shared" si="199"/>
        <v>0</v>
      </c>
      <c r="M161" s="324">
        <f t="shared" si="199"/>
        <v>0</v>
      </c>
      <c r="N161" s="324">
        <f t="shared" si="199"/>
        <v>0</v>
      </c>
      <c r="O161" s="324">
        <f t="shared" si="199"/>
        <v>0</v>
      </c>
      <c r="P161" s="324">
        <f t="shared" si="199"/>
        <v>0</v>
      </c>
      <c r="Q161" s="324">
        <f t="shared" si="199"/>
        <v>0</v>
      </c>
      <c r="R161" s="324">
        <f t="shared" ref="R161:AA162" si="200">IFERROR(SUMIF($C$6:$C$158,$C161,R$6:R$158),"0")</f>
        <v>0</v>
      </c>
      <c r="S161" s="324">
        <f t="shared" si="200"/>
        <v>0</v>
      </c>
      <c r="T161" s="324">
        <f t="shared" si="200"/>
        <v>0</v>
      </c>
      <c r="U161" s="324">
        <f t="shared" si="200"/>
        <v>0</v>
      </c>
      <c r="V161" s="324">
        <f t="shared" si="200"/>
        <v>0</v>
      </c>
      <c r="W161" s="324">
        <f t="shared" si="200"/>
        <v>0</v>
      </c>
      <c r="X161" s="324">
        <f t="shared" si="200"/>
        <v>0</v>
      </c>
      <c r="Y161" s="324">
        <f t="shared" si="200"/>
        <v>0</v>
      </c>
      <c r="Z161" s="324">
        <f t="shared" si="200"/>
        <v>0</v>
      </c>
      <c r="AA161" s="324">
        <f t="shared" si="200"/>
        <v>0</v>
      </c>
      <c r="AB161" s="324">
        <f t="shared" ref="AB161:AJ162" si="201">IFERROR(SUMIF($C$6:$C$158,$C161,AB$6:AB$158),"0")</f>
        <v>0</v>
      </c>
      <c r="AC161" s="324">
        <f t="shared" si="201"/>
        <v>0</v>
      </c>
      <c r="AD161" s="324">
        <f t="shared" si="201"/>
        <v>0</v>
      </c>
      <c r="AE161" s="324">
        <f t="shared" si="201"/>
        <v>0</v>
      </c>
      <c r="AF161" s="324">
        <f t="shared" si="201"/>
        <v>0</v>
      </c>
      <c r="AG161" s="324">
        <f t="shared" si="201"/>
        <v>0</v>
      </c>
      <c r="AH161" s="324">
        <f t="shared" si="201"/>
        <v>0</v>
      </c>
      <c r="AI161" s="324">
        <f t="shared" si="201"/>
        <v>0</v>
      </c>
      <c r="AJ161" s="324">
        <f t="shared" si="201"/>
        <v>0</v>
      </c>
      <c r="AK161" s="36"/>
      <c r="AL161" s="32"/>
    </row>
    <row r="162" spans="1:61" s="21" customFormat="1" ht="33" hidden="1" customHeight="1" x14ac:dyDescent="0.2">
      <c r="A162" s="43"/>
      <c r="B162" s="43"/>
      <c r="C162" s="43">
        <v>2</v>
      </c>
      <c r="D162" s="180"/>
      <c r="E162" s="397" t="s">
        <v>170</v>
      </c>
      <c r="F162" s="398"/>
      <c r="G162" s="325">
        <f>IFERROR(SUMIF($C$6:$C$158,$C162,G$6:G$158),"0")</f>
        <v>0</v>
      </c>
      <c r="H162" s="325">
        <f t="shared" si="199"/>
        <v>0</v>
      </c>
      <c r="I162" s="325">
        <f t="shared" si="199"/>
        <v>0</v>
      </c>
      <c r="J162" s="325">
        <f t="shared" si="199"/>
        <v>0</v>
      </c>
      <c r="K162" s="325">
        <f t="shared" si="199"/>
        <v>0</v>
      </c>
      <c r="L162" s="325">
        <f t="shared" si="199"/>
        <v>0</v>
      </c>
      <c r="M162" s="325">
        <f t="shared" si="199"/>
        <v>0</v>
      </c>
      <c r="N162" s="325">
        <f t="shared" si="199"/>
        <v>0</v>
      </c>
      <c r="O162" s="325">
        <f t="shared" si="199"/>
        <v>0</v>
      </c>
      <c r="P162" s="325">
        <f t="shared" si="199"/>
        <v>0</v>
      </c>
      <c r="Q162" s="325">
        <f t="shared" si="199"/>
        <v>0</v>
      </c>
      <c r="R162" s="325">
        <f t="shared" si="200"/>
        <v>0</v>
      </c>
      <c r="S162" s="325">
        <f t="shared" si="200"/>
        <v>0</v>
      </c>
      <c r="T162" s="325">
        <f t="shared" si="200"/>
        <v>0</v>
      </c>
      <c r="U162" s="325">
        <f t="shared" si="200"/>
        <v>0</v>
      </c>
      <c r="V162" s="325">
        <f t="shared" si="200"/>
        <v>0</v>
      </c>
      <c r="W162" s="325">
        <f t="shared" si="200"/>
        <v>0</v>
      </c>
      <c r="X162" s="325">
        <f t="shared" si="200"/>
        <v>0</v>
      </c>
      <c r="Y162" s="325">
        <f t="shared" si="200"/>
        <v>0</v>
      </c>
      <c r="Z162" s="325">
        <f t="shared" si="200"/>
        <v>0</v>
      </c>
      <c r="AA162" s="325">
        <f t="shared" si="200"/>
        <v>0</v>
      </c>
      <c r="AB162" s="325">
        <f t="shared" si="201"/>
        <v>0</v>
      </c>
      <c r="AC162" s="325">
        <f t="shared" si="201"/>
        <v>0</v>
      </c>
      <c r="AD162" s="325">
        <f t="shared" si="201"/>
        <v>0</v>
      </c>
      <c r="AE162" s="325">
        <f t="shared" si="201"/>
        <v>0</v>
      </c>
      <c r="AF162" s="325">
        <f t="shared" si="201"/>
        <v>0</v>
      </c>
      <c r="AG162" s="325">
        <f t="shared" si="201"/>
        <v>0</v>
      </c>
      <c r="AH162" s="325">
        <f t="shared" si="201"/>
        <v>0</v>
      </c>
      <c r="AI162" s="325">
        <f t="shared" si="201"/>
        <v>0</v>
      </c>
      <c r="AJ162" s="325">
        <f t="shared" si="201"/>
        <v>0</v>
      </c>
      <c r="AK162" s="36"/>
      <c r="AL162" s="32"/>
    </row>
    <row r="163" spans="1:61" s="21" customFormat="1" ht="30" hidden="1" customHeight="1" x14ac:dyDescent="0.2">
      <c r="A163" s="43"/>
      <c r="B163" s="43"/>
      <c r="C163" s="43">
        <v>2</v>
      </c>
      <c r="D163" s="181"/>
      <c r="E163" s="397" t="s">
        <v>171</v>
      </c>
      <c r="F163" s="398"/>
      <c r="G163" s="325">
        <f>IFERROR(SUMIF($C$47:$C$158,$C163,G$47:G$158),"0")</f>
        <v>0</v>
      </c>
      <c r="H163" s="325">
        <f t="shared" ref="H163:AJ163" si="202">IFERROR(SUMIF($C$47:$C$158,$C163,H$47:H$158),"0")</f>
        <v>0</v>
      </c>
      <c r="I163" s="325">
        <f t="shared" si="202"/>
        <v>0</v>
      </c>
      <c r="J163" s="325">
        <f t="shared" si="202"/>
        <v>0</v>
      </c>
      <c r="K163" s="325">
        <f t="shared" si="202"/>
        <v>0</v>
      </c>
      <c r="L163" s="325">
        <f t="shared" si="202"/>
        <v>0</v>
      </c>
      <c r="M163" s="325">
        <f t="shared" si="202"/>
        <v>0</v>
      </c>
      <c r="N163" s="325">
        <f t="shared" si="202"/>
        <v>0</v>
      </c>
      <c r="O163" s="325">
        <f t="shared" si="202"/>
        <v>0</v>
      </c>
      <c r="P163" s="325">
        <f t="shared" si="202"/>
        <v>0</v>
      </c>
      <c r="Q163" s="325">
        <f t="shared" si="202"/>
        <v>0</v>
      </c>
      <c r="R163" s="325">
        <f t="shared" si="202"/>
        <v>0</v>
      </c>
      <c r="S163" s="325">
        <f t="shared" si="202"/>
        <v>0</v>
      </c>
      <c r="T163" s="325">
        <f t="shared" si="202"/>
        <v>0</v>
      </c>
      <c r="U163" s="325">
        <f t="shared" si="202"/>
        <v>0</v>
      </c>
      <c r="V163" s="325">
        <f t="shared" si="202"/>
        <v>0</v>
      </c>
      <c r="W163" s="325">
        <f t="shared" si="202"/>
        <v>0</v>
      </c>
      <c r="X163" s="325">
        <f t="shared" si="202"/>
        <v>0</v>
      </c>
      <c r="Y163" s="325">
        <f t="shared" si="202"/>
        <v>0</v>
      </c>
      <c r="Z163" s="325">
        <f t="shared" si="202"/>
        <v>0</v>
      </c>
      <c r="AA163" s="325">
        <f t="shared" si="202"/>
        <v>0</v>
      </c>
      <c r="AB163" s="325">
        <f t="shared" si="202"/>
        <v>0</v>
      </c>
      <c r="AC163" s="325">
        <f t="shared" si="202"/>
        <v>0</v>
      </c>
      <c r="AD163" s="325">
        <f t="shared" si="202"/>
        <v>0</v>
      </c>
      <c r="AE163" s="325">
        <f t="shared" si="202"/>
        <v>0</v>
      </c>
      <c r="AF163" s="325">
        <f t="shared" si="202"/>
        <v>0</v>
      </c>
      <c r="AG163" s="325">
        <f t="shared" si="202"/>
        <v>0</v>
      </c>
      <c r="AH163" s="325">
        <f t="shared" si="202"/>
        <v>0</v>
      </c>
      <c r="AI163" s="325">
        <f t="shared" si="202"/>
        <v>0</v>
      </c>
      <c r="AJ163" s="325">
        <f t="shared" si="202"/>
        <v>0</v>
      </c>
      <c r="AK163" s="36"/>
      <c r="AL163" s="32"/>
    </row>
    <row r="164" spans="1:61" s="1" customFormat="1" ht="30" customHeight="1" x14ac:dyDescent="0.2">
      <c r="A164" s="32"/>
      <c r="B164" s="32"/>
      <c r="C164" s="209">
        <f>F2</f>
        <v>7</v>
      </c>
      <c r="D164" s="97"/>
      <c r="E164" s="389" t="s">
        <v>179</v>
      </c>
      <c r="F164" s="390"/>
      <c r="G164" s="210">
        <f>INDEX(Milchmenge!F$41:F$52,MATCH(Vorbereiter!$C164,Milchmenge!$A$41:$A$52,0),1)</f>
        <v>0</v>
      </c>
      <c r="H164" s="210" t="str">
        <f>INDEX(Milchmenge!G$41:G$52,MATCH(Vorbereiter!$C164,Milchmenge!$A$41:$A$52,0),1)</f>
        <v/>
      </c>
      <c r="I164" s="210" t="str">
        <f>INDEX(Milchmenge!H$41:H$52,MATCH(Vorbereiter!$C164,Milchmenge!$A$41:$A$52,0),1)</f>
        <v/>
      </c>
      <c r="J164" s="210" t="str">
        <f>INDEX(Milchmenge!I$41:I$52,MATCH(Vorbereiter!$C164,Milchmenge!$A$41:$A$52,0),1)</f>
        <v/>
      </c>
      <c r="K164" s="210" t="str">
        <f>INDEX(Milchmenge!J$41:J$52,MATCH(Vorbereiter!$C164,Milchmenge!$A$41:$A$52,0),1)</f>
        <v/>
      </c>
      <c r="L164" s="210" t="str">
        <f>INDEX(Milchmenge!K$41:K$52,MATCH(Vorbereiter!$C164,Milchmenge!$A$41:$A$52,0),1)</f>
        <v/>
      </c>
      <c r="M164" s="210" t="str">
        <f>INDEX(Milchmenge!L$41:L$52,MATCH(Vorbereiter!$C164,Milchmenge!$A$41:$A$52,0),1)</f>
        <v/>
      </c>
      <c r="N164" s="210" t="str">
        <f>INDEX(Milchmenge!M$41:M$52,MATCH(Vorbereiter!$C164,Milchmenge!$A$41:$A$52,0),1)</f>
        <v/>
      </c>
      <c r="O164" s="210" t="str">
        <f>INDEX(Milchmenge!N$41:N$52,MATCH(Vorbereiter!$C164,Milchmenge!$A$41:$A$52,0),1)</f>
        <v/>
      </c>
      <c r="P164" s="210" t="str">
        <f>INDEX(Milchmenge!O$41:O$52,MATCH(Vorbereiter!$C164,Milchmenge!$A$41:$A$52,0),1)</f>
        <v/>
      </c>
      <c r="Q164" s="210" t="str">
        <f>INDEX(Milchmenge!P$41:P$52,MATCH(Vorbereiter!$C164,Milchmenge!$A$41:$A$52,0),1)</f>
        <v/>
      </c>
      <c r="R164" s="210" t="str">
        <f>INDEX(Milchmenge!Q$41:Q$52,MATCH(Vorbereiter!$C164,Milchmenge!$A$41:$A$52,0),1)</f>
        <v/>
      </c>
      <c r="S164" s="210" t="str">
        <f>INDEX(Milchmenge!R$41:R$52,MATCH(Vorbereiter!$C164,Milchmenge!$A$41:$A$52,0),1)</f>
        <v/>
      </c>
      <c r="T164" s="210" t="str">
        <f>INDEX(Milchmenge!S$41:S$52,MATCH(Vorbereiter!$C164,Milchmenge!$A$41:$A$52,0),1)</f>
        <v/>
      </c>
      <c r="U164" s="210" t="str">
        <f>INDEX(Milchmenge!T$41:T$52,MATCH(Vorbereiter!$C164,Milchmenge!$A$41:$A$52,0),1)</f>
        <v/>
      </c>
      <c r="V164" s="210" t="str">
        <f>INDEX(Milchmenge!U$41:U$52,MATCH(Vorbereiter!$C164,Milchmenge!$A$41:$A$52,0),1)</f>
        <v/>
      </c>
      <c r="W164" s="210" t="str">
        <f>INDEX(Milchmenge!V$41:V$52,MATCH(Vorbereiter!$C164,Milchmenge!$A$41:$A$52,0),1)</f>
        <v/>
      </c>
      <c r="X164" s="210" t="str">
        <f>INDEX(Milchmenge!W$41:W$52,MATCH(Vorbereiter!$C164,Milchmenge!$A$41:$A$52,0),1)</f>
        <v/>
      </c>
      <c r="Y164" s="210" t="str">
        <f>INDEX(Milchmenge!X$41:X$52,MATCH(Vorbereiter!$C164,Milchmenge!$A$41:$A$52,0),1)</f>
        <v/>
      </c>
      <c r="Z164" s="210" t="str">
        <f>INDEX(Milchmenge!Y$41:Y$52,MATCH(Vorbereiter!$C164,Milchmenge!$A$41:$A$52,0),1)</f>
        <v/>
      </c>
      <c r="AA164" s="210" t="str">
        <f>INDEX(Milchmenge!Z$41:Z$52,MATCH(Vorbereiter!$C164,Milchmenge!$A$41:$A$52,0),1)</f>
        <v/>
      </c>
      <c r="AB164" s="210" t="str">
        <f>INDEX(Milchmenge!AA$41:AA$52,MATCH(Vorbereiter!$C164,Milchmenge!$A$41:$A$52,0),1)</f>
        <v/>
      </c>
      <c r="AC164" s="210" t="str">
        <f>INDEX(Milchmenge!AB$41:AB$52,MATCH(Vorbereiter!$C164,Milchmenge!$A$41:$A$52,0),1)</f>
        <v/>
      </c>
      <c r="AD164" s="210" t="str">
        <f>INDEX(Milchmenge!AC$41:AC$52,MATCH(Vorbereiter!$C164,Milchmenge!$A$41:$A$52,0),1)</f>
        <v/>
      </c>
      <c r="AE164" s="210" t="str">
        <f>INDEX(Milchmenge!AD$41:AD$52,MATCH(Vorbereiter!$C164,Milchmenge!$A$41:$A$52,0),1)</f>
        <v/>
      </c>
      <c r="AF164" s="210" t="str">
        <f>INDEX(Milchmenge!AE$41:AE$52,MATCH(Vorbereiter!$C164,Milchmenge!$A$41:$A$52,0),1)</f>
        <v/>
      </c>
      <c r="AG164" s="210" t="str">
        <f>INDEX(Milchmenge!AF$41:AF$52,MATCH(Vorbereiter!$C164,Milchmenge!$A$41:$A$52,0),1)</f>
        <v/>
      </c>
      <c r="AH164" s="210" t="str">
        <f>INDEX(Milchmenge!AG$41:AG$52,MATCH(Vorbereiter!$C164,Milchmenge!$A$41:$A$52,0),1)</f>
        <v/>
      </c>
      <c r="AI164" s="210" t="str">
        <f>INDEX(Milchmenge!AH$41:AH$52,MATCH(Vorbereiter!$C164,Milchmenge!$A$41:$A$52,0),1)</f>
        <v/>
      </c>
      <c r="AJ164" s="210" t="str">
        <f>INDEX(Milchmenge!AI$41:AI$52,MATCH(Vorbereiter!$C164,Milchmenge!$A$41:$A$52,0),1)</f>
        <v/>
      </c>
      <c r="AK164" s="69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</row>
    <row r="165" spans="1:61" s="21" customFormat="1" ht="33" customHeight="1" x14ac:dyDescent="0.2">
      <c r="A165" s="43"/>
      <c r="B165" s="43"/>
      <c r="C165" s="43"/>
      <c r="D165" s="130"/>
      <c r="E165" s="404" t="s">
        <v>189</v>
      </c>
      <c r="F165" s="405"/>
      <c r="G165" s="141" t="str">
        <f t="shared" ref="G165:AJ165" si="203">IFERROR(G160/G164,"-")</f>
        <v>-</v>
      </c>
      <c r="H165" s="141" t="str">
        <f t="shared" si="203"/>
        <v>-</v>
      </c>
      <c r="I165" s="141" t="str">
        <f t="shared" si="203"/>
        <v>-</v>
      </c>
      <c r="J165" s="141" t="str">
        <f t="shared" si="203"/>
        <v>-</v>
      </c>
      <c r="K165" s="141" t="str">
        <f t="shared" si="203"/>
        <v>-</v>
      </c>
      <c r="L165" s="141" t="str">
        <f t="shared" si="203"/>
        <v>-</v>
      </c>
      <c r="M165" s="141" t="str">
        <f t="shared" si="203"/>
        <v>-</v>
      </c>
      <c r="N165" s="141" t="str">
        <f t="shared" si="203"/>
        <v>-</v>
      </c>
      <c r="O165" s="141" t="str">
        <f t="shared" si="203"/>
        <v>-</v>
      </c>
      <c r="P165" s="141" t="str">
        <f t="shared" si="203"/>
        <v>-</v>
      </c>
      <c r="Q165" s="141" t="str">
        <f t="shared" si="203"/>
        <v>-</v>
      </c>
      <c r="R165" s="141" t="str">
        <f t="shared" si="203"/>
        <v>-</v>
      </c>
      <c r="S165" s="141" t="str">
        <f t="shared" si="203"/>
        <v>-</v>
      </c>
      <c r="T165" s="141" t="str">
        <f t="shared" si="203"/>
        <v>-</v>
      </c>
      <c r="U165" s="141" t="str">
        <f t="shared" si="203"/>
        <v>-</v>
      </c>
      <c r="V165" s="141" t="str">
        <f t="shared" si="203"/>
        <v>-</v>
      </c>
      <c r="W165" s="141" t="str">
        <f t="shared" si="203"/>
        <v>-</v>
      </c>
      <c r="X165" s="141" t="str">
        <f t="shared" si="203"/>
        <v>-</v>
      </c>
      <c r="Y165" s="141" t="str">
        <f t="shared" si="203"/>
        <v>-</v>
      </c>
      <c r="Z165" s="141" t="str">
        <f t="shared" si="203"/>
        <v>-</v>
      </c>
      <c r="AA165" s="141" t="str">
        <f t="shared" si="203"/>
        <v>-</v>
      </c>
      <c r="AB165" s="141" t="str">
        <f t="shared" si="203"/>
        <v>-</v>
      </c>
      <c r="AC165" s="141" t="str">
        <f t="shared" si="203"/>
        <v>-</v>
      </c>
      <c r="AD165" s="141" t="str">
        <f t="shared" si="203"/>
        <v>-</v>
      </c>
      <c r="AE165" s="141" t="str">
        <f t="shared" si="203"/>
        <v>-</v>
      </c>
      <c r="AF165" s="141" t="str">
        <f t="shared" si="203"/>
        <v>-</v>
      </c>
      <c r="AG165" s="141" t="str">
        <f t="shared" si="203"/>
        <v>-</v>
      </c>
      <c r="AH165" s="141" t="str">
        <f t="shared" si="203"/>
        <v>-</v>
      </c>
      <c r="AI165" s="141" t="str">
        <f t="shared" si="203"/>
        <v>-</v>
      </c>
      <c r="AJ165" s="141" t="str">
        <f t="shared" si="203"/>
        <v>-</v>
      </c>
      <c r="AK165" s="69"/>
      <c r="AL165" s="32"/>
    </row>
    <row r="166" spans="1:61" s="21" customFormat="1" ht="33" hidden="1" customHeight="1" x14ac:dyDescent="0.2">
      <c r="A166" s="32"/>
      <c r="B166" s="32"/>
      <c r="C166" s="32"/>
      <c r="D166" s="131" t="s">
        <v>56</v>
      </c>
      <c r="E166" s="367" t="s">
        <v>62</v>
      </c>
      <c r="F166" s="368"/>
      <c r="G166" s="135" t="str">
        <f>IFERROR(G167/G165,"-")</f>
        <v>-</v>
      </c>
      <c r="H166" s="135" t="str">
        <f t="shared" ref="H166:AJ166" si="204">IFERROR(H167/H165,"-")</f>
        <v>-</v>
      </c>
      <c r="I166" s="135" t="str">
        <f t="shared" si="204"/>
        <v>-</v>
      </c>
      <c r="J166" s="135" t="str">
        <f t="shared" si="204"/>
        <v>-</v>
      </c>
      <c r="K166" s="135" t="str">
        <f t="shared" si="204"/>
        <v>-</v>
      </c>
      <c r="L166" s="135" t="str">
        <f t="shared" si="204"/>
        <v>-</v>
      </c>
      <c r="M166" s="135" t="str">
        <f t="shared" si="204"/>
        <v>-</v>
      </c>
      <c r="N166" s="135" t="str">
        <f t="shared" si="204"/>
        <v>-</v>
      </c>
      <c r="O166" s="135" t="str">
        <f t="shared" si="204"/>
        <v>-</v>
      </c>
      <c r="P166" s="135" t="str">
        <f t="shared" si="204"/>
        <v>-</v>
      </c>
      <c r="Q166" s="135" t="str">
        <f t="shared" si="204"/>
        <v>-</v>
      </c>
      <c r="R166" s="135" t="str">
        <f t="shared" si="204"/>
        <v>-</v>
      </c>
      <c r="S166" s="135" t="str">
        <f t="shared" si="204"/>
        <v>-</v>
      </c>
      <c r="T166" s="135" t="str">
        <f t="shared" si="204"/>
        <v>-</v>
      </c>
      <c r="U166" s="135" t="str">
        <f t="shared" si="204"/>
        <v>-</v>
      </c>
      <c r="V166" s="135" t="str">
        <f t="shared" si="204"/>
        <v>-</v>
      </c>
      <c r="W166" s="135" t="str">
        <f t="shared" si="204"/>
        <v>-</v>
      </c>
      <c r="X166" s="135" t="str">
        <f t="shared" si="204"/>
        <v>-</v>
      </c>
      <c r="Y166" s="135" t="str">
        <f t="shared" si="204"/>
        <v>-</v>
      </c>
      <c r="Z166" s="135" t="str">
        <f t="shared" si="204"/>
        <v>-</v>
      </c>
      <c r="AA166" s="135" t="str">
        <f t="shared" si="204"/>
        <v>-</v>
      </c>
      <c r="AB166" s="135" t="str">
        <f t="shared" si="204"/>
        <v>-</v>
      </c>
      <c r="AC166" s="135" t="str">
        <f t="shared" si="204"/>
        <v>-</v>
      </c>
      <c r="AD166" s="135" t="str">
        <f t="shared" si="204"/>
        <v>-</v>
      </c>
      <c r="AE166" s="135" t="str">
        <f t="shared" si="204"/>
        <v>-</v>
      </c>
      <c r="AF166" s="135" t="str">
        <f t="shared" si="204"/>
        <v>-</v>
      </c>
      <c r="AG166" s="135" t="str">
        <f t="shared" si="204"/>
        <v>-</v>
      </c>
      <c r="AH166" s="135" t="str">
        <f t="shared" si="204"/>
        <v>-</v>
      </c>
      <c r="AI166" s="135" t="str">
        <f t="shared" si="204"/>
        <v>-</v>
      </c>
      <c r="AJ166" s="135" t="str">
        <f t="shared" si="204"/>
        <v>-</v>
      </c>
      <c r="AK166" s="69"/>
      <c r="AL166" s="32"/>
    </row>
    <row r="167" spans="1:61" s="21" customFormat="1" ht="33" hidden="1" customHeight="1" x14ac:dyDescent="0.2">
      <c r="A167" s="32"/>
      <c r="B167" s="32"/>
      <c r="C167" s="209">
        <f>F2*10</f>
        <v>70</v>
      </c>
      <c r="D167" s="131" t="s">
        <v>57</v>
      </c>
      <c r="E167" s="404" t="s">
        <v>78</v>
      </c>
      <c r="F167" s="405"/>
      <c r="G167" s="142" t="str">
        <f>IFERROR(INDEX(Milchmenge!F41:F52,MATCH(Vorbereiter!$C$167,Milchmenge!$A$41:$A$52,0),1),"-")</f>
        <v>-</v>
      </c>
      <c r="H167" s="142" t="str">
        <f>IFERROR(INDEX(Milchmenge!G41:G52,MATCH(Vorbereiter!$C$167,Milchmenge!$A$41:$A$52,0),1),"-")</f>
        <v>-</v>
      </c>
      <c r="I167" s="142" t="str">
        <f>IFERROR(INDEX(Milchmenge!H41:H52,MATCH(Vorbereiter!$C$167,Milchmenge!$A$41:$A$52,0),1),"-")</f>
        <v>-</v>
      </c>
      <c r="J167" s="142" t="str">
        <f>IFERROR(INDEX(Milchmenge!I41:I52,MATCH(Vorbereiter!$C$167,Milchmenge!$A$41:$A$52,0),1),"-")</f>
        <v>-</v>
      </c>
      <c r="K167" s="142" t="str">
        <f>IFERROR(INDEX(Milchmenge!J41:J52,MATCH(Vorbereiter!$C$167,Milchmenge!$A$41:$A$52,0),1),"-")</f>
        <v>-</v>
      </c>
      <c r="L167" s="142" t="str">
        <f>IFERROR(INDEX(Milchmenge!K41:K52,MATCH(Vorbereiter!$C$167,Milchmenge!$A$41:$A$52,0),1),"-")</f>
        <v>-</v>
      </c>
      <c r="M167" s="142" t="str">
        <f>IFERROR(INDEX(Milchmenge!L41:L52,MATCH(Vorbereiter!$C$167,Milchmenge!$A$41:$A$52,0),1),"-")</f>
        <v>-</v>
      </c>
      <c r="N167" s="142" t="str">
        <f>IFERROR(INDEX(Milchmenge!M41:M52,MATCH(Vorbereiter!$C$167,Milchmenge!$A$41:$A$52,0),1),"-")</f>
        <v>-</v>
      </c>
      <c r="O167" s="142" t="str">
        <f>IFERROR(INDEX(Milchmenge!N41:N52,MATCH(Vorbereiter!$C$167,Milchmenge!$A$41:$A$52,0),1),"-")</f>
        <v>-</v>
      </c>
      <c r="P167" s="142" t="str">
        <f>IFERROR(INDEX(Milchmenge!O41:O52,MATCH(Vorbereiter!$C$167,Milchmenge!$A$41:$A$52,0),1),"-")</f>
        <v>-</v>
      </c>
      <c r="Q167" s="142" t="str">
        <f>IFERROR(INDEX(Milchmenge!P41:P52,MATCH(Vorbereiter!$C$167,Milchmenge!$A$41:$A$52,0),1),"-")</f>
        <v>-</v>
      </c>
      <c r="R167" s="142" t="str">
        <f>IFERROR(INDEX(Milchmenge!Q41:Q52,MATCH(Vorbereiter!$C$167,Milchmenge!$A$41:$A$52,0),1),"-")</f>
        <v>-</v>
      </c>
      <c r="S167" s="142" t="str">
        <f>IFERROR(INDEX(Milchmenge!R41:R52,MATCH(Vorbereiter!$C$167,Milchmenge!$A$41:$A$52,0),1),"-")</f>
        <v>-</v>
      </c>
      <c r="T167" s="142" t="str">
        <f>IFERROR(INDEX(Milchmenge!S41:S52,MATCH(Vorbereiter!$C$167,Milchmenge!$A$41:$A$52,0),1),"-")</f>
        <v>-</v>
      </c>
      <c r="U167" s="142" t="str">
        <f>IFERROR(INDEX(Milchmenge!T41:T52,MATCH(Vorbereiter!$C$167,Milchmenge!$A$41:$A$52,0),1),"-")</f>
        <v>-</v>
      </c>
      <c r="V167" s="142" t="str">
        <f>IFERROR(INDEX(Milchmenge!U41:U52,MATCH(Vorbereiter!$C$167,Milchmenge!$A$41:$A$52,0),1),"-")</f>
        <v>-</v>
      </c>
      <c r="W167" s="142" t="str">
        <f>IFERROR(INDEX(Milchmenge!V41:V52,MATCH(Vorbereiter!$C$167,Milchmenge!$A$41:$A$52,0),1),"-")</f>
        <v>-</v>
      </c>
      <c r="X167" s="142" t="str">
        <f>IFERROR(INDEX(Milchmenge!W41:W52,MATCH(Vorbereiter!$C$167,Milchmenge!$A$41:$A$52,0),1),"-")</f>
        <v>-</v>
      </c>
      <c r="Y167" s="142" t="str">
        <f>IFERROR(INDEX(Milchmenge!X41:X52,MATCH(Vorbereiter!$C$167,Milchmenge!$A$41:$A$52,0),1),"-")</f>
        <v>-</v>
      </c>
      <c r="Z167" s="142" t="str">
        <f>IFERROR(INDEX(Milchmenge!Y41:Y52,MATCH(Vorbereiter!$C$167,Milchmenge!$A$41:$A$52,0),1),"-")</f>
        <v>-</v>
      </c>
      <c r="AA167" s="142" t="str">
        <f>IFERROR(INDEX(Milchmenge!Z41:Z52,MATCH(Vorbereiter!$C$167,Milchmenge!$A$41:$A$52,0),1),"-")</f>
        <v>-</v>
      </c>
      <c r="AB167" s="142" t="str">
        <f>IFERROR(INDEX(Milchmenge!AA41:AA52,MATCH(Vorbereiter!$C$167,Milchmenge!$A$41:$A$52,0),1),"-")</f>
        <v>-</v>
      </c>
      <c r="AC167" s="142" t="str">
        <f>IFERROR(INDEX(Milchmenge!AB41:AB52,MATCH(Vorbereiter!$C$167,Milchmenge!$A$41:$A$52,0),1),"-")</f>
        <v>-</v>
      </c>
      <c r="AD167" s="142" t="str">
        <f>IFERROR(INDEX(Milchmenge!AC41:AC52,MATCH(Vorbereiter!$C$167,Milchmenge!$A$41:$A$52,0),1),"-")</f>
        <v>-</v>
      </c>
      <c r="AE167" s="142" t="str">
        <f>IFERROR(INDEX(Milchmenge!AD41:AD52,MATCH(Vorbereiter!$C$167,Milchmenge!$A$41:$A$52,0),1),"-")</f>
        <v>-</v>
      </c>
      <c r="AF167" s="142" t="str">
        <f>IFERROR(INDEX(Milchmenge!AE41:AE52,MATCH(Vorbereiter!$C$167,Milchmenge!$A$41:$A$52,0),1),"-")</f>
        <v>-</v>
      </c>
      <c r="AG167" s="142" t="str">
        <f>IFERROR(INDEX(Milchmenge!AF41:AF52,MATCH(Vorbereiter!$C$167,Milchmenge!$A$41:$A$52,0),1),"-")</f>
        <v>-</v>
      </c>
      <c r="AH167" s="142" t="str">
        <f>IFERROR(INDEX(Milchmenge!AG41:AG52,MATCH(Vorbereiter!$C$167,Milchmenge!$A$41:$A$52,0),1),"-")</f>
        <v>-</v>
      </c>
      <c r="AI167" s="142" t="str">
        <f>IFERROR(INDEX(Milchmenge!AH41:AH52,MATCH(Vorbereiter!$C$167,Milchmenge!$A$41:$A$52,0),1),"-")</f>
        <v>-</v>
      </c>
      <c r="AJ167" s="142" t="str">
        <f>IFERROR(INDEX(Milchmenge!AI41:AI52,MATCH(Vorbereiter!$C$167,Milchmenge!$A$41:$A$52,0),1),"-")</f>
        <v>-</v>
      </c>
      <c r="AK167" s="71"/>
      <c r="AL167" s="32"/>
    </row>
    <row r="168" spans="1:61" s="21" customFormat="1" ht="33" hidden="1" customHeight="1" x14ac:dyDescent="0.2">
      <c r="A168" s="32"/>
      <c r="B168" s="32"/>
      <c r="C168" s="32"/>
      <c r="D168" s="131" t="s">
        <v>56</v>
      </c>
      <c r="E168" s="367" t="s">
        <v>79</v>
      </c>
      <c r="F168" s="368"/>
      <c r="G168" s="146">
        <f>Milchmenge!F7</f>
        <v>35</v>
      </c>
      <c r="H168" s="146" t="str">
        <f>Milchmenge!G7</f>
        <v>-</v>
      </c>
      <c r="I168" s="146" t="str">
        <f>Milchmenge!H7</f>
        <v>-</v>
      </c>
      <c r="J168" s="146" t="str">
        <f>Milchmenge!I7</f>
        <v>-</v>
      </c>
      <c r="K168" s="146" t="str">
        <f>Milchmenge!J7</f>
        <v>-</v>
      </c>
      <c r="L168" s="146" t="str">
        <f>Milchmenge!K7</f>
        <v>-</v>
      </c>
      <c r="M168" s="146" t="str">
        <f>Milchmenge!L7</f>
        <v>-</v>
      </c>
      <c r="N168" s="146" t="str">
        <f>Milchmenge!M7</f>
        <v>-</v>
      </c>
      <c r="O168" s="146" t="str">
        <f>Milchmenge!N7</f>
        <v>-</v>
      </c>
      <c r="P168" s="146" t="str">
        <f>Milchmenge!O7</f>
        <v>-</v>
      </c>
      <c r="Q168" s="146" t="str">
        <f>Milchmenge!P7</f>
        <v>-</v>
      </c>
      <c r="R168" s="146" t="str">
        <f>Milchmenge!Q7</f>
        <v>-</v>
      </c>
      <c r="S168" s="146" t="str">
        <f>Milchmenge!R7</f>
        <v>-</v>
      </c>
      <c r="T168" s="146" t="str">
        <f>Milchmenge!S7</f>
        <v>-</v>
      </c>
      <c r="U168" s="146" t="str">
        <f>Milchmenge!T7</f>
        <v>-</v>
      </c>
      <c r="V168" s="146" t="str">
        <f>Milchmenge!U7</f>
        <v>-</v>
      </c>
      <c r="W168" s="146" t="str">
        <f>Milchmenge!V7</f>
        <v>-</v>
      </c>
      <c r="X168" s="146" t="str">
        <f>Milchmenge!W7</f>
        <v>-</v>
      </c>
      <c r="Y168" s="146" t="str">
        <f>Milchmenge!X7</f>
        <v>-</v>
      </c>
      <c r="Z168" s="146" t="str">
        <f>Milchmenge!Y7</f>
        <v>-</v>
      </c>
      <c r="AA168" s="146" t="str">
        <f>Milchmenge!Z7</f>
        <v>-</v>
      </c>
      <c r="AB168" s="146" t="str">
        <f>Milchmenge!AA7</f>
        <v>-</v>
      </c>
      <c r="AC168" s="146" t="str">
        <f>Milchmenge!AB7</f>
        <v>-</v>
      </c>
      <c r="AD168" s="146" t="str">
        <f>Milchmenge!AC7</f>
        <v>-</v>
      </c>
      <c r="AE168" s="146" t="str">
        <f>Milchmenge!AD7</f>
        <v>-</v>
      </c>
      <c r="AF168" s="146" t="str">
        <f>Milchmenge!AE7</f>
        <v>-</v>
      </c>
      <c r="AG168" s="146" t="str">
        <f>Milchmenge!AF7</f>
        <v>-</v>
      </c>
      <c r="AH168" s="146" t="str">
        <f>Milchmenge!AG7</f>
        <v>-</v>
      </c>
      <c r="AI168" s="146" t="str">
        <f>Milchmenge!AH7</f>
        <v>-</v>
      </c>
      <c r="AJ168" s="146" t="str">
        <f>Milchmenge!AI7</f>
        <v>-</v>
      </c>
      <c r="AK168" s="120"/>
      <c r="AL168" s="32"/>
    </row>
    <row r="169" spans="1:61" s="21" customFormat="1" ht="33" hidden="1" customHeight="1" x14ac:dyDescent="0.2">
      <c r="A169" s="32"/>
      <c r="B169" s="32"/>
      <c r="C169" s="32"/>
      <c r="D169" s="131" t="s">
        <v>57</v>
      </c>
      <c r="E169" s="404" t="s">
        <v>60</v>
      </c>
      <c r="F169" s="405"/>
      <c r="G169" s="113" t="str">
        <f>IFERROR(G167*G168/100,"-")</f>
        <v>-</v>
      </c>
      <c r="H169" s="113" t="str">
        <f t="shared" ref="H169:AJ169" si="205">IFERROR(H167*H168/100,"-")</f>
        <v>-</v>
      </c>
      <c r="I169" s="113" t="str">
        <f t="shared" si="205"/>
        <v>-</v>
      </c>
      <c r="J169" s="113" t="str">
        <f t="shared" si="205"/>
        <v>-</v>
      </c>
      <c r="K169" s="113" t="str">
        <f t="shared" si="205"/>
        <v>-</v>
      </c>
      <c r="L169" s="113" t="str">
        <f t="shared" si="205"/>
        <v>-</v>
      </c>
      <c r="M169" s="113" t="str">
        <f t="shared" si="205"/>
        <v>-</v>
      </c>
      <c r="N169" s="113" t="str">
        <f t="shared" si="205"/>
        <v>-</v>
      </c>
      <c r="O169" s="113" t="str">
        <f t="shared" si="205"/>
        <v>-</v>
      </c>
      <c r="P169" s="113" t="str">
        <f t="shared" si="205"/>
        <v>-</v>
      </c>
      <c r="Q169" s="113" t="str">
        <f t="shared" si="205"/>
        <v>-</v>
      </c>
      <c r="R169" s="113" t="str">
        <f t="shared" si="205"/>
        <v>-</v>
      </c>
      <c r="S169" s="113" t="str">
        <f t="shared" si="205"/>
        <v>-</v>
      </c>
      <c r="T169" s="113" t="str">
        <f t="shared" si="205"/>
        <v>-</v>
      </c>
      <c r="U169" s="113" t="str">
        <f t="shared" si="205"/>
        <v>-</v>
      </c>
      <c r="V169" s="113" t="str">
        <f t="shared" si="205"/>
        <v>-</v>
      </c>
      <c r="W169" s="113" t="str">
        <f t="shared" si="205"/>
        <v>-</v>
      </c>
      <c r="X169" s="113" t="str">
        <f t="shared" si="205"/>
        <v>-</v>
      </c>
      <c r="Y169" s="113" t="str">
        <f t="shared" si="205"/>
        <v>-</v>
      </c>
      <c r="Z169" s="113" t="str">
        <f t="shared" si="205"/>
        <v>-</v>
      </c>
      <c r="AA169" s="113" t="str">
        <f t="shared" si="205"/>
        <v>-</v>
      </c>
      <c r="AB169" s="113" t="str">
        <f t="shared" si="205"/>
        <v>-</v>
      </c>
      <c r="AC169" s="113" t="str">
        <f t="shared" si="205"/>
        <v>-</v>
      </c>
      <c r="AD169" s="113" t="str">
        <f t="shared" si="205"/>
        <v>-</v>
      </c>
      <c r="AE169" s="113" t="str">
        <f t="shared" si="205"/>
        <v>-</v>
      </c>
      <c r="AF169" s="113" t="str">
        <f t="shared" si="205"/>
        <v>-</v>
      </c>
      <c r="AG169" s="113" t="str">
        <f t="shared" si="205"/>
        <v>-</v>
      </c>
      <c r="AH169" s="113" t="str">
        <f t="shared" si="205"/>
        <v>-</v>
      </c>
      <c r="AI169" s="113" t="str">
        <f t="shared" si="205"/>
        <v>-</v>
      </c>
      <c r="AJ169" s="113" t="str">
        <f t="shared" si="205"/>
        <v>-</v>
      </c>
      <c r="AK169" s="36"/>
      <c r="AL169" s="32"/>
    </row>
    <row r="170" spans="1:61" s="21" customFormat="1" ht="33" customHeight="1" x14ac:dyDescent="0.2">
      <c r="A170" s="32"/>
      <c r="B170" s="32"/>
      <c r="C170" s="32"/>
      <c r="D170" s="132" t="s">
        <v>58</v>
      </c>
      <c r="E170" s="367" t="s">
        <v>188</v>
      </c>
      <c r="F170" s="368"/>
      <c r="G170" s="170" t="str">
        <f t="shared" ref="G170:AJ170" si="206">IFERROR(G162/G164,"-")</f>
        <v>-</v>
      </c>
      <c r="H170" s="170" t="str">
        <f t="shared" si="206"/>
        <v>-</v>
      </c>
      <c r="I170" s="170" t="str">
        <f t="shared" si="206"/>
        <v>-</v>
      </c>
      <c r="J170" s="170" t="str">
        <f t="shared" si="206"/>
        <v>-</v>
      </c>
      <c r="K170" s="170" t="str">
        <f t="shared" si="206"/>
        <v>-</v>
      </c>
      <c r="L170" s="170" t="str">
        <f t="shared" si="206"/>
        <v>-</v>
      </c>
      <c r="M170" s="170" t="str">
        <f t="shared" si="206"/>
        <v>-</v>
      </c>
      <c r="N170" s="170" t="str">
        <f t="shared" si="206"/>
        <v>-</v>
      </c>
      <c r="O170" s="170" t="str">
        <f t="shared" si="206"/>
        <v>-</v>
      </c>
      <c r="P170" s="170" t="str">
        <f t="shared" si="206"/>
        <v>-</v>
      </c>
      <c r="Q170" s="170" t="str">
        <f t="shared" si="206"/>
        <v>-</v>
      </c>
      <c r="R170" s="170" t="str">
        <f t="shared" si="206"/>
        <v>-</v>
      </c>
      <c r="S170" s="170" t="str">
        <f t="shared" si="206"/>
        <v>-</v>
      </c>
      <c r="T170" s="170" t="str">
        <f t="shared" si="206"/>
        <v>-</v>
      </c>
      <c r="U170" s="170" t="str">
        <f t="shared" si="206"/>
        <v>-</v>
      </c>
      <c r="V170" s="170" t="str">
        <f t="shared" si="206"/>
        <v>-</v>
      </c>
      <c r="W170" s="170" t="str">
        <f t="shared" si="206"/>
        <v>-</v>
      </c>
      <c r="X170" s="170" t="str">
        <f t="shared" si="206"/>
        <v>-</v>
      </c>
      <c r="Y170" s="170" t="str">
        <f t="shared" si="206"/>
        <v>-</v>
      </c>
      <c r="Z170" s="170" t="str">
        <f t="shared" si="206"/>
        <v>-</v>
      </c>
      <c r="AA170" s="170" t="str">
        <f t="shared" si="206"/>
        <v>-</v>
      </c>
      <c r="AB170" s="170" t="str">
        <f t="shared" si="206"/>
        <v>-</v>
      </c>
      <c r="AC170" s="170" t="str">
        <f t="shared" si="206"/>
        <v>-</v>
      </c>
      <c r="AD170" s="170" t="str">
        <f t="shared" si="206"/>
        <v>-</v>
      </c>
      <c r="AE170" s="170" t="str">
        <f t="shared" si="206"/>
        <v>-</v>
      </c>
      <c r="AF170" s="170" t="str">
        <f t="shared" si="206"/>
        <v>-</v>
      </c>
      <c r="AG170" s="170" t="str">
        <f t="shared" si="206"/>
        <v>-</v>
      </c>
      <c r="AH170" s="170" t="str">
        <f t="shared" si="206"/>
        <v>-</v>
      </c>
      <c r="AI170" s="170" t="str">
        <f t="shared" si="206"/>
        <v>-</v>
      </c>
      <c r="AJ170" s="170" t="str">
        <f t="shared" si="206"/>
        <v>-</v>
      </c>
      <c r="AK170" s="36"/>
      <c r="AL170" s="32"/>
    </row>
    <row r="171" spans="1:61" s="21" customFormat="1" ht="33" hidden="1" customHeight="1" x14ac:dyDescent="0.2">
      <c r="A171" s="32"/>
      <c r="B171" s="32"/>
      <c r="C171" s="32"/>
      <c r="D171" s="131" t="s">
        <v>57</v>
      </c>
      <c r="E171" s="406" t="s">
        <v>91</v>
      </c>
      <c r="F171" s="407"/>
      <c r="G171" s="144" t="str">
        <f>IFERROR(G169-G170,"-")</f>
        <v>-</v>
      </c>
      <c r="H171" s="144" t="str">
        <f t="shared" ref="H171:AJ171" si="207">IFERROR(H169-H170,"-")</f>
        <v>-</v>
      </c>
      <c r="I171" s="144" t="str">
        <f t="shared" si="207"/>
        <v>-</v>
      </c>
      <c r="J171" s="144" t="str">
        <f t="shared" si="207"/>
        <v>-</v>
      </c>
      <c r="K171" s="144" t="str">
        <f t="shared" si="207"/>
        <v>-</v>
      </c>
      <c r="L171" s="144" t="str">
        <f t="shared" si="207"/>
        <v>-</v>
      </c>
      <c r="M171" s="144" t="str">
        <f t="shared" si="207"/>
        <v>-</v>
      </c>
      <c r="N171" s="144" t="str">
        <f t="shared" si="207"/>
        <v>-</v>
      </c>
      <c r="O171" s="144" t="str">
        <f t="shared" si="207"/>
        <v>-</v>
      </c>
      <c r="P171" s="144" t="str">
        <f t="shared" si="207"/>
        <v>-</v>
      </c>
      <c r="Q171" s="144" t="str">
        <f t="shared" si="207"/>
        <v>-</v>
      </c>
      <c r="R171" s="144" t="str">
        <f t="shared" si="207"/>
        <v>-</v>
      </c>
      <c r="S171" s="144" t="str">
        <f t="shared" si="207"/>
        <v>-</v>
      </c>
      <c r="T171" s="144" t="str">
        <f t="shared" si="207"/>
        <v>-</v>
      </c>
      <c r="U171" s="144" t="str">
        <f t="shared" si="207"/>
        <v>-</v>
      </c>
      <c r="V171" s="144" t="str">
        <f t="shared" si="207"/>
        <v>-</v>
      </c>
      <c r="W171" s="144" t="str">
        <f t="shared" si="207"/>
        <v>-</v>
      </c>
      <c r="X171" s="144" t="str">
        <f t="shared" si="207"/>
        <v>-</v>
      </c>
      <c r="Y171" s="144" t="str">
        <f t="shared" si="207"/>
        <v>-</v>
      </c>
      <c r="Z171" s="144" t="str">
        <f t="shared" si="207"/>
        <v>-</v>
      </c>
      <c r="AA171" s="144" t="str">
        <f t="shared" si="207"/>
        <v>-</v>
      </c>
      <c r="AB171" s="144" t="str">
        <f t="shared" si="207"/>
        <v>-</v>
      </c>
      <c r="AC171" s="144" t="str">
        <f t="shared" si="207"/>
        <v>-</v>
      </c>
      <c r="AD171" s="144" t="str">
        <f t="shared" si="207"/>
        <v>-</v>
      </c>
      <c r="AE171" s="144" t="str">
        <f t="shared" si="207"/>
        <v>-</v>
      </c>
      <c r="AF171" s="144" t="str">
        <f t="shared" si="207"/>
        <v>-</v>
      </c>
      <c r="AG171" s="144" t="str">
        <f t="shared" si="207"/>
        <v>-</v>
      </c>
      <c r="AH171" s="144" t="str">
        <f t="shared" si="207"/>
        <v>-</v>
      </c>
      <c r="AI171" s="144" t="str">
        <f t="shared" si="207"/>
        <v>-</v>
      </c>
      <c r="AJ171" s="144" t="str">
        <f t="shared" si="207"/>
        <v>-</v>
      </c>
      <c r="AK171" s="36"/>
      <c r="AL171" s="32"/>
    </row>
    <row r="172" spans="1:61" s="21" customFormat="1" ht="30" hidden="1" customHeight="1" x14ac:dyDescent="0.2">
      <c r="A172" s="32"/>
      <c r="B172" s="32"/>
      <c r="C172" s="32"/>
      <c r="D172" s="133" t="s">
        <v>64</v>
      </c>
      <c r="E172" s="392" t="s">
        <v>93</v>
      </c>
      <c r="F172" s="393"/>
      <c r="G172" s="145" t="str">
        <f>IFERROR(G170/G$167*100,"-")</f>
        <v>-</v>
      </c>
      <c r="H172" s="145" t="str">
        <f t="shared" ref="H172:AJ172" si="208">IFERROR(H170/H$167*100,"-")</f>
        <v>-</v>
      </c>
      <c r="I172" s="145" t="str">
        <f t="shared" si="208"/>
        <v>-</v>
      </c>
      <c r="J172" s="145" t="str">
        <f t="shared" si="208"/>
        <v>-</v>
      </c>
      <c r="K172" s="145" t="str">
        <f t="shared" si="208"/>
        <v>-</v>
      </c>
      <c r="L172" s="145" t="str">
        <f t="shared" si="208"/>
        <v>-</v>
      </c>
      <c r="M172" s="145" t="str">
        <f t="shared" si="208"/>
        <v>-</v>
      </c>
      <c r="N172" s="145" t="str">
        <f t="shared" si="208"/>
        <v>-</v>
      </c>
      <c r="O172" s="145" t="str">
        <f t="shared" si="208"/>
        <v>-</v>
      </c>
      <c r="P172" s="145" t="str">
        <f t="shared" si="208"/>
        <v>-</v>
      </c>
      <c r="Q172" s="145" t="str">
        <f t="shared" si="208"/>
        <v>-</v>
      </c>
      <c r="R172" s="145" t="str">
        <f t="shared" si="208"/>
        <v>-</v>
      </c>
      <c r="S172" s="145" t="str">
        <f t="shared" si="208"/>
        <v>-</v>
      </c>
      <c r="T172" s="145" t="str">
        <f t="shared" si="208"/>
        <v>-</v>
      </c>
      <c r="U172" s="145" t="str">
        <f t="shared" si="208"/>
        <v>-</v>
      </c>
      <c r="V172" s="145" t="str">
        <f t="shared" si="208"/>
        <v>-</v>
      </c>
      <c r="W172" s="145" t="str">
        <f t="shared" si="208"/>
        <v>-</v>
      </c>
      <c r="X172" s="145" t="str">
        <f t="shared" si="208"/>
        <v>-</v>
      </c>
      <c r="Y172" s="145" t="str">
        <f t="shared" si="208"/>
        <v>-</v>
      </c>
      <c r="Z172" s="145" t="str">
        <f t="shared" si="208"/>
        <v>-</v>
      </c>
      <c r="AA172" s="145" t="str">
        <f t="shared" si="208"/>
        <v>-</v>
      </c>
      <c r="AB172" s="145" t="str">
        <f t="shared" si="208"/>
        <v>-</v>
      </c>
      <c r="AC172" s="145" t="str">
        <f t="shared" si="208"/>
        <v>-</v>
      </c>
      <c r="AD172" s="145" t="str">
        <f t="shared" si="208"/>
        <v>-</v>
      </c>
      <c r="AE172" s="145" t="str">
        <f t="shared" si="208"/>
        <v>-</v>
      </c>
      <c r="AF172" s="145" t="str">
        <f t="shared" si="208"/>
        <v>-</v>
      </c>
      <c r="AG172" s="145" t="str">
        <f t="shared" si="208"/>
        <v>-</v>
      </c>
      <c r="AH172" s="145" t="str">
        <f t="shared" si="208"/>
        <v>-</v>
      </c>
      <c r="AI172" s="145" t="str">
        <f t="shared" si="208"/>
        <v>-</v>
      </c>
      <c r="AJ172" s="145" t="str">
        <f t="shared" si="208"/>
        <v>-</v>
      </c>
      <c r="AK172" s="36"/>
      <c r="AL172" s="32"/>
    </row>
    <row r="173" spans="1:61" s="21" customFormat="1" ht="30" hidden="1" customHeight="1" x14ac:dyDescent="0.2">
      <c r="A173" s="32"/>
      <c r="B173" s="32"/>
      <c r="C173" s="32"/>
      <c r="D173" s="134" t="s">
        <v>64</v>
      </c>
      <c r="E173" s="391" t="s">
        <v>92</v>
      </c>
      <c r="F173" s="391"/>
      <c r="G173" s="143" t="str">
        <f t="shared" ref="G173:AJ173" si="209">IFERROR(G161/(G164*G167)*1000,"-")</f>
        <v>-</v>
      </c>
      <c r="H173" s="143" t="str">
        <f t="shared" si="209"/>
        <v>-</v>
      </c>
      <c r="I173" s="143" t="str">
        <f t="shared" si="209"/>
        <v>-</v>
      </c>
      <c r="J173" s="143" t="str">
        <f t="shared" si="209"/>
        <v>-</v>
      </c>
      <c r="K173" s="143" t="str">
        <f t="shared" si="209"/>
        <v>-</v>
      </c>
      <c r="L173" s="143" t="str">
        <f t="shared" si="209"/>
        <v>-</v>
      </c>
      <c r="M173" s="143" t="str">
        <f t="shared" si="209"/>
        <v>-</v>
      </c>
      <c r="N173" s="143" t="str">
        <f t="shared" si="209"/>
        <v>-</v>
      </c>
      <c r="O173" s="143" t="str">
        <f t="shared" si="209"/>
        <v>-</v>
      </c>
      <c r="P173" s="143" t="str">
        <f t="shared" si="209"/>
        <v>-</v>
      </c>
      <c r="Q173" s="143" t="str">
        <f t="shared" si="209"/>
        <v>-</v>
      </c>
      <c r="R173" s="143" t="str">
        <f t="shared" si="209"/>
        <v>-</v>
      </c>
      <c r="S173" s="143" t="str">
        <f t="shared" si="209"/>
        <v>-</v>
      </c>
      <c r="T173" s="143" t="str">
        <f t="shared" si="209"/>
        <v>-</v>
      </c>
      <c r="U173" s="143" t="str">
        <f t="shared" si="209"/>
        <v>-</v>
      </c>
      <c r="V173" s="143" t="str">
        <f t="shared" si="209"/>
        <v>-</v>
      </c>
      <c r="W173" s="143" t="str">
        <f t="shared" si="209"/>
        <v>-</v>
      </c>
      <c r="X173" s="143" t="str">
        <f t="shared" si="209"/>
        <v>-</v>
      </c>
      <c r="Y173" s="143" t="str">
        <f t="shared" si="209"/>
        <v>-</v>
      </c>
      <c r="Z173" s="143" t="str">
        <f t="shared" si="209"/>
        <v>-</v>
      </c>
      <c r="AA173" s="143" t="str">
        <f t="shared" si="209"/>
        <v>-</v>
      </c>
      <c r="AB173" s="143" t="str">
        <f t="shared" si="209"/>
        <v>-</v>
      </c>
      <c r="AC173" s="143" t="str">
        <f t="shared" si="209"/>
        <v>-</v>
      </c>
      <c r="AD173" s="143" t="str">
        <f t="shared" si="209"/>
        <v>-</v>
      </c>
      <c r="AE173" s="143" t="str">
        <f t="shared" si="209"/>
        <v>-</v>
      </c>
      <c r="AF173" s="143" t="str">
        <f t="shared" si="209"/>
        <v>-</v>
      </c>
      <c r="AG173" s="143" t="str">
        <f t="shared" si="209"/>
        <v>-</v>
      </c>
      <c r="AH173" s="143" t="str">
        <f t="shared" si="209"/>
        <v>-</v>
      </c>
      <c r="AI173" s="143" t="str">
        <f t="shared" si="209"/>
        <v>-</v>
      </c>
      <c r="AJ173" s="143" t="str">
        <f t="shared" si="209"/>
        <v>-</v>
      </c>
      <c r="AK173" s="36"/>
      <c r="AL173" s="32"/>
    </row>
    <row r="174" spans="1:61" s="21" customFormat="1" ht="33" hidden="1" customHeight="1" x14ac:dyDescent="0.2">
      <c r="A174" s="32"/>
      <c r="B174" s="32"/>
      <c r="C174" s="32"/>
      <c r="D174" s="116"/>
      <c r="E174" s="408" t="s">
        <v>66</v>
      </c>
      <c r="F174" s="408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36"/>
      <c r="AL174" s="32"/>
    </row>
    <row r="175" spans="1:61" s="55" customFormat="1" ht="24" customHeight="1" x14ac:dyDescent="0.2">
      <c r="A175" s="295"/>
      <c r="B175" s="295"/>
      <c r="C175" s="295"/>
      <c r="D175" s="346"/>
      <c r="E175" s="295"/>
      <c r="F175" s="295"/>
      <c r="G175" s="295"/>
      <c r="H175" s="295"/>
      <c r="I175" s="295"/>
      <c r="J175" s="295"/>
      <c r="K175" s="295"/>
      <c r="L175" s="295"/>
      <c r="M175" s="295"/>
      <c r="N175" s="295"/>
      <c r="O175" s="295"/>
      <c r="P175" s="295"/>
      <c r="Q175" s="295"/>
      <c r="R175" s="295"/>
      <c r="S175" s="295"/>
      <c r="T175" s="295"/>
      <c r="U175" s="295"/>
      <c r="V175" s="295"/>
      <c r="W175" s="295"/>
      <c r="X175" s="295"/>
      <c r="Y175" s="295"/>
      <c r="Z175" s="295"/>
      <c r="AA175" s="295"/>
      <c r="AB175" s="295"/>
      <c r="AC175" s="295"/>
      <c r="AD175" s="295"/>
      <c r="AE175" s="295"/>
      <c r="AF175" s="295"/>
      <c r="AG175" s="295"/>
      <c r="AH175" s="295"/>
      <c r="AI175" s="295"/>
      <c r="AJ175" s="295"/>
      <c r="AK175" s="295"/>
      <c r="AL175" s="46"/>
    </row>
    <row r="176" spans="1:61" s="21" customFormat="1" ht="15" customHeight="1" x14ac:dyDescent="0.2">
      <c r="A176" s="32"/>
      <c r="B176" s="32"/>
      <c r="C176" s="32"/>
      <c r="D176" s="94" t="s">
        <v>76</v>
      </c>
      <c r="E176" s="94"/>
      <c r="F176" s="94"/>
      <c r="G176" s="106"/>
      <c r="H176" s="106"/>
      <c r="AK176" s="36"/>
      <c r="AL176" s="32"/>
    </row>
    <row r="177" spans="1:38" s="21" customFormat="1" ht="30" customHeight="1" x14ac:dyDescent="0.2">
      <c r="A177" s="32"/>
      <c r="B177" s="32"/>
      <c r="C177" s="32"/>
      <c r="D177" s="404" t="s">
        <v>73</v>
      </c>
      <c r="E177" s="405"/>
      <c r="F177" s="294" t="s">
        <v>75</v>
      </c>
      <c r="G177" s="294" t="s">
        <v>94</v>
      </c>
      <c r="H177" s="294" t="s">
        <v>95</v>
      </c>
      <c r="AK177" s="125"/>
      <c r="AL177" s="32"/>
    </row>
    <row r="178" spans="1:38" s="21" customFormat="1" ht="30" customHeight="1" x14ac:dyDescent="0.2">
      <c r="A178" s="32"/>
      <c r="B178" s="32"/>
      <c r="C178" s="32"/>
      <c r="D178" s="402" t="s">
        <v>65</v>
      </c>
      <c r="E178" s="403"/>
      <c r="F178" s="148">
        <v>43146</v>
      </c>
      <c r="G178" s="335">
        <v>25000</v>
      </c>
      <c r="H178" s="167">
        <f>IFERROR(G178/(F179-F178),"-")</f>
        <v>833.33333333333337</v>
      </c>
      <c r="AK178" s="137"/>
      <c r="AL178" s="32"/>
    </row>
    <row r="179" spans="1:38" s="21" customFormat="1" ht="30" customHeight="1" x14ac:dyDescent="0.2">
      <c r="A179" s="32"/>
      <c r="B179" s="32"/>
      <c r="C179" s="32"/>
      <c r="D179" s="402" t="s">
        <v>65</v>
      </c>
      <c r="E179" s="403"/>
      <c r="F179" s="148">
        <v>43176</v>
      </c>
      <c r="G179" s="335">
        <v>24500</v>
      </c>
      <c r="H179" s="167">
        <f t="shared" ref="H179" si="210">IFERROR(G179/(F180-F179),"-")</f>
        <v>844.82758620689651</v>
      </c>
      <c r="AK179" s="137"/>
      <c r="AL179" s="32"/>
    </row>
    <row r="180" spans="1:38" s="21" customFormat="1" ht="30" customHeight="1" x14ac:dyDescent="0.2">
      <c r="A180" s="32"/>
      <c r="B180" s="32"/>
      <c r="C180" s="32"/>
      <c r="D180" s="402" t="s">
        <v>65</v>
      </c>
      <c r="E180" s="403"/>
      <c r="F180" s="148">
        <v>43205</v>
      </c>
      <c r="G180" s="335">
        <v>22500</v>
      </c>
      <c r="H180" s="167"/>
      <c r="AK180" s="137"/>
      <c r="AL180" s="32"/>
    </row>
    <row r="181" spans="1:38" s="21" customFormat="1" x14ac:dyDescent="0.2">
      <c r="A181" s="32"/>
      <c r="B181" s="32"/>
      <c r="C181" s="32"/>
      <c r="D181" s="43"/>
      <c r="E181" s="32"/>
      <c r="F181" s="32"/>
      <c r="G181" s="157"/>
      <c r="H181" s="157"/>
      <c r="AK181" s="33"/>
      <c r="AL181" s="32"/>
    </row>
    <row r="182" spans="1:38" s="21" customFormat="1" x14ac:dyDescent="0.2">
      <c r="A182" s="32"/>
      <c r="B182" s="32"/>
      <c r="C182" s="32"/>
      <c r="D182" s="43"/>
      <c r="E182" s="32"/>
      <c r="F182" s="32"/>
      <c r="G182" s="157"/>
      <c r="H182" s="15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33"/>
      <c r="AL182" s="32"/>
    </row>
    <row r="183" spans="1:38" s="21" customFormat="1" x14ac:dyDescent="0.2">
      <c r="A183" s="32"/>
      <c r="B183" s="32"/>
      <c r="C183" s="32"/>
      <c r="D183" s="43"/>
      <c r="E183" s="32"/>
      <c r="F183" s="32"/>
      <c r="G183" s="157"/>
      <c r="H183" s="15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33"/>
      <c r="AL183" s="32"/>
    </row>
    <row r="184" spans="1:38" s="21" customFormat="1" x14ac:dyDescent="0.2">
      <c r="A184" s="32"/>
      <c r="B184" s="32"/>
      <c r="C184" s="32"/>
      <c r="D184" s="43"/>
      <c r="E184" s="32"/>
      <c r="F184" s="32"/>
      <c r="G184" s="157"/>
      <c r="H184" s="15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33"/>
      <c r="AL184" s="32"/>
    </row>
    <row r="185" spans="1:38" s="21" customFormat="1" x14ac:dyDescent="0.2">
      <c r="A185" s="32"/>
      <c r="B185" s="32"/>
      <c r="C185" s="32"/>
      <c r="D185" s="43"/>
      <c r="E185" s="32"/>
      <c r="F185" s="32"/>
      <c r="G185" s="157"/>
      <c r="H185" s="15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33"/>
      <c r="AL185" s="32"/>
    </row>
    <row r="186" spans="1:38" s="21" customFormat="1" x14ac:dyDescent="0.2">
      <c r="A186" s="32"/>
      <c r="B186" s="32"/>
      <c r="C186" s="32"/>
      <c r="D186" s="43"/>
      <c r="E186" s="32"/>
      <c r="F186" s="32"/>
      <c r="G186" s="157"/>
      <c r="H186" s="15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33"/>
      <c r="AL186" s="32"/>
    </row>
    <row r="187" spans="1:38" s="21" customFormat="1" x14ac:dyDescent="0.2">
      <c r="A187" s="32"/>
      <c r="B187" s="32"/>
      <c r="C187" s="32"/>
      <c r="D187" s="43"/>
      <c r="E187" s="32"/>
      <c r="F187" s="32"/>
      <c r="G187" s="157"/>
      <c r="H187" s="15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33"/>
      <c r="AL187" s="32"/>
    </row>
    <row r="188" spans="1:38" s="21" customFormat="1" x14ac:dyDescent="0.2">
      <c r="A188" s="32"/>
      <c r="B188" s="32"/>
      <c r="C188" s="32"/>
      <c r="D188" s="43"/>
      <c r="E188" s="45"/>
      <c r="F188" s="45"/>
      <c r="G188" s="157"/>
      <c r="H188" s="15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33"/>
      <c r="AL188" s="32"/>
    </row>
    <row r="189" spans="1:38" s="21" customFormat="1" x14ac:dyDescent="0.2">
      <c r="A189" s="34"/>
      <c r="B189" s="34"/>
      <c r="C189" s="34"/>
      <c r="D189" s="43"/>
      <c r="E189" s="34"/>
      <c r="F189" s="34"/>
      <c r="G189" s="62"/>
      <c r="H189" s="62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32"/>
      <c r="AL189" s="32"/>
    </row>
    <row r="190" spans="1:38" s="21" customFormat="1" ht="15" x14ac:dyDescent="0.2">
      <c r="A190" s="35"/>
      <c r="B190" s="35"/>
      <c r="C190" s="35"/>
      <c r="D190" s="50"/>
      <c r="E190" s="35"/>
      <c r="F190" s="35"/>
      <c r="G190" s="158"/>
      <c r="H190" s="158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32"/>
      <c r="AL190" s="32"/>
    </row>
    <row r="191" spans="1:38" s="21" customFormat="1" ht="15" x14ac:dyDescent="0.2">
      <c r="A191" s="35"/>
      <c r="B191" s="35"/>
      <c r="C191" s="35"/>
      <c r="D191" s="50"/>
      <c r="E191" s="35"/>
      <c r="F191" s="35"/>
      <c r="G191" s="158"/>
      <c r="H191" s="158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32"/>
      <c r="AL191" s="32"/>
    </row>
    <row r="192" spans="1:38" s="21" customFormat="1" ht="15" x14ac:dyDescent="0.2">
      <c r="A192" s="35"/>
      <c r="B192" s="35"/>
      <c r="C192" s="35"/>
      <c r="D192" s="50"/>
      <c r="E192" s="35"/>
      <c r="F192" s="35"/>
      <c r="G192" s="158"/>
      <c r="H192" s="158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32"/>
      <c r="AL192" s="32"/>
    </row>
    <row r="193" spans="1:38" s="21" customFormat="1" ht="15" x14ac:dyDescent="0.2">
      <c r="A193" s="35"/>
      <c r="B193" s="35"/>
      <c r="C193" s="35"/>
      <c r="D193" s="50"/>
      <c r="E193" s="35"/>
      <c r="F193" s="35"/>
      <c r="G193" s="158"/>
      <c r="H193" s="158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L193" s="32"/>
    </row>
    <row r="194" spans="1:38" s="21" customFormat="1" x14ac:dyDescent="0.2">
      <c r="A194" s="36"/>
      <c r="B194" s="36"/>
      <c r="C194" s="36"/>
      <c r="D194" s="51"/>
      <c r="E194" s="41"/>
      <c r="F194" s="41"/>
      <c r="G194" s="159"/>
      <c r="H194" s="159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L194" s="32"/>
    </row>
    <row r="195" spans="1:38" s="21" customFormat="1" x14ac:dyDescent="0.2">
      <c r="A195" s="36"/>
      <c r="B195" s="36"/>
      <c r="C195" s="36"/>
      <c r="D195" s="51"/>
      <c r="E195" s="41"/>
      <c r="F195" s="41"/>
      <c r="G195" s="159"/>
      <c r="H195" s="159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L195" s="32"/>
    </row>
    <row r="196" spans="1:38" s="21" customFormat="1" x14ac:dyDescent="0.2">
      <c r="A196" s="37"/>
      <c r="B196" s="37"/>
      <c r="C196" s="37"/>
      <c r="D196" s="50"/>
      <c r="E196" s="20"/>
      <c r="F196" s="20"/>
      <c r="G196" s="160"/>
      <c r="H196" s="160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L196" s="32"/>
    </row>
    <row r="197" spans="1:38" s="21" customFormat="1" x14ac:dyDescent="0.2">
      <c r="A197" s="32"/>
      <c r="B197" s="32"/>
      <c r="C197" s="32"/>
      <c r="D197" s="43"/>
      <c r="E197" s="32"/>
      <c r="F197" s="32"/>
      <c r="G197" s="157"/>
      <c r="H197" s="15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L197" s="32"/>
    </row>
    <row r="198" spans="1:38" s="21" customFormat="1" x14ac:dyDescent="0.2">
      <c r="A198" s="32"/>
      <c r="B198" s="32"/>
      <c r="C198" s="32"/>
      <c r="D198" s="43"/>
      <c r="E198" s="32"/>
      <c r="F198" s="32"/>
      <c r="G198" s="157"/>
      <c r="H198" s="15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L198" s="32"/>
    </row>
    <row r="199" spans="1:38" s="21" customFormat="1" x14ac:dyDescent="0.2">
      <c r="A199" s="32"/>
      <c r="B199" s="32"/>
      <c r="C199" s="32"/>
      <c r="D199" s="43"/>
      <c r="E199" s="32"/>
      <c r="F199" s="32"/>
      <c r="G199" s="157"/>
      <c r="H199" s="15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L199" s="32"/>
    </row>
    <row r="200" spans="1:38" s="21" customFormat="1" x14ac:dyDescent="0.2">
      <c r="A200" s="32"/>
      <c r="B200" s="32"/>
      <c r="C200" s="32"/>
      <c r="D200" s="43"/>
      <c r="E200" s="32"/>
      <c r="F200" s="32"/>
      <c r="G200" s="157"/>
      <c r="H200" s="15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L200" s="32"/>
    </row>
    <row r="201" spans="1:38" s="21" customFormat="1" x14ac:dyDescent="0.2">
      <c r="A201" s="32"/>
      <c r="B201" s="32"/>
      <c r="C201" s="32"/>
      <c r="D201" s="43"/>
      <c r="E201" s="32"/>
      <c r="F201" s="32"/>
      <c r="G201" s="157"/>
      <c r="H201" s="15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L201" s="32"/>
    </row>
    <row r="202" spans="1:38" s="21" customFormat="1" x14ac:dyDescent="0.2">
      <c r="A202" s="32"/>
      <c r="B202" s="32"/>
      <c r="C202" s="32"/>
      <c r="D202" s="43"/>
      <c r="E202" s="32"/>
      <c r="F202" s="32"/>
      <c r="G202" s="157"/>
      <c r="H202" s="15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L202" s="32"/>
    </row>
    <row r="203" spans="1:38" s="21" customFormat="1" x14ac:dyDescent="0.2">
      <c r="A203" s="32"/>
      <c r="B203" s="32"/>
      <c r="C203" s="32"/>
      <c r="D203" s="43"/>
      <c r="E203" s="32"/>
      <c r="F203" s="32"/>
      <c r="G203" s="157"/>
      <c r="H203" s="15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32"/>
      <c r="AL203" s="32"/>
    </row>
    <row r="204" spans="1:38" s="21" customFormat="1" x14ac:dyDescent="0.2">
      <c r="A204" s="32"/>
      <c r="B204" s="32"/>
      <c r="C204" s="32"/>
      <c r="D204" s="43"/>
      <c r="E204" s="32"/>
      <c r="F204" s="32"/>
      <c r="G204" s="157"/>
      <c r="H204" s="15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32"/>
      <c r="AL204" s="32"/>
    </row>
    <row r="205" spans="1:38" s="21" customFormat="1" x14ac:dyDescent="0.2">
      <c r="A205" s="32"/>
      <c r="B205" s="32"/>
      <c r="C205" s="32"/>
      <c r="D205" s="43"/>
      <c r="E205" s="32"/>
      <c r="F205" s="32"/>
      <c r="G205" s="157"/>
      <c r="H205" s="15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32"/>
      <c r="AL205" s="32"/>
    </row>
    <row r="206" spans="1:38" s="21" customFormat="1" x14ac:dyDescent="0.2">
      <c r="A206" s="32"/>
      <c r="B206" s="32"/>
      <c r="C206" s="32"/>
      <c r="D206" s="43"/>
      <c r="E206" s="32"/>
      <c r="F206" s="32"/>
      <c r="G206" s="157"/>
      <c r="H206" s="15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32"/>
      <c r="AL206" s="32"/>
    </row>
    <row r="207" spans="1:38" s="21" customFormat="1" x14ac:dyDescent="0.2">
      <c r="A207" s="32"/>
      <c r="B207" s="32"/>
      <c r="C207" s="32"/>
      <c r="D207" s="43"/>
      <c r="E207" s="32"/>
      <c r="F207" s="32"/>
      <c r="G207" s="157"/>
      <c r="H207" s="15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32"/>
      <c r="AL207" s="32"/>
    </row>
    <row r="208" spans="1:38" s="21" customFormat="1" x14ac:dyDescent="0.2">
      <c r="A208" s="32"/>
      <c r="B208" s="32"/>
      <c r="C208" s="32"/>
      <c r="D208" s="43"/>
      <c r="E208" s="32"/>
      <c r="F208" s="32"/>
      <c r="G208" s="157"/>
      <c r="H208" s="15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32"/>
      <c r="AL208" s="32"/>
    </row>
    <row r="209" spans="1:38" s="21" customFormat="1" x14ac:dyDescent="0.2">
      <c r="A209" s="32"/>
      <c r="B209" s="32"/>
      <c r="C209" s="32"/>
      <c r="D209" s="43"/>
      <c r="E209" s="32"/>
      <c r="F209" s="32"/>
      <c r="G209" s="157"/>
      <c r="H209" s="15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32"/>
      <c r="AL209" s="32"/>
    </row>
    <row r="210" spans="1:38" s="21" customFormat="1" x14ac:dyDescent="0.2">
      <c r="A210" s="32"/>
      <c r="B210" s="32"/>
      <c r="C210" s="32"/>
      <c r="D210" s="43"/>
      <c r="E210" s="32"/>
      <c r="F210" s="32"/>
      <c r="G210" s="157"/>
      <c r="H210" s="15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32"/>
      <c r="AL210" s="32"/>
    </row>
    <row r="211" spans="1:38" s="21" customFormat="1" x14ac:dyDescent="0.2">
      <c r="A211" s="32"/>
      <c r="B211" s="32"/>
      <c r="C211" s="32"/>
      <c r="D211" s="43"/>
      <c r="E211" s="32"/>
      <c r="F211" s="32"/>
      <c r="G211" s="157"/>
      <c r="H211" s="15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32"/>
      <c r="AL211" s="32"/>
    </row>
    <row r="212" spans="1:38" s="21" customFormat="1" x14ac:dyDescent="0.2">
      <c r="A212" s="32"/>
      <c r="B212" s="32"/>
      <c r="C212" s="32"/>
      <c r="D212" s="43"/>
      <c r="E212" s="32"/>
      <c r="F212" s="32"/>
      <c r="G212" s="157"/>
      <c r="H212" s="15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32"/>
      <c r="AL212" s="32"/>
    </row>
    <row r="213" spans="1:38" s="21" customFormat="1" x14ac:dyDescent="0.2">
      <c r="A213" s="32"/>
      <c r="B213" s="32"/>
      <c r="C213" s="32"/>
      <c r="D213" s="43"/>
      <c r="E213" s="32"/>
      <c r="F213" s="32"/>
      <c r="G213" s="157"/>
      <c r="H213" s="15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32"/>
      <c r="AL213" s="32"/>
    </row>
    <row r="214" spans="1:38" s="21" customFormat="1" x14ac:dyDescent="0.2">
      <c r="A214" s="32"/>
      <c r="B214" s="32"/>
      <c r="C214" s="32"/>
      <c r="D214" s="43"/>
      <c r="E214" s="32"/>
      <c r="F214" s="32"/>
      <c r="G214" s="157"/>
      <c r="H214" s="15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34"/>
      <c r="AL214" s="32"/>
    </row>
    <row r="215" spans="1:38" s="21" customFormat="1" x14ac:dyDescent="0.2">
      <c r="A215" s="32"/>
      <c r="B215" s="32"/>
      <c r="C215" s="32"/>
      <c r="D215" s="43"/>
      <c r="E215" s="32"/>
      <c r="F215" s="32"/>
      <c r="G215" s="157"/>
      <c r="H215" s="15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35"/>
      <c r="AL215" s="32"/>
    </row>
    <row r="216" spans="1:38" s="21" customFormat="1" x14ac:dyDescent="0.2">
      <c r="A216" s="32"/>
      <c r="B216" s="32"/>
      <c r="C216" s="32"/>
      <c r="D216" s="43"/>
      <c r="E216" s="32"/>
      <c r="F216" s="32"/>
      <c r="G216" s="157"/>
      <c r="H216" s="15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35"/>
      <c r="AL216" s="32"/>
    </row>
    <row r="217" spans="1:38" s="21" customFormat="1" x14ac:dyDescent="0.2">
      <c r="A217" s="32"/>
      <c r="B217" s="32"/>
      <c r="C217" s="32"/>
      <c r="D217" s="43"/>
      <c r="E217" s="32"/>
      <c r="F217" s="32"/>
      <c r="G217" s="157"/>
      <c r="H217" s="15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35"/>
      <c r="AL217" s="32"/>
    </row>
    <row r="218" spans="1:38" s="21" customFormat="1" x14ac:dyDescent="0.2">
      <c r="A218" s="32"/>
      <c r="B218" s="32"/>
      <c r="C218" s="32"/>
      <c r="D218" s="43"/>
      <c r="E218" s="32"/>
      <c r="F218" s="32"/>
      <c r="G218" s="157"/>
      <c r="H218" s="15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35"/>
      <c r="AL218" s="32"/>
    </row>
    <row r="219" spans="1:38" s="21" customFormat="1" x14ac:dyDescent="0.2">
      <c r="A219" s="32"/>
      <c r="B219" s="32"/>
      <c r="C219" s="32"/>
      <c r="D219" s="43"/>
      <c r="E219" s="32"/>
      <c r="F219" s="32"/>
      <c r="G219" s="157"/>
      <c r="H219" s="15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36"/>
      <c r="AL219" s="32"/>
    </row>
    <row r="220" spans="1:38" s="21" customFormat="1" x14ac:dyDescent="0.2">
      <c r="A220" s="32"/>
      <c r="B220" s="32"/>
      <c r="C220" s="32"/>
      <c r="D220" s="43"/>
      <c r="E220" s="32"/>
      <c r="F220" s="32"/>
      <c r="G220" s="157"/>
      <c r="H220" s="15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"/>
      <c r="AL220" s="32"/>
    </row>
    <row r="221" spans="1:38" s="21" customFormat="1" x14ac:dyDescent="0.2">
      <c r="A221" s="32"/>
      <c r="B221" s="32"/>
      <c r="C221" s="32"/>
      <c r="D221" s="43"/>
      <c r="E221" s="32"/>
      <c r="F221" s="32"/>
      <c r="G221" s="157"/>
      <c r="H221" s="15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2"/>
      <c r="AL221" s="32"/>
    </row>
    <row r="222" spans="1:38" s="21" customFormat="1" x14ac:dyDescent="0.2">
      <c r="A222" s="32"/>
      <c r="B222" s="32"/>
      <c r="C222" s="32"/>
      <c r="D222" s="43"/>
      <c r="E222" s="32"/>
      <c r="F222" s="32"/>
      <c r="G222" s="157"/>
      <c r="H222" s="15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1"/>
      <c r="AL222" s="32"/>
    </row>
    <row r="223" spans="1:38" s="21" customFormat="1" x14ac:dyDescent="0.2">
      <c r="A223" s="32"/>
      <c r="B223" s="32"/>
      <c r="C223" s="32"/>
      <c r="D223" s="43"/>
      <c r="E223" s="32"/>
      <c r="F223" s="32"/>
      <c r="G223" s="157"/>
      <c r="H223" s="15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1"/>
      <c r="AL223" s="32"/>
    </row>
    <row r="224" spans="1:38" s="21" customFormat="1" x14ac:dyDescent="0.2">
      <c r="A224" s="32"/>
      <c r="B224" s="32"/>
      <c r="C224" s="32"/>
      <c r="D224" s="43"/>
      <c r="E224" s="32"/>
      <c r="F224" s="32"/>
      <c r="G224" s="157"/>
      <c r="H224" s="15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1"/>
      <c r="AL224" s="32"/>
    </row>
    <row r="225" spans="1:38" s="21" customFormat="1" x14ac:dyDescent="0.2">
      <c r="A225" s="32"/>
      <c r="B225" s="32"/>
      <c r="C225" s="32"/>
      <c r="D225" s="43"/>
      <c r="E225" s="32"/>
      <c r="F225" s="32"/>
      <c r="G225" s="157"/>
      <c r="H225" s="15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1"/>
      <c r="AL225" s="32"/>
    </row>
    <row r="226" spans="1:38" s="21" customFormat="1" x14ac:dyDescent="0.2">
      <c r="A226" s="32"/>
      <c r="B226" s="32"/>
      <c r="C226" s="32"/>
      <c r="D226" s="43"/>
      <c r="E226" s="32"/>
      <c r="F226" s="32"/>
      <c r="G226" s="157"/>
      <c r="H226" s="15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1"/>
      <c r="AL226" s="32"/>
    </row>
    <row r="227" spans="1:38" s="21" customFormat="1" x14ac:dyDescent="0.2">
      <c r="A227" s="32"/>
      <c r="B227" s="32"/>
      <c r="C227" s="32"/>
      <c r="D227" s="43"/>
      <c r="E227" s="32"/>
      <c r="F227" s="32"/>
      <c r="G227" s="157"/>
      <c r="H227" s="15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1"/>
      <c r="AL227" s="32"/>
    </row>
    <row r="228" spans="1:38" s="21" customFormat="1" x14ac:dyDescent="0.2">
      <c r="A228" s="32"/>
      <c r="B228" s="32"/>
      <c r="C228" s="32"/>
      <c r="D228" s="43"/>
      <c r="E228" s="32"/>
      <c r="F228" s="32"/>
      <c r="G228" s="157"/>
      <c r="H228" s="15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1"/>
      <c r="AL228" s="32"/>
    </row>
    <row r="229" spans="1:38" s="21" customFormat="1" x14ac:dyDescent="0.2">
      <c r="A229" s="32"/>
      <c r="B229" s="32"/>
      <c r="C229" s="32"/>
      <c r="D229" s="43"/>
      <c r="E229" s="32"/>
      <c r="F229" s="32"/>
      <c r="G229" s="157"/>
      <c r="H229" s="15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1"/>
      <c r="AL229" s="32"/>
    </row>
    <row r="230" spans="1:38" s="21" customFormat="1" x14ac:dyDescent="0.2">
      <c r="A230" s="32"/>
      <c r="B230" s="32"/>
      <c r="C230" s="32"/>
      <c r="D230" s="43"/>
      <c r="E230" s="32"/>
      <c r="F230" s="32"/>
      <c r="G230" s="157"/>
      <c r="H230" s="15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1"/>
      <c r="AL230" s="32"/>
    </row>
    <row r="231" spans="1:38" s="21" customFormat="1" x14ac:dyDescent="0.2">
      <c r="A231" s="32"/>
      <c r="B231" s="32"/>
      <c r="C231" s="32"/>
      <c r="D231" s="43"/>
      <c r="E231" s="32"/>
      <c r="F231" s="32"/>
      <c r="G231" s="157"/>
      <c r="H231" s="15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1"/>
      <c r="AL231" s="32"/>
    </row>
    <row r="232" spans="1:38" s="21" customFormat="1" x14ac:dyDescent="0.2">
      <c r="A232" s="32"/>
      <c r="B232" s="32"/>
      <c r="C232" s="32"/>
      <c r="D232" s="43"/>
      <c r="E232" s="32"/>
      <c r="F232" s="32"/>
      <c r="G232" s="157"/>
      <c r="H232" s="15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1"/>
      <c r="AL232" s="32"/>
    </row>
    <row r="233" spans="1:38" s="21" customFormat="1" x14ac:dyDescent="0.2">
      <c r="A233" s="32"/>
      <c r="B233" s="32"/>
      <c r="C233" s="32"/>
      <c r="D233" s="43"/>
      <c r="E233" s="32"/>
      <c r="F233" s="32"/>
      <c r="G233" s="157"/>
      <c r="H233" s="15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1"/>
      <c r="AL233" s="32"/>
    </row>
    <row r="234" spans="1:38" s="21" customFormat="1" x14ac:dyDescent="0.2">
      <c r="A234" s="32"/>
      <c r="B234" s="32"/>
      <c r="C234" s="32"/>
      <c r="D234" s="43"/>
      <c r="E234" s="32"/>
      <c r="F234" s="32"/>
      <c r="G234" s="157"/>
      <c r="H234" s="15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1"/>
      <c r="AL234" s="32"/>
    </row>
    <row r="235" spans="1:38" s="21" customFormat="1" x14ac:dyDescent="0.2">
      <c r="A235" s="32"/>
      <c r="B235" s="32"/>
      <c r="C235" s="32"/>
      <c r="D235" s="43"/>
      <c r="E235" s="32"/>
      <c r="F235" s="32"/>
      <c r="G235" s="157"/>
      <c r="H235" s="15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1"/>
      <c r="AL235" s="32"/>
    </row>
    <row r="236" spans="1:38" s="21" customFormat="1" x14ac:dyDescent="0.2">
      <c r="A236" s="32"/>
      <c r="B236" s="32"/>
      <c r="C236" s="32"/>
      <c r="D236" s="43"/>
      <c r="E236" s="32"/>
      <c r="F236" s="32"/>
      <c r="G236" s="157"/>
      <c r="H236" s="15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1"/>
      <c r="AL236" s="32"/>
    </row>
    <row r="237" spans="1:38" s="21" customFormat="1" x14ac:dyDescent="0.2">
      <c r="A237" s="32"/>
      <c r="B237" s="32"/>
      <c r="C237" s="32"/>
      <c r="D237" s="43"/>
      <c r="E237" s="32"/>
      <c r="F237" s="32"/>
      <c r="G237" s="157"/>
      <c r="H237" s="15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1"/>
      <c r="AL237" s="32"/>
    </row>
    <row r="238" spans="1:38" s="21" customFormat="1" x14ac:dyDescent="0.2">
      <c r="A238" s="32"/>
      <c r="B238" s="32"/>
      <c r="C238" s="32"/>
      <c r="D238" s="43"/>
      <c r="E238" s="32"/>
      <c r="F238" s="32"/>
      <c r="G238" s="157"/>
      <c r="H238" s="15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1"/>
      <c r="AL238" s="32"/>
    </row>
    <row r="239" spans="1:38" s="21" customFormat="1" x14ac:dyDescent="0.2">
      <c r="A239" s="32"/>
      <c r="B239" s="32"/>
      <c r="C239" s="32"/>
      <c r="D239" s="43"/>
      <c r="E239" s="32"/>
      <c r="F239" s="32"/>
      <c r="G239" s="157"/>
      <c r="H239" s="15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1"/>
      <c r="AL239" s="32"/>
    </row>
    <row r="240" spans="1:38" s="21" customFormat="1" x14ac:dyDescent="0.2">
      <c r="A240" s="32"/>
      <c r="B240" s="32"/>
      <c r="C240" s="32"/>
      <c r="D240" s="43"/>
      <c r="E240" s="32"/>
      <c r="F240" s="32"/>
      <c r="G240" s="157"/>
      <c r="H240" s="15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1"/>
      <c r="AL240" s="32"/>
    </row>
    <row r="241" spans="1:38" s="21" customFormat="1" x14ac:dyDescent="0.2">
      <c r="A241" s="32"/>
      <c r="B241" s="32"/>
      <c r="C241" s="32"/>
      <c r="D241" s="43"/>
      <c r="E241" s="32"/>
      <c r="F241" s="32"/>
      <c r="G241" s="157"/>
      <c r="H241" s="15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1"/>
      <c r="AL241" s="32"/>
    </row>
    <row r="242" spans="1:38" s="21" customFormat="1" x14ac:dyDescent="0.2">
      <c r="A242" s="32"/>
      <c r="B242" s="32"/>
      <c r="C242" s="32"/>
      <c r="D242" s="43"/>
      <c r="E242" s="32"/>
      <c r="F242" s="32"/>
      <c r="G242" s="157"/>
      <c r="H242" s="15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1"/>
      <c r="AL242" s="32"/>
    </row>
    <row r="243" spans="1:38" s="21" customFormat="1" x14ac:dyDescent="0.2">
      <c r="A243" s="32"/>
      <c r="B243" s="32"/>
      <c r="C243" s="32"/>
      <c r="D243" s="43"/>
      <c r="E243" s="32"/>
      <c r="F243" s="32"/>
      <c r="G243" s="157"/>
      <c r="H243" s="15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1"/>
      <c r="AL243" s="32"/>
    </row>
    <row r="244" spans="1:38" s="21" customFormat="1" x14ac:dyDescent="0.2">
      <c r="A244" s="32"/>
      <c r="B244" s="32"/>
      <c r="C244" s="32"/>
      <c r="D244" s="43"/>
      <c r="E244" s="32"/>
      <c r="F244" s="32"/>
      <c r="G244" s="157"/>
      <c r="H244" s="15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1"/>
      <c r="AL244" s="32"/>
    </row>
    <row r="245" spans="1:38" s="21" customFormat="1" x14ac:dyDescent="0.2">
      <c r="A245" s="32"/>
      <c r="B245" s="32"/>
      <c r="C245" s="32"/>
      <c r="D245" s="43"/>
      <c r="E245" s="32"/>
      <c r="F245" s="32"/>
      <c r="G245" s="157"/>
      <c r="H245" s="15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1"/>
      <c r="AL245" s="32"/>
    </row>
    <row r="246" spans="1:38" s="21" customFormat="1" x14ac:dyDescent="0.2">
      <c r="A246" s="32"/>
      <c r="B246" s="32"/>
      <c r="C246" s="32"/>
      <c r="D246" s="43"/>
      <c r="E246" s="32"/>
      <c r="F246" s="32"/>
      <c r="G246" s="157"/>
      <c r="H246" s="15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1"/>
      <c r="AL246" s="32"/>
    </row>
    <row r="247" spans="1:38" s="21" customFormat="1" x14ac:dyDescent="0.2">
      <c r="A247" s="32"/>
      <c r="B247" s="32"/>
      <c r="C247" s="32"/>
      <c r="D247" s="43"/>
      <c r="E247" s="32"/>
      <c r="F247" s="32"/>
      <c r="G247" s="157"/>
      <c r="H247" s="15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1"/>
      <c r="AL247" s="32"/>
    </row>
    <row r="248" spans="1:38" s="21" customFormat="1" x14ac:dyDescent="0.2">
      <c r="A248" s="32"/>
      <c r="B248" s="32"/>
      <c r="C248" s="32"/>
      <c r="D248" s="43"/>
      <c r="E248" s="32"/>
      <c r="F248" s="32"/>
      <c r="G248" s="157"/>
      <c r="H248" s="15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1"/>
      <c r="AL248" s="32"/>
    </row>
    <row r="249" spans="1:38" s="21" customFormat="1" x14ac:dyDescent="0.2">
      <c r="A249" s="32"/>
      <c r="B249" s="32"/>
      <c r="C249" s="32"/>
      <c r="D249" s="43"/>
      <c r="E249" s="32"/>
      <c r="F249" s="32"/>
      <c r="G249" s="157"/>
      <c r="H249" s="15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1"/>
      <c r="AL249" s="32"/>
    </row>
    <row r="250" spans="1:38" s="21" customFormat="1" x14ac:dyDescent="0.2">
      <c r="A250" s="32"/>
      <c r="B250" s="32"/>
      <c r="C250" s="32"/>
      <c r="D250" s="43"/>
      <c r="E250" s="32"/>
      <c r="F250" s="32"/>
      <c r="G250" s="157"/>
      <c r="H250" s="15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1"/>
      <c r="AL250" s="32"/>
    </row>
    <row r="251" spans="1:38" s="21" customFormat="1" x14ac:dyDescent="0.2">
      <c r="A251" s="32"/>
      <c r="B251" s="32"/>
      <c r="C251" s="32"/>
      <c r="D251" s="43"/>
      <c r="E251" s="32"/>
      <c r="F251" s="32"/>
      <c r="G251" s="157"/>
      <c r="H251" s="15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1"/>
      <c r="AL251" s="32"/>
    </row>
    <row r="252" spans="1:38" s="21" customFormat="1" x14ac:dyDescent="0.2">
      <c r="A252" s="32"/>
      <c r="B252" s="32"/>
      <c r="C252" s="32"/>
      <c r="D252" s="43"/>
      <c r="E252" s="32"/>
      <c r="F252" s="32"/>
      <c r="G252" s="157"/>
      <c r="H252" s="15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1"/>
      <c r="AL252" s="32"/>
    </row>
    <row r="253" spans="1:38" s="21" customFormat="1" x14ac:dyDescent="0.2">
      <c r="A253" s="32"/>
      <c r="B253" s="32"/>
      <c r="C253" s="32"/>
      <c r="D253" s="43"/>
      <c r="E253" s="32"/>
      <c r="F253" s="32"/>
      <c r="G253" s="157"/>
      <c r="H253" s="15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1"/>
      <c r="AL253" s="32"/>
    </row>
    <row r="254" spans="1:38" s="21" customFormat="1" x14ac:dyDescent="0.2">
      <c r="A254" s="32"/>
      <c r="B254" s="32"/>
      <c r="C254" s="32"/>
      <c r="D254" s="43"/>
      <c r="E254" s="32"/>
      <c r="F254" s="32"/>
      <c r="G254" s="157"/>
      <c r="H254" s="15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1"/>
      <c r="AL254" s="32"/>
    </row>
    <row r="255" spans="1:38" s="21" customFormat="1" x14ac:dyDescent="0.2">
      <c r="A255" s="32"/>
      <c r="B255" s="32"/>
      <c r="C255" s="32"/>
      <c r="D255" s="43"/>
      <c r="E255" s="32"/>
      <c r="F255" s="32"/>
      <c r="G255" s="157"/>
      <c r="H255" s="15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1"/>
      <c r="AL255" s="32"/>
    </row>
    <row r="256" spans="1:38" s="21" customFormat="1" x14ac:dyDescent="0.2">
      <c r="A256" s="32"/>
      <c r="B256" s="32"/>
      <c r="C256" s="32"/>
      <c r="D256" s="43"/>
      <c r="E256" s="32"/>
      <c r="F256" s="32"/>
      <c r="G256" s="157"/>
      <c r="H256" s="15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1"/>
      <c r="AL256" s="32"/>
    </row>
    <row r="257" spans="1:38" s="21" customFormat="1" x14ac:dyDescent="0.2">
      <c r="A257" s="32"/>
      <c r="B257" s="32"/>
      <c r="C257" s="32"/>
      <c r="D257" s="43"/>
      <c r="E257" s="32"/>
      <c r="F257" s="32"/>
      <c r="G257" s="157"/>
      <c r="H257" s="15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1"/>
      <c r="AL257" s="32"/>
    </row>
    <row r="258" spans="1:38" s="21" customFormat="1" x14ac:dyDescent="0.2">
      <c r="A258" s="32"/>
      <c r="B258" s="32"/>
      <c r="C258" s="32"/>
      <c r="D258" s="43"/>
      <c r="E258" s="32"/>
      <c r="F258" s="32"/>
      <c r="G258" s="157"/>
      <c r="H258" s="15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1"/>
      <c r="AL258" s="32"/>
    </row>
    <row r="259" spans="1:38" s="21" customFormat="1" x14ac:dyDescent="0.2">
      <c r="A259" s="32"/>
      <c r="B259" s="32"/>
      <c r="C259" s="32"/>
      <c r="D259" s="43"/>
      <c r="E259" s="32"/>
      <c r="F259" s="32"/>
      <c r="G259" s="157"/>
      <c r="H259" s="15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1"/>
      <c r="AL259" s="32"/>
    </row>
    <row r="260" spans="1:38" s="21" customFormat="1" x14ac:dyDescent="0.2">
      <c r="A260" s="32"/>
      <c r="B260" s="32"/>
      <c r="C260" s="32"/>
      <c r="D260" s="43"/>
      <c r="E260" s="32"/>
      <c r="F260" s="32"/>
      <c r="G260" s="157"/>
      <c r="H260" s="15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1"/>
      <c r="AL260" s="32"/>
    </row>
    <row r="261" spans="1:38" s="21" customFormat="1" x14ac:dyDescent="0.2">
      <c r="A261" s="32"/>
      <c r="B261" s="32"/>
      <c r="C261" s="32"/>
      <c r="D261" s="43"/>
      <c r="E261" s="32"/>
      <c r="F261" s="32"/>
      <c r="G261" s="157"/>
      <c r="H261" s="15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1"/>
      <c r="AL261" s="32"/>
    </row>
    <row r="262" spans="1:38" s="21" customFormat="1" x14ac:dyDescent="0.2">
      <c r="A262" s="32"/>
      <c r="B262" s="32"/>
      <c r="C262" s="32"/>
      <c r="D262" s="43"/>
      <c r="E262" s="32"/>
      <c r="F262" s="32"/>
      <c r="G262" s="157"/>
      <c r="H262" s="15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1"/>
      <c r="AL262" s="32"/>
    </row>
    <row r="263" spans="1:38" s="21" customFormat="1" x14ac:dyDescent="0.2">
      <c r="A263" s="32"/>
      <c r="B263" s="32"/>
      <c r="C263" s="32"/>
      <c r="D263" s="43"/>
      <c r="E263" s="32"/>
      <c r="F263" s="32"/>
      <c r="G263" s="157"/>
      <c r="H263" s="15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1"/>
      <c r="AL263" s="32"/>
    </row>
    <row r="264" spans="1:38" s="21" customFormat="1" x14ac:dyDescent="0.2">
      <c r="A264" s="32"/>
      <c r="B264" s="32"/>
      <c r="C264" s="32"/>
      <c r="D264" s="43"/>
      <c r="E264" s="32"/>
      <c r="F264" s="32"/>
      <c r="G264" s="157"/>
      <c r="H264" s="15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1"/>
      <c r="AL264" s="32"/>
    </row>
    <row r="265" spans="1:38" s="21" customFormat="1" x14ac:dyDescent="0.2">
      <c r="A265" s="32"/>
      <c r="B265" s="32"/>
      <c r="C265" s="32"/>
      <c r="D265" s="43"/>
      <c r="E265" s="32"/>
      <c r="F265" s="32"/>
      <c r="G265" s="157"/>
      <c r="H265" s="15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1"/>
      <c r="AL265" s="32"/>
    </row>
    <row r="266" spans="1:38" s="21" customFormat="1" x14ac:dyDescent="0.2">
      <c r="A266" s="32"/>
      <c r="B266" s="32"/>
      <c r="C266" s="32"/>
      <c r="D266" s="43"/>
      <c r="E266" s="32"/>
      <c r="F266" s="32"/>
      <c r="G266" s="157"/>
      <c r="H266" s="15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1"/>
      <c r="AL266" s="32"/>
    </row>
    <row r="267" spans="1:38" s="21" customFormat="1" x14ac:dyDescent="0.2">
      <c r="A267" s="32"/>
      <c r="B267" s="32"/>
      <c r="C267" s="32"/>
      <c r="D267" s="43"/>
      <c r="E267" s="32"/>
      <c r="F267" s="32"/>
      <c r="G267" s="157"/>
      <c r="H267" s="15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1"/>
      <c r="AL267" s="32"/>
    </row>
    <row r="268" spans="1:38" s="21" customFormat="1" x14ac:dyDescent="0.2">
      <c r="A268" s="32"/>
      <c r="B268" s="32"/>
      <c r="C268" s="32"/>
      <c r="D268" s="43"/>
      <c r="E268" s="32"/>
      <c r="F268" s="32"/>
      <c r="G268" s="157"/>
      <c r="H268" s="15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1"/>
      <c r="AL268" s="32"/>
    </row>
    <row r="269" spans="1:38" s="21" customFormat="1" x14ac:dyDescent="0.2">
      <c r="A269" s="32"/>
      <c r="B269" s="32"/>
      <c r="C269" s="32"/>
      <c r="D269" s="43"/>
      <c r="E269" s="32"/>
      <c r="F269" s="32"/>
      <c r="G269" s="157"/>
      <c r="H269" s="15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1"/>
      <c r="AL269" s="32"/>
    </row>
    <row r="270" spans="1:38" s="21" customFormat="1" x14ac:dyDescent="0.2">
      <c r="A270" s="32"/>
      <c r="B270" s="32"/>
      <c r="C270" s="32"/>
      <c r="D270" s="43"/>
      <c r="E270" s="32"/>
      <c r="F270" s="32"/>
      <c r="G270" s="157"/>
      <c r="H270" s="15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1"/>
      <c r="AL270" s="32"/>
    </row>
    <row r="271" spans="1:38" s="21" customFormat="1" x14ac:dyDescent="0.2">
      <c r="A271" s="32"/>
      <c r="B271" s="32"/>
      <c r="C271" s="32"/>
      <c r="D271" s="43"/>
      <c r="E271" s="32"/>
      <c r="F271" s="32"/>
      <c r="G271" s="157"/>
      <c r="H271" s="15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1"/>
      <c r="AL271" s="32"/>
    </row>
    <row r="272" spans="1:38" s="21" customFormat="1" x14ac:dyDescent="0.2">
      <c r="A272" s="32"/>
      <c r="B272" s="32"/>
      <c r="C272" s="32"/>
      <c r="D272" s="43"/>
      <c r="E272" s="32"/>
      <c r="F272" s="32"/>
      <c r="G272" s="157"/>
      <c r="H272" s="15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1"/>
      <c r="AL272" s="32"/>
    </row>
    <row r="273" spans="1:38" s="21" customFormat="1" x14ac:dyDescent="0.2">
      <c r="A273" s="32"/>
      <c r="B273" s="32"/>
      <c r="C273" s="32"/>
      <c r="D273" s="43"/>
      <c r="E273" s="32"/>
      <c r="F273" s="32"/>
      <c r="G273" s="157"/>
      <c r="H273" s="15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1"/>
      <c r="AL273" s="32"/>
    </row>
    <row r="274" spans="1:38" s="21" customFormat="1" x14ac:dyDescent="0.2">
      <c r="A274" s="32"/>
      <c r="B274" s="32"/>
      <c r="C274" s="32"/>
      <c r="D274" s="43"/>
      <c r="E274" s="32"/>
      <c r="F274" s="32"/>
      <c r="G274" s="157"/>
      <c r="H274" s="15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1"/>
      <c r="AL274" s="32"/>
    </row>
    <row r="275" spans="1:38" s="21" customFormat="1" x14ac:dyDescent="0.2">
      <c r="A275" s="32"/>
      <c r="B275" s="32"/>
      <c r="C275" s="32"/>
      <c r="D275" s="43"/>
      <c r="E275" s="32"/>
      <c r="F275" s="32"/>
      <c r="G275" s="157"/>
      <c r="H275" s="15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1"/>
      <c r="AL275" s="32"/>
    </row>
    <row r="276" spans="1:38" s="21" customFormat="1" x14ac:dyDescent="0.2">
      <c r="A276" s="32"/>
      <c r="B276" s="32"/>
      <c r="C276" s="32"/>
      <c r="D276" s="43"/>
      <c r="E276" s="32"/>
      <c r="F276" s="32"/>
      <c r="G276" s="157"/>
      <c r="H276" s="15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1"/>
      <c r="AL276" s="32"/>
    </row>
    <row r="277" spans="1:38" s="21" customFormat="1" x14ac:dyDescent="0.2">
      <c r="A277" s="32"/>
      <c r="B277" s="32"/>
      <c r="C277" s="32"/>
      <c r="D277" s="43"/>
      <c r="E277" s="32"/>
      <c r="F277" s="32"/>
      <c r="G277" s="157"/>
      <c r="H277" s="15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1"/>
      <c r="AL277" s="32"/>
    </row>
    <row r="278" spans="1:38" s="21" customFormat="1" x14ac:dyDescent="0.2">
      <c r="A278" s="32"/>
      <c r="B278" s="32"/>
      <c r="C278" s="32"/>
      <c r="D278" s="43"/>
      <c r="E278" s="32"/>
      <c r="F278" s="32"/>
      <c r="G278" s="157"/>
      <c r="H278" s="15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1"/>
      <c r="AL278" s="32"/>
    </row>
    <row r="279" spans="1:38" s="21" customFormat="1" x14ac:dyDescent="0.2">
      <c r="A279" s="32"/>
      <c r="B279" s="32"/>
      <c r="C279" s="32"/>
      <c r="D279" s="43"/>
      <c r="E279" s="32"/>
      <c r="F279" s="32"/>
      <c r="G279" s="157"/>
      <c r="H279" s="15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1"/>
      <c r="AL279" s="32"/>
    </row>
    <row r="280" spans="1:38" s="21" customFormat="1" x14ac:dyDescent="0.2">
      <c r="A280" s="32"/>
      <c r="B280" s="32"/>
      <c r="C280" s="32"/>
      <c r="D280" s="43"/>
      <c r="E280" s="32"/>
      <c r="F280" s="32"/>
      <c r="G280" s="157"/>
      <c r="H280" s="15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1"/>
      <c r="AL280" s="32"/>
    </row>
    <row r="281" spans="1:38" s="21" customFormat="1" x14ac:dyDescent="0.2">
      <c r="A281" s="32"/>
      <c r="B281" s="32"/>
      <c r="C281" s="32"/>
      <c r="D281" s="43"/>
      <c r="E281" s="32"/>
      <c r="F281" s="32"/>
      <c r="G281" s="157"/>
      <c r="H281" s="15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1"/>
      <c r="AL281" s="32"/>
    </row>
    <row r="282" spans="1:38" s="21" customFormat="1" x14ac:dyDescent="0.2">
      <c r="A282" s="32"/>
      <c r="B282" s="32"/>
      <c r="C282" s="32"/>
      <c r="D282" s="43"/>
      <c r="E282" s="32"/>
      <c r="F282" s="32"/>
      <c r="G282" s="157"/>
      <c r="H282" s="15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1"/>
      <c r="AL282" s="32"/>
    </row>
    <row r="283" spans="1:38" s="21" customFormat="1" x14ac:dyDescent="0.2">
      <c r="A283" s="32"/>
      <c r="B283" s="32"/>
      <c r="C283" s="32"/>
      <c r="D283" s="43"/>
      <c r="E283" s="32"/>
      <c r="F283" s="32"/>
      <c r="G283" s="157"/>
      <c r="H283" s="15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1"/>
      <c r="AL283" s="32"/>
    </row>
    <row r="284" spans="1:38" s="21" customFormat="1" x14ac:dyDescent="0.2">
      <c r="A284" s="32"/>
      <c r="B284" s="32"/>
      <c r="C284" s="32"/>
      <c r="D284" s="43"/>
      <c r="E284" s="32"/>
      <c r="F284" s="32"/>
      <c r="G284" s="157"/>
      <c r="H284" s="15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1"/>
      <c r="AL284" s="32"/>
    </row>
    <row r="285" spans="1:38" s="21" customFormat="1" x14ac:dyDescent="0.2">
      <c r="A285" s="32"/>
      <c r="B285" s="32"/>
      <c r="C285" s="32"/>
      <c r="D285" s="43"/>
      <c r="E285" s="32"/>
      <c r="F285" s="32"/>
      <c r="G285" s="157"/>
      <c r="H285" s="15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1"/>
      <c r="AL285" s="32"/>
    </row>
    <row r="286" spans="1:38" s="21" customFormat="1" x14ac:dyDescent="0.2">
      <c r="A286" s="32"/>
      <c r="B286" s="32"/>
      <c r="C286" s="32"/>
      <c r="D286" s="43"/>
      <c r="E286" s="32"/>
      <c r="F286" s="32"/>
      <c r="G286" s="157"/>
      <c r="H286" s="15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1"/>
      <c r="AL286" s="32"/>
    </row>
    <row r="287" spans="1:38" s="21" customFormat="1" x14ac:dyDescent="0.2">
      <c r="A287" s="32"/>
      <c r="B287" s="32"/>
      <c r="C287" s="32"/>
      <c r="D287" s="43"/>
      <c r="E287" s="32"/>
      <c r="F287" s="32"/>
      <c r="G287" s="157"/>
      <c r="H287" s="15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1"/>
      <c r="AL287" s="32"/>
    </row>
    <row r="288" spans="1:38" s="21" customFormat="1" x14ac:dyDescent="0.2">
      <c r="A288" s="32"/>
      <c r="B288" s="32"/>
      <c r="C288" s="32"/>
      <c r="D288" s="43"/>
      <c r="E288" s="32"/>
      <c r="F288" s="32"/>
      <c r="G288" s="157"/>
      <c r="H288" s="15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1"/>
      <c r="AL288" s="32"/>
    </row>
    <row r="289" spans="1:38" s="21" customFormat="1" x14ac:dyDescent="0.2">
      <c r="A289" s="32"/>
      <c r="B289" s="32"/>
      <c r="C289" s="32"/>
      <c r="D289" s="43"/>
      <c r="E289" s="32"/>
      <c r="F289" s="32"/>
      <c r="G289" s="157"/>
      <c r="H289" s="15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1"/>
      <c r="AL289" s="32"/>
    </row>
    <row r="290" spans="1:38" s="21" customFormat="1" x14ac:dyDescent="0.2">
      <c r="A290" s="32"/>
      <c r="B290" s="32"/>
      <c r="C290" s="32"/>
      <c r="D290" s="43"/>
      <c r="E290" s="32"/>
      <c r="F290" s="32"/>
      <c r="G290" s="157"/>
      <c r="H290" s="15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1"/>
      <c r="AL290" s="32"/>
    </row>
    <row r="291" spans="1:38" s="21" customFormat="1" x14ac:dyDescent="0.2">
      <c r="A291" s="32"/>
      <c r="B291" s="32"/>
      <c r="C291" s="32"/>
      <c r="D291" s="43"/>
      <c r="E291" s="32"/>
      <c r="F291" s="32"/>
      <c r="G291" s="157"/>
      <c r="H291" s="15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1"/>
      <c r="AL291" s="32"/>
    </row>
    <row r="292" spans="1:38" s="21" customFormat="1" x14ac:dyDescent="0.2">
      <c r="A292" s="32"/>
      <c r="B292" s="32"/>
      <c r="C292" s="32"/>
      <c r="D292" s="43"/>
      <c r="E292" s="32"/>
      <c r="F292" s="32"/>
      <c r="G292" s="157"/>
      <c r="H292" s="15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1"/>
      <c r="AL292" s="32"/>
    </row>
    <row r="293" spans="1:38" s="21" customFormat="1" x14ac:dyDescent="0.2">
      <c r="A293" s="32"/>
      <c r="B293" s="32"/>
      <c r="C293" s="32"/>
      <c r="D293" s="43"/>
      <c r="E293" s="32"/>
      <c r="F293" s="32"/>
      <c r="G293" s="157"/>
      <c r="H293" s="15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1"/>
      <c r="AL293" s="32"/>
    </row>
    <row r="294" spans="1:38" s="21" customFormat="1" x14ac:dyDescent="0.2">
      <c r="A294" s="32"/>
      <c r="B294" s="32"/>
      <c r="C294" s="32"/>
      <c r="D294" s="43"/>
      <c r="E294" s="32"/>
      <c r="F294" s="32"/>
      <c r="G294" s="157"/>
      <c r="H294" s="15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1"/>
      <c r="AL294" s="32"/>
    </row>
    <row r="295" spans="1:38" s="21" customFormat="1" x14ac:dyDescent="0.2">
      <c r="A295" s="32"/>
      <c r="B295" s="32"/>
      <c r="C295" s="32"/>
      <c r="D295" s="43"/>
      <c r="E295" s="32"/>
      <c r="F295" s="32"/>
      <c r="G295" s="157"/>
      <c r="H295" s="15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1"/>
      <c r="AL295" s="32"/>
    </row>
    <row r="296" spans="1:38" s="21" customFormat="1" x14ac:dyDescent="0.2">
      <c r="A296" s="32"/>
      <c r="B296" s="32"/>
      <c r="C296" s="32"/>
      <c r="D296" s="43"/>
      <c r="E296" s="32"/>
      <c r="F296" s="32"/>
      <c r="G296" s="157"/>
      <c r="H296" s="15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1"/>
      <c r="AL296" s="32"/>
    </row>
    <row r="297" spans="1:38" s="21" customFormat="1" x14ac:dyDescent="0.2">
      <c r="A297" s="32"/>
      <c r="B297" s="32"/>
      <c r="C297" s="32"/>
      <c r="D297" s="43"/>
      <c r="E297" s="32"/>
      <c r="F297" s="32"/>
      <c r="G297" s="157"/>
      <c r="H297" s="15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1"/>
      <c r="AL297" s="32"/>
    </row>
    <row r="298" spans="1:38" s="21" customFormat="1" x14ac:dyDescent="0.2">
      <c r="A298" s="32"/>
      <c r="B298" s="32"/>
      <c r="C298" s="32"/>
      <c r="D298" s="43"/>
      <c r="E298" s="32"/>
      <c r="F298" s="32"/>
      <c r="G298" s="157"/>
      <c r="H298" s="15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1"/>
      <c r="AL298" s="32"/>
    </row>
    <row r="299" spans="1:38" s="21" customFormat="1" x14ac:dyDescent="0.2">
      <c r="A299" s="32"/>
      <c r="B299" s="32"/>
      <c r="C299" s="32"/>
      <c r="D299" s="43"/>
      <c r="E299" s="32"/>
      <c r="F299" s="32"/>
      <c r="G299" s="157"/>
      <c r="H299" s="15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1"/>
      <c r="AL299" s="32"/>
    </row>
    <row r="300" spans="1:38" s="21" customFormat="1" x14ac:dyDescent="0.2">
      <c r="A300" s="32"/>
      <c r="B300" s="32"/>
      <c r="C300" s="32"/>
      <c r="D300" s="43"/>
      <c r="E300" s="32"/>
      <c r="F300" s="32"/>
      <c r="G300" s="157"/>
      <c r="H300" s="15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1"/>
      <c r="AL300" s="32"/>
    </row>
    <row r="301" spans="1:38" s="21" customFormat="1" x14ac:dyDescent="0.2">
      <c r="A301" s="32"/>
      <c r="B301" s="32"/>
      <c r="C301" s="32"/>
      <c r="D301" s="43"/>
      <c r="E301" s="32"/>
      <c r="F301" s="32"/>
      <c r="G301" s="157"/>
      <c r="H301" s="15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1"/>
      <c r="AL301" s="32"/>
    </row>
    <row r="302" spans="1:38" s="21" customFormat="1" x14ac:dyDescent="0.2">
      <c r="A302" s="32"/>
      <c r="B302" s="32"/>
      <c r="C302" s="32"/>
      <c r="D302" s="43"/>
      <c r="E302" s="32"/>
      <c r="F302" s="32"/>
      <c r="G302" s="157"/>
      <c r="H302" s="15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1"/>
      <c r="AL302" s="32"/>
    </row>
    <row r="303" spans="1:38" s="21" customFormat="1" x14ac:dyDescent="0.2">
      <c r="A303" s="32"/>
      <c r="B303" s="32"/>
      <c r="C303" s="32"/>
      <c r="D303" s="43"/>
      <c r="E303" s="32"/>
      <c r="F303" s="32"/>
      <c r="G303" s="157"/>
      <c r="H303" s="15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1"/>
      <c r="AL303" s="32"/>
    </row>
    <row r="304" spans="1:38" s="21" customFormat="1" x14ac:dyDescent="0.2">
      <c r="A304" s="32"/>
      <c r="B304" s="32"/>
      <c r="C304" s="32"/>
      <c r="D304" s="43"/>
      <c r="E304" s="32"/>
      <c r="F304" s="32"/>
      <c r="G304" s="157"/>
      <c r="H304" s="15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1"/>
      <c r="AL304" s="32"/>
    </row>
    <row r="305" spans="1:38" s="21" customFormat="1" x14ac:dyDescent="0.2">
      <c r="A305" s="32"/>
      <c r="B305" s="32"/>
      <c r="C305" s="32"/>
      <c r="D305" s="43"/>
      <c r="E305" s="32"/>
      <c r="F305" s="32"/>
      <c r="G305" s="157"/>
      <c r="H305" s="15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1"/>
      <c r="AL305" s="32"/>
    </row>
    <row r="306" spans="1:38" s="21" customFormat="1" x14ac:dyDescent="0.2">
      <c r="A306" s="32"/>
      <c r="B306" s="32"/>
      <c r="C306" s="32"/>
      <c r="D306" s="43"/>
      <c r="E306" s="32"/>
      <c r="F306" s="32"/>
      <c r="G306" s="157"/>
      <c r="H306" s="15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1"/>
      <c r="AL306" s="32"/>
    </row>
    <row r="307" spans="1:38" s="21" customFormat="1" x14ac:dyDescent="0.2">
      <c r="A307" s="32"/>
      <c r="B307" s="32"/>
      <c r="C307" s="32"/>
      <c r="D307" s="43"/>
      <c r="E307" s="32"/>
      <c r="F307" s="32"/>
      <c r="G307" s="157"/>
      <c r="H307" s="15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1"/>
      <c r="AL307" s="32"/>
    </row>
    <row r="308" spans="1:38" s="21" customFormat="1" x14ac:dyDescent="0.2">
      <c r="A308" s="32"/>
      <c r="B308" s="32"/>
      <c r="C308" s="32"/>
      <c r="D308" s="43"/>
      <c r="E308" s="32"/>
      <c r="F308" s="32"/>
      <c r="G308" s="157"/>
      <c r="H308" s="15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1"/>
      <c r="AL308" s="32"/>
    </row>
    <row r="309" spans="1:38" s="21" customFormat="1" x14ac:dyDescent="0.2">
      <c r="A309" s="32"/>
      <c r="B309" s="32"/>
      <c r="C309" s="32"/>
      <c r="D309" s="43"/>
      <c r="E309" s="32"/>
      <c r="F309" s="32"/>
      <c r="G309" s="157"/>
      <c r="H309" s="15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1"/>
      <c r="AL309" s="32"/>
    </row>
    <row r="310" spans="1:38" s="21" customFormat="1" x14ac:dyDescent="0.2">
      <c r="A310" s="32"/>
      <c r="B310" s="32"/>
      <c r="C310" s="32"/>
      <c r="D310" s="43"/>
      <c r="E310" s="32"/>
      <c r="F310" s="32"/>
      <c r="G310" s="157"/>
      <c r="H310" s="15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1"/>
      <c r="AL310" s="32"/>
    </row>
    <row r="311" spans="1:38" s="21" customFormat="1" x14ac:dyDescent="0.2">
      <c r="A311" s="32"/>
      <c r="B311" s="32"/>
      <c r="C311" s="32"/>
      <c r="D311" s="43"/>
      <c r="E311" s="32"/>
      <c r="F311" s="32"/>
      <c r="G311" s="157"/>
      <c r="H311" s="15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1"/>
      <c r="AL311" s="32"/>
    </row>
    <row r="312" spans="1:38" s="21" customFormat="1" x14ac:dyDescent="0.2">
      <c r="A312" s="32"/>
      <c r="B312" s="32"/>
      <c r="C312" s="32"/>
      <c r="D312" s="43"/>
      <c r="E312" s="32"/>
      <c r="F312" s="32"/>
      <c r="G312" s="157"/>
      <c r="H312" s="15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1"/>
      <c r="AL312" s="32"/>
    </row>
    <row r="313" spans="1:38" s="21" customFormat="1" x14ac:dyDescent="0.2">
      <c r="A313" s="32"/>
      <c r="B313" s="32"/>
      <c r="C313" s="32"/>
      <c r="D313" s="43"/>
      <c r="E313" s="32"/>
      <c r="F313" s="32"/>
      <c r="G313" s="157"/>
      <c r="H313" s="15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1"/>
      <c r="AL313" s="32"/>
    </row>
    <row r="314" spans="1:38" s="21" customFormat="1" x14ac:dyDescent="0.2">
      <c r="A314" s="32"/>
      <c r="B314" s="32"/>
      <c r="C314" s="32"/>
      <c r="D314" s="43"/>
      <c r="E314" s="32"/>
      <c r="F314" s="32"/>
      <c r="G314" s="157"/>
      <c r="H314" s="15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1"/>
      <c r="AL314" s="32"/>
    </row>
    <row r="315" spans="1:38" s="21" customFormat="1" x14ac:dyDescent="0.2">
      <c r="A315" s="32"/>
      <c r="B315" s="32"/>
      <c r="C315" s="32"/>
      <c r="D315" s="43"/>
      <c r="E315" s="32"/>
      <c r="F315" s="32"/>
      <c r="G315" s="157"/>
      <c r="H315" s="15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1"/>
      <c r="AL315" s="32"/>
    </row>
    <row r="316" spans="1:38" s="21" customFormat="1" x14ac:dyDescent="0.2">
      <c r="A316" s="32"/>
      <c r="B316" s="32"/>
      <c r="C316" s="32"/>
      <c r="D316" s="43"/>
      <c r="E316" s="32"/>
      <c r="F316" s="32"/>
      <c r="G316" s="157"/>
      <c r="H316" s="15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1"/>
      <c r="AL316" s="32"/>
    </row>
    <row r="317" spans="1:38" s="21" customFormat="1" x14ac:dyDescent="0.2">
      <c r="A317" s="32"/>
      <c r="B317" s="32"/>
      <c r="C317" s="32"/>
      <c r="D317" s="43"/>
      <c r="E317" s="32"/>
      <c r="F317" s="32"/>
      <c r="G317" s="157"/>
      <c r="H317" s="15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1"/>
      <c r="AL317" s="32"/>
    </row>
    <row r="318" spans="1:38" s="21" customFormat="1" x14ac:dyDescent="0.2">
      <c r="A318" s="32"/>
      <c r="B318" s="32"/>
      <c r="C318" s="32"/>
      <c r="D318" s="43"/>
      <c r="E318" s="32"/>
      <c r="F318" s="32"/>
      <c r="G318" s="157"/>
      <c r="H318" s="15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1"/>
      <c r="AL318" s="32"/>
    </row>
    <row r="319" spans="1:38" s="21" customFormat="1" x14ac:dyDescent="0.2">
      <c r="A319" s="32"/>
      <c r="B319" s="32"/>
      <c r="C319" s="32"/>
      <c r="D319" s="43"/>
      <c r="E319" s="32"/>
      <c r="F319" s="32"/>
      <c r="G319" s="157"/>
      <c r="H319" s="15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1"/>
      <c r="AL319" s="32"/>
    </row>
    <row r="320" spans="1:38" s="21" customFormat="1" x14ac:dyDescent="0.2">
      <c r="A320" s="32"/>
      <c r="B320" s="32"/>
      <c r="C320" s="32"/>
      <c r="D320" s="43"/>
      <c r="E320" s="32"/>
      <c r="F320" s="32"/>
      <c r="G320" s="157"/>
      <c r="H320" s="15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1"/>
      <c r="AL320" s="32"/>
    </row>
    <row r="321" spans="1:38" s="21" customFormat="1" x14ac:dyDescent="0.2">
      <c r="A321" s="32"/>
      <c r="B321" s="32"/>
      <c r="C321" s="32"/>
      <c r="D321" s="43"/>
      <c r="E321" s="32"/>
      <c r="F321" s="32"/>
      <c r="G321" s="157"/>
      <c r="H321" s="15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1"/>
      <c r="AL321" s="32"/>
    </row>
    <row r="322" spans="1:38" s="21" customFormat="1" x14ac:dyDescent="0.2">
      <c r="A322" s="32"/>
      <c r="B322" s="32"/>
      <c r="C322" s="32"/>
      <c r="D322" s="43"/>
      <c r="E322" s="32"/>
      <c r="F322" s="32"/>
      <c r="G322" s="157"/>
      <c r="H322" s="15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1"/>
      <c r="AL322" s="32"/>
    </row>
    <row r="323" spans="1:38" s="21" customFormat="1" x14ac:dyDescent="0.2">
      <c r="A323" s="32"/>
      <c r="B323" s="32"/>
      <c r="C323" s="32"/>
      <c r="D323" s="43"/>
      <c r="E323" s="32"/>
      <c r="F323" s="32"/>
      <c r="G323" s="157"/>
      <c r="H323" s="15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1"/>
      <c r="AL323" s="32"/>
    </row>
    <row r="324" spans="1:38" s="21" customFormat="1" x14ac:dyDescent="0.2">
      <c r="A324" s="32"/>
      <c r="B324" s="32"/>
      <c r="C324" s="32"/>
      <c r="D324" s="43"/>
      <c r="E324" s="32"/>
      <c r="F324" s="32"/>
      <c r="G324" s="157"/>
      <c r="H324" s="15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1"/>
      <c r="AL324" s="32"/>
    </row>
    <row r="325" spans="1:38" s="21" customFormat="1" x14ac:dyDescent="0.2">
      <c r="A325" s="32"/>
      <c r="B325" s="32"/>
      <c r="C325" s="32"/>
      <c r="D325" s="43"/>
      <c r="E325" s="32"/>
      <c r="F325" s="32"/>
      <c r="G325" s="157"/>
      <c r="H325" s="15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1"/>
      <c r="AL325" s="32"/>
    </row>
    <row r="326" spans="1:38" s="21" customFormat="1" x14ac:dyDescent="0.2">
      <c r="A326" s="32"/>
      <c r="B326" s="32"/>
      <c r="C326" s="32"/>
      <c r="D326" s="43"/>
      <c r="E326" s="32"/>
      <c r="F326" s="32"/>
      <c r="G326" s="157"/>
      <c r="H326" s="15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1"/>
      <c r="AL326" s="32"/>
    </row>
    <row r="327" spans="1:38" s="21" customFormat="1" x14ac:dyDescent="0.2">
      <c r="A327" s="32"/>
      <c r="B327" s="32"/>
      <c r="C327" s="32"/>
      <c r="D327" s="43"/>
      <c r="E327" s="32"/>
      <c r="F327" s="32"/>
      <c r="G327" s="157"/>
      <c r="H327" s="15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1"/>
      <c r="AL327" s="32"/>
    </row>
    <row r="328" spans="1:38" s="21" customFormat="1" x14ac:dyDescent="0.2">
      <c r="A328" s="32"/>
      <c r="B328" s="32"/>
      <c r="C328" s="32"/>
      <c r="D328" s="43"/>
      <c r="E328" s="32"/>
      <c r="F328" s="32"/>
      <c r="G328" s="157"/>
      <c r="H328" s="15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1"/>
      <c r="AL328" s="32"/>
    </row>
    <row r="329" spans="1:38" s="21" customFormat="1" x14ac:dyDescent="0.2">
      <c r="A329" s="32"/>
      <c r="B329" s="32"/>
      <c r="C329" s="32"/>
      <c r="D329" s="43"/>
      <c r="E329" s="32"/>
      <c r="F329" s="32"/>
      <c r="G329" s="157"/>
      <c r="H329" s="15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1"/>
      <c r="AL329" s="32"/>
    </row>
    <row r="330" spans="1:38" s="21" customFormat="1" x14ac:dyDescent="0.2">
      <c r="A330" s="32"/>
      <c r="B330" s="32"/>
      <c r="C330" s="32"/>
      <c r="D330" s="43"/>
      <c r="E330" s="32"/>
      <c r="F330" s="32"/>
      <c r="G330" s="157"/>
      <c r="H330" s="15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1"/>
      <c r="AL330" s="32"/>
    </row>
    <row r="331" spans="1:38" s="21" customFormat="1" x14ac:dyDescent="0.2">
      <c r="A331" s="32"/>
      <c r="B331" s="32"/>
      <c r="C331" s="32"/>
      <c r="D331" s="43"/>
      <c r="E331" s="32"/>
      <c r="F331" s="32"/>
      <c r="G331" s="157"/>
      <c r="H331" s="15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1"/>
      <c r="AL331" s="32"/>
    </row>
    <row r="332" spans="1:38" s="21" customFormat="1" x14ac:dyDescent="0.2">
      <c r="A332" s="32"/>
      <c r="B332" s="32"/>
      <c r="C332" s="32"/>
      <c r="D332" s="43"/>
      <c r="E332" s="32"/>
      <c r="F332" s="32"/>
      <c r="G332" s="157"/>
      <c r="H332" s="15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1"/>
      <c r="AL332" s="32"/>
    </row>
    <row r="333" spans="1:38" s="21" customFormat="1" x14ac:dyDescent="0.2">
      <c r="A333" s="32"/>
      <c r="B333" s="32"/>
      <c r="C333" s="32"/>
      <c r="D333" s="43"/>
      <c r="E333" s="32"/>
      <c r="F333" s="32"/>
      <c r="G333" s="157"/>
      <c r="H333" s="15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1"/>
      <c r="AL333" s="32"/>
    </row>
    <row r="334" spans="1:38" s="21" customFormat="1" x14ac:dyDescent="0.2">
      <c r="A334" s="32"/>
      <c r="B334" s="32"/>
      <c r="C334" s="32"/>
      <c r="D334" s="43"/>
      <c r="E334" s="32"/>
      <c r="F334" s="32"/>
      <c r="G334" s="157"/>
      <c r="H334" s="15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1"/>
      <c r="AL334" s="32"/>
    </row>
    <row r="335" spans="1:38" s="21" customFormat="1" x14ac:dyDescent="0.2">
      <c r="A335" s="32"/>
      <c r="B335" s="32"/>
      <c r="C335" s="32"/>
      <c r="D335" s="43"/>
      <c r="E335" s="32"/>
      <c r="F335" s="32"/>
      <c r="G335" s="157"/>
      <c r="H335" s="15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1"/>
      <c r="AL335" s="32"/>
    </row>
    <row r="336" spans="1:38" s="21" customFormat="1" x14ac:dyDescent="0.2">
      <c r="A336" s="32"/>
      <c r="B336" s="32"/>
      <c r="C336" s="32"/>
      <c r="D336" s="43"/>
      <c r="E336" s="32"/>
      <c r="F336" s="32"/>
      <c r="G336" s="157"/>
      <c r="H336" s="15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1"/>
      <c r="AL336" s="32"/>
    </row>
    <row r="337" spans="1:38" s="21" customFormat="1" x14ac:dyDescent="0.2">
      <c r="A337" s="32"/>
      <c r="B337" s="32"/>
      <c r="C337" s="32"/>
      <c r="D337" s="43"/>
      <c r="E337" s="32"/>
      <c r="F337" s="32"/>
      <c r="G337" s="157"/>
      <c r="H337" s="15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1"/>
      <c r="AL337" s="32"/>
    </row>
    <row r="338" spans="1:38" s="21" customFormat="1" x14ac:dyDescent="0.2">
      <c r="A338" s="32"/>
      <c r="B338" s="32"/>
      <c r="C338" s="32"/>
      <c r="D338" s="43"/>
      <c r="E338" s="32"/>
      <c r="F338" s="32"/>
      <c r="G338" s="157"/>
      <c r="H338" s="15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1"/>
      <c r="AL338" s="32"/>
    </row>
    <row r="339" spans="1:38" s="21" customFormat="1" x14ac:dyDescent="0.2">
      <c r="A339" s="32"/>
      <c r="B339" s="32"/>
      <c r="C339" s="32"/>
      <c r="D339" s="43"/>
      <c r="E339" s="32"/>
      <c r="F339" s="32"/>
      <c r="G339" s="157"/>
      <c r="H339" s="15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1"/>
      <c r="AL339" s="32"/>
    </row>
    <row r="340" spans="1:38" s="21" customFormat="1" x14ac:dyDescent="0.2">
      <c r="A340" s="32"/>
      <c r="B340" s="32"/>
      <c r="C340" s="32"/>
      <c r="D340" s="43"/>
      <c r="E340" s="32"/>
      <c r="F340" s="32"/>
      <c r="G340" s="157"/>
      <c r="H340" s="15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1"/>
      <c r="AL340" s="32"/>
    </row>
    <row r="341" spans="1:38" s="21" customFormat="1" x14ac:dyDescent="0.2">
      <c r="A341" s="32"/>
      <c r="B341" s="32"/>
      <c r="C341" s="32"/>
      <c r="D341" s="43"/>
      <c r="E341" s="32"/>
      <c r="F341" s="32"/>
      <c r="G341" s="157"/>
      <c r="H341" s="15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1"/>
      <c r="AL341" s="32"/>
    </row>
    <row r="342" spans="1:38" s="21" customFormat="1" x14ac:dyDescent="0.2">
      <c r="A342" s="32"/>
      <c r="B342" s="32"/>
      <c r="C342" s="32"/>
      <c r="D342" s="43"/>
      <c r="E342" s="32"/>
      <c r="F342" s="32"/>
      <c r="G342" s="157"/>
      <c r="H342" s="15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1"/>
      <c r="AL342" s="32"/>
    </row>
    <row r="343" spans="1:38" s="21" customFormat="1" x14ac:dyDescent="0.2">
      <c r="A343" s="32"/>
      <c r="B343" s="32"/>
      <c r="C343" s="32"/>
      <c r="D343" s="43"/>
      <c r="E343" s="32"/>
      <c r="F343" s="32"/>
      <c r="G343" s="157"/>
      <c r="H343" s="15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1"/>
      <c r="AL343" s="32"/>
    </row>
    <row r="344" spans="1:38" s="21" customFormat="1" x14ac:dyDescent="0.2">
      <c r="A344" s="32"/>
      <c r="B344" s="32"/>
      <c r="C344" s="32"/>
      <c r="D344" s="43"/>
      <c r="E344" s="32"/>
      <c r="F344" s="32"/>
      <c r="G344" s="157"/>
      <c r="H344" s="15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1"/>
      <c r="AL344" s="32"/>
    </row>
    <row r="345" spans="1:38" s="21" customFormat="1" x14ac:dyDescent="0.2">
      <c r="A345" s="32"/>
      <c r="B345" s="32"/>
      <c r="C345" s="32"/>
      <c r="D345" s="43"/>
      <c r="E345" s="32"/>
      <c r="F345" s="32"/>
      <c r="G345" s="157"/>
      <c r="H345" s="15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1"/>
      <c r="AL345" s="32"/>
    </row>
    <row r="346" spans="1:38" s="21" customFormat="1" x14ac:dyDescent="0.2">
      <c r="A346" s="32"/>
      <c r="B346" s="32"/>
      <c r="C346" s="32"/>
      <c r="D346" s="43"/>
      <c r="E346" s="32"/>
      <c r="F346" s="32"/>
      <c r="G346" s="157"/>
      <c r="H346" s="15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1"/>
      <c r="AL346" s="32"/>
    </row>
    <row r="347" spans="1:38" s="21" customFormat="1" x14ac:dyDescent="0.2">
      <c r="A347" s="32"/>
      <c r="B347" s="32"/>
      <c r="C347" s="32"/>
      <c r="D347" s="43"/>
      <c r="E347" s="32"/>
      <c r="F347" s="32"/>
      <c r="G347" s="157"/>
      <c r="H347" s="15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1"/>
      <c r="AL347" s="32"/>
    </row>
    <row r="348" spans="1:38" s="21" customFormat="1" x14ac:dyDescent="0.2">
      <c r="A348" s="32"/>
      <c r="B348" s="32"/>
      <c r="C348" s="32"/>
      <c r="D348" s="43"/>
      <c r="E348" s="32"/>
      <c r="F348" s="32"/>
      <c r="G348" s="157"/>
      <c r="H348" s="15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1"/>
      <c r="AL348" s="32"/>
    </row>
    <row r="349" spans="1:38" s="21" customFormat="1" x14ac:dyDescent="0.2">
      <c r="A349" s="32"/>
      <c r="B349" s="32"/>
      <c r="C349" s="32"/>
      <c r="D349" s="43"/>
      <c r="E349" s="32"/>
      <c r="F349" s="32"/>
      <c r="G349" s="157"/>
      <c r="H349" s="15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1"/>
      <c r="AL349" s="32"/>
    </row>
    <row r="350" spans="1:38" s="21" customFormat="1" x14ac:dyDescent="0.2">
      <c r="A350" s="32"/>
      <c r="B350" s="32"/>
      <c r="C350" s="32"/>
      <c r="D350" s="43"/>
      <c r="E350" s="32"/>
      <c r="F350" s="32"/>
      <c r="G350" s="157"/>
      <c r="H350" s="15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1"/>
      <c r="AL350" s="32"/>
    </row>
    <row r="351" spans="1:38" s="21" customFormat="1" x14ac:dyDescent="0.2">
      <c r="A351" s="32"/>
      <c r="B351" s="32"/>
      <c r="C351" s="32"/>
      <c r="D351" s="43"/>
      <c r="E351" s="32"/>
      <c r="F351" s="32"/>
      <c r="G351" s="157"/>
      <c r="H351" s="15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1"/>
      <c r="AL351" s="32"/>
    </row>
    <row r="352" spans="1:38" s="21" customFormat="1" x14ac:dyDescent="0.2">
      <c r="A352" s="32"/>
      <c r="B352" s="32"/>
      <c r="C352" s="32"/>
      <c r="D352" s="43"/>
      <c r="E352" s="32"/>
      <c r="F352" s="32"/>
      <c r="G352" s="157"/>
      <c r="H352" s="15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1"/>
      <c r="AL352" s="32"/>
    </row>
    <row r="353" spans="1:38" s="21" customFormat="1" x14ac:dyDescent="0.2">
      <c r="A353" s="32"/>
      <c r="B353" s="32"/>
      <c r="C353" s="32"/>
      <c r="D353" s="43"/>
      <c r="E353" s="32"/>
      <c r="F353" s="32"/>
      <c r="G353" s="157"/>
      <c r="H353" s="15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1"/>
      <c r="AL353" s="32"/>
    </row>
    <row r="354" spans="1:38" s="21" customFormat="1" x14ac:dyDescent="0.2">
      <c r="A354" s="32"/>
      <c r="B354" s="32"/>
      <c r="C354" s="32"/>
      <c r="D354" s="43"/>
      <c r="E354" s="32"/>
      <c r="F354" s="32"/>
      <c r="G354" s="157"/>
      <c r="H354" s="15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1"/>
      <c r="AL354" s="32"/>
    </row>
    <row r="355" spans="1:38" s="21" customFormat="1" x14ac:dyDescent="0.2">
      <c r="A355" s="32"/>
      <c r="B355" s="32"/>
      <c r="C355" s="32"/>
      <c r="D355" s="43"/>
      <c r="E355" s="32"/>
      <c r="F355" s="32"/>
      <c r="G355" s="157"/>
      <c r="H355" s="15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1"/>
      <c r="AL355" s="32"/>
    </row>
    <row r="356" spans="1:38" s="21" customFormat="1" x14ac:dyDescent="0.2">
      <c r="A356" s="32"/>
      <c r="B356" s="32"/>
      <c r="C356" s="32"/>
      <c r="D356" s="43"/>
      <c r="E356" s="32"/>
      <c r="F356" s="32"/>
      <c r="G356" s="157"/>
      <c r="H356" s="15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1"/>
      <c r="AL356" s="32"/>
    </row>
    <row r="357" spans="1:38" s="21" customFormat="1" x14ac:dyDescent="0.2">
      <c r="A357" s="32"/>
      <c r="B357" s="32"/>
      <c r="C357" s="32"/>
      <c r="D357" s="43"/>
      <c r="E357" s="32"/>
      <c r="F357" s="32"/>
      <c r="G357" s="157"/>
      <c r="H357" s="15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1"/>
      <c r="AL357" s="32"/>
    </row>
    <row r="358" spans="1:38" s="21" customFormat="1" x14ac:dyDescent="0.2">
      <c r="A358" s="32"/>
      <c r="B358" s="32"/>
      <c r="C358" s="32"/>
      <c r="D358" s="43"/>
      <c r="E358" s="32"/>
      <c r="F358" s="32"/>
      <c r="G358" s="157"/>
      <c r="H358" s="15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1"/>
      <c r="AL358" s="32"/>
    </row>
    <row r="359" spans="1:38" s="21" customFormat="1" x14ac:dyDescent="0.2">
      <c r="A359" s="32"/>
      <c r="B359" s="32"/>
      <c r="C359" s="32"/>
      <c r="D359" s="43"/>
      <c r="E359" s="32"/>
      <c r="F359" s="32"/>
      <c r="G359" s="157"/>
      <c r="H359" s="15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1"/>
      <c r="AL359" s="32"/>
    </row>
    <row r="360" spans="1:38" s="21" customFormat="1" x14ac:dyDescent="0.2">
      <c r="A360" s="32"/>
      <c r="B360" s="32"/>
      <c r="C360" s="32"/>
      <c r="D360" s="43"/>
      <c r="E360" s="32"/>
      <c r="F360" s="32"/>
      <c r="G360" s="157"/>
      <c r="H360" s="15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1"/>
      <c r="AL360" s="32"/>
    </row>
    <row r="361" spans="1:38" s="21" customFormat="1" x14ac:dyDescent="0.2">
      <c r="A361" s="32"/>
      <c r="B361" s="32"/>
      <c r="C361" s="32"/>
      <c r="D361" s="43"/>
      <c r="E361" s="32"/>
      <c r="F361" s="32"/>
      <c r="G361" s="157"/>
      <c r="H361" s="15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1"/>
      <c r="AL361" s="32"/>
    </row>
    <row r="362" spans="1:38" s="21" customFormat="1" x14ac:dyDescent="0.2">
      <c r="A362" s="32"/>
      <c r="B362" s="32"/>
      <c r="C362" s="32"/>
      <c r="D362" s="43"/>
      <c r="E362" s="32"/>
      <c r="F362" s="32"/>
      <c r="G362" s="157"/>
      <c r="H362" s="15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1"/>
      <c r="AL362" s="32"/>
    </row>
    <row r="363" spans="1:38" s="21" customFormat="1" x14ac:dyDescent="0.2">
      <c r="A363" s="32"/>
      <c r="B363" s="32"/>
      <c r="C363" s="32"/>
      <c r="D363" s="43"/>
      <c r="E363" s="32"/>
      <c r="F363" s="32"/>
      <c r="G363" s="157"/>
      <c r="H363" s="15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1"/>
      <c r="AL363" s="32"/>
    </row>
    <row r="364" spans="1:38" s="21" customFormat="1" x14ac:dyDescent="0.2">
      <c r="A364" s="32"/>
      <c r="B364" s="32"/>
      <c r="C364" s="32"/>
      <c r="D364" s="43"/>
      <c r="E364" s="32"/>
      <c r="F364" s="32"/>
      <c r="G364" s="157"/>
      <c r="H364" s="15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1"/>
      <c r="AL364" s="32"/>
    </row>
    <row r="365" spans="1:38" s="21" customFormat="1" x14ac:dyDescent="0.2">
      <c r="A365" s="32"/>
      <c r="B365" s="32"/>
      <c r="C365" s="32"/>
      <c r="D365" s="43"/>
      <c r="E365" s="32"/>
      <c r="F365" s="32"/>
      <c r="G365" s="157"/>
      <c r="H365" s="15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1"/>
      <c r="AL365" s="32"/>
    </row>
    <row r="366" spans="1:38" s="21" customFormat="1" x14ac:dyDescent="0.2">
      <c r="A366" s="32"/>
      <c r="B366" s="32"/>
      <c r="C366" s="32"/>
      <c r="D366" s="43"/>
      <c r="E366" s="32"/>
      <c r="F366" s="32"/>
      <c r="G366" s="157"/>
      <c r="H366" s="15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1"/>
      <c r="AL366" s="32"/>
    </row>
    <row r="367" spans="1:38" s="21" customFormat="1" x14ac:dyDescent="0.2">
      <c r="A367" s="32"/>
      <c r="B367" s="32"/>
      <c r="C367" s="32"/>
      <c r="D367" s="43"/>
      <c r="E367" s="32"/>
      <c r="F367" s="32"/>
      <c r="G367" s="157"/>
      <c r="H367" s="15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1"/>
      <c r="AL367" s="32"/>
    </row>
    <row r="368" spans="1:38" s="21" customFormat="1" x14ac:dyDescent="0.2">
      <c r="A368" s="32"/>
      <c r="B368" s="32"/>
      <c r="C368" s="32"/>
      <c r="D368" s="43"/>
      <c r="E368" s="32"/>
      <c r="F368" s="32"/>
      <c r="G368" s="157"/>
      <c r="H368" s="15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1"/>
      <c r="AL368" s="32"/>
    </row>
    <row r="369" spans="1:38" s="21" customFormat="1" x14ac:dyDescent="0.2">
      <c r="A369" s="32"/>
      <c r="B369" s="32"/>
      <c r="C369" s="32"/>
      <c r="D369" s="43"/>
      <c r="E369" s="32"/>
      <c r="F369" s="32"/>
      <c r="G369" s="157"/>
      <c r="H369" s="15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1"/>
      <c r="AL369" s="32"/>
    </row>
    <row r="370" spans="1:38" s="21" customFormat="1" x14ac:dyDescent="0.2">
      <c r="A370" s="32"/>
      <c r="B370" s="32"/>
      <c r="C370" s="32"/>
      <c r="D370" s="43"/>
      <c r="E370" s="32"/>
      <c r="F370" s="32"/>
      <c r="G370" s="157"/>
      <c r="H370" s="15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1"/>
      <c r="AL370" s="32"/>
    </row>
    <row r="371" spans="1:38" s="21" customFormat="1" x14ac:dyDescent="0.2">
      <c r="A371" s="32"/>
      <c r="B371" s="32"/>
      <c r="C371" s="32"/>
      <c r="D371" s="43"/>
      <c r="E371" s="32"/>
      <c r="F371" s="32"/>
      <c r="G371" s="157"/>
      <c r="H371" s="15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1"/>
      <c r="AL371" s="32"/>
    </row>
    <row r="372" spans="1:38" s="21" customFormat="1" x14ac:dyDescent="0.2">
      <c r="A372" s="32"/>
      <c r="B372" s="32"/>
      <c r="C372" s="32"/>
      <c r="D372" s="43"/>
      <c r="E372" s="32"/>
      <c r="F372" s="32"/>
      <c r="G372" s="157"/>
      <c r="H372" s="15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1"/>
      <c r="AL372" s="32"/>
    </row>
    <row r="373" spans="1:38" s="21" customFormat="1" x14ac:dyDescent="0.2">
      <c r="A373" s="32"/>
      <c r="B373" s="32"/>
      <c r="C373" s="32"/>
      <c r="D373" s="43"/>
      <c r="E373" s="32"/>
      <c r="F373" s="32"/>
      <c r="G373" s="157"/>
      <c r="H373" s="15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1"/>
      <c r="AL373" s="32"/>
    </row>
    <row r="374" spans="1:38" s="21" customFormat="1" x14ac:dyDescent="0.2">
      <c r="A374" s="32"/>
      <c r="B374" s="32"/>
      <c r="C374" s="32"/>
      <c r="D374" s="43"/>
      <c r="E374" s="32"/>
      <c r="F374" s="32"/>
      <c r="G374" s="157"/>
      <c r="H374" s="15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1"/>
      <c r="AL374" s="32"/>
    </row>
    <row r="375" spans="1:38" s="21" customFormat="1" x14ac:dyDescent="0.2">
      <c r="A375" s="32"/>
      <c r="B375" s="32"/>
      <c r="C375" s="32"/>
      <c r="D375" s="43"/>
      <c r="E375" s="32"/>
      <c r="F375" s="32"/>
      <c r="G375" s="157"/>
      <c r="H375" s="15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1"/>
      <c r="AL375" s="32"/>
    </row>
    <row r="376" spans="1:38" s="21" customFormat="1" x14ac:dyDescent="0.2">
      <c r="A376" s="32"/>
      <c r="B376" s="32"/>
      <c r="C376" s="32"/>
      <c r="D376" s="43"/>
      <c r="E376" s="32"/>
      <c r="F376" s="32"/>
      <c r="G376" s="157"/>
      <c r="H376" s="15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1"/>
      <c r="AL376" s="32"/>
    </row>
    <row r="377" spans="1:38" s="21" customFormat="1" x14ac:dyDescent="0.2">
      <c r="A377" s="32"/>
      <c r="B377" s="32"/>
      <c r="C377" s="32"/>
      <c r="D377" s="43"/>
      <c r="E377" s="32"/>
      <c r="F377" s="32"/>
      <c r="G377" s="157"/>
      <c r="H377" s="15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1"/>
      <c r="AL377" s="32"/>
    </row>
    <row r="378" spans="1:38" s="21" customFormat="1" x14ac:dyDescent="0.2">
      <c r="A378" s="32"/>
      <c r="B378" s="32"/>
      <c r="C378" s="32"/>
      <c r="D378" s="43"/>
      <c r="E378" s="32"/>
      <c r="F378" s="32"/>
      <c r="G378" s="157"/>
      <c r="H378" s="15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1"/>
      <c r="AL378" s="32"/>
    </row>
    <row r="379" spans="1:38" s="21" customFormat="1" x14ac:dyDescent="0.2">
      <c r="A379" s="32"/>
      <c r="B379" s="32"/>
      <c r="C379" s="32"/>
      <c r="D379" s="43"/>
      <c r="E379" s="32"/>
      <c r="F379" s="32"/>
      <c r="G379" s="157"/>
      <c r="H379" s="15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1"/>
      <c r="AL379" s="32"/>
    </row>
    <row r="380" spans="1:38" s="21" customFormat="1" x14ac:dyDescent="0.2">
      <c r="A380" s="32"/>
      <c r="B380" s="32"/>
      <c r="C380" s="32"/>
      <c r="D380" s="43"/>
      <c r="E380" s="32"/>
      <c r="F380" s="32"/>
      <c r="G380" s="157"/>
      <c r="H380" s="15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1"/>
      <c r="AL380" s="32"/>
    </row>
    <row r="381" spans="1:38" s="21" customFormat="1" x14ac:dyDescent="0.2">
      <c r="A381" s="32"/>
      <c r="B381" s="32"/>
      <c r="C381" s="32"/>
      <c r="D381" s="43"/>
      <c r="E381" s="32"/>
      <c r="F381" s="32"/>
      <c r="G381" s="157"/>
      <c r="H381" s="15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1"/>
      <c r="AL381" s="32"/>
    </row>
    <row r="382" spans="1:38" s="21" customFormat="1" x14ac:dyDescent="0.2">
      <c r="A382" s="32"/>
      <c r="B382" s="32"/>
      <c r="C382" s="32"/>
      <c r="D382" s="43"/>
      <c r="E382" s="32"/>
      <c r="F382" s="32"/>
      <c r="G382" s="157"/>
      <c r="H382" s="15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1"/>
      <c r="AL382" s="32"/>
    </row>
    <row r="383" spans="1:38" s="21" customFormat="1" x14ac:dyDescent="0.2">
      <c r="A383" s="32"/>
      <c r="B383" s="32"/>
      <c r="C383" s="32"/>
      <c r="D383" s="43"/>
      <c r="E383" s="32"/>
      <c r="F383" s="32"/>
      <c r="G383" s="157"/>
      <c r="H383" s="15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1"/>
      <c r="AL383" s="32"/>
    </row>
    <row r="384" spans="1:38" s="21" customFormat="1" x14ac:dyDescent="0.2">
      <c r="A384" s="32"/>
      <c r="B384" s="32"/>
      <c r="C384" s="32"/>
      <c r="D384" s="43"/>
      <c r="E384" s="32"/>
      <c r="F384" s="32"/>
      <c r="G384" s="157"/>
      <c r="H384" s="15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1"/>
      <c r="AL384" s="32"/>
    </row>
    <row r="385" spans="1:38" s="21" customFormat="1" x14ac:dyDescent="0.2">
      <c r="A385" s="32"/>
      <c r="B385" s="32"/>
      <c r="C385" s="32"/>
      <c r="D385" s="43"/>
      <c r="E385" s="32"/>
      <c r="F385" s="32"/>
      <c r="G385" s="157"/>
      <c r="H385" s="15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1"/>
      <c r="AL385" s="32"/>
    </row>
    <row r="386" spans="1:38" s="21" customFormat="1" x14ac:dyDescent="0.2">
      <c r="A386" s="32"/>
      <c r="B386" s="32"/>
      <c r="C386" s="32"/>
      <c r="D386" s="43"/>
      <c r="E386" s="32"/>
      <c r="F386" s="32"/>
      <c r="G386" s="157"/>
      <c r="H386" s="15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1"/>
      <c r="AL386" s="32"/>
    </row>
    <row r="387" spans="1:38" s="21" customFormat="1" x14ac:dyDescent="0.2">
      <c r="A387" s="32"/>
      <c r="B387" s="32"/>
      <c r="C387" s="32"/>
      <c r="D387" s="43"/>
      <c r="E387" s="32"/>
      <c r="F387" s="32"/>
      <c r="G387" s="157"/>
      <c r="H387" s="15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1"/>
      <c r="AL387" s="32"/>
    </row>
    <row r="388" spans="1:38" s="21" customFormat="1" x14ac:dyDescent="0.2">
      <c r="A388" s="32"/>
      <c r="B388" s="32"/>
      <c r="C388" s="32"/>
      <c r="D388" s="43"/>
      <c r="E388" s="32"/>
      <c r="F388" s="32"/>
      <c r="G388" s="157"/>
      <c r="H388" s="15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1"/>
      <c r="AL388" s="32"/>
    </row>
    <row r="389" spans="1:38" s="21" customFormat="1" x14ac:dyDescent="0.2">
      <c r="A389" s="32"/>
      <c r="B389" s="32"/>
      <c r="C389" s="32"/>
      <c r="D389" s="43"/>
      <c r="E389" s="32"/>
      <c r="F389" s="32"/>
      <c r="G389" s="157"/>
      <c r="H389" s="15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1"/>
      <c r="AL389" s="32"/>
    </row>
    <row r="390" spans="1:38" s="21" customFormat="1" x14ac:dyDescent="0.2">
      <c r="A390" s="32"/>
      <c r="B390" s="32"/>
      <c r="C390" s="32"/>
      <c r="D390" s="43"/>
      <c r="E390" s="32"/>
      <c r="F390" s="32"/>
      <c r="G390" s="157"/>
      <c r="H390" s="15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1"/>
      <c r="AL390" s="32"/>
    </row>
    <row r="391" spans="1:38" s="21" customFormat="1" x14ac:dyDescent="0.2">
      <c r="A391" s="32"/>
      <c r="B391" s="32"/>
      <c r="C391" s="32"/>
      <c r="D391" s="43"/>
      <c r="E391" s="32"/>
      <c r="F391" s="32"/>
      <c r="G391" s="157"/>
      <c r="H391" s="15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1"/>
      <c r="AL391" s="32"/>
    </row>
    <row r="392" spans="1:38" s="21" customFormat="1" x14ac:dyDescent="0.2">
      <c r="A392" s="32"/>
      <c r="B392" s="32"/>
      <c r="C392" s="32"/>
      <c r="D392" s="43"/>
      <c r="E392" s="32"/>
      <c r="F392" s="32"/>
      <c r="G392" s="157"/>
      <c r="H392" s="15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1"/>
      <c r="AL392" s="32"/>
    </row>
    <row r="393" spans="1:38" s="21" customFormat="1" x14ac:dyDescent="0.2">
      <c r="A393" s="32"/>
      <c r="B393" s="32"/>
      <c r="C393" s="32"/>
      <c r="D393" s="43"/>
      <c r="E393" s="32"/>
      <c r="F393" s="32"/>
      <c r="G393" s="157"/>
      <c r="H393" s="15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1"/>
      <c r="AL393" s="32"/>
    </row>
    <row r="394" spans="1:38" s="21" customFormat="1" x14ac:dyDescent="0.2">
      <c r="A394" s="32"/>
      <c r="B394" s="32"/>
      <c r="C394" s="32"/>
      <c r="D394" s="43"/>
      <c r="E394" s="32"/>
      <c r="F394" s="32"/>
      <c r="G394" s="157"/>
      <c r="H394" s="15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1"/>
      <c r="AL394" s="32"/>
    </row>
    <row r="395" spans="1:38" s="21" customFormat="1" x14ac:dyDescent="0.2">
      <c r="A395" s="32"/>
      <c r="B395" s="32"/>
      <c r="C395" s="32"/>
      <c r="D395" s="43"/>
      <c r="E395" s="32"/>
      <c r="F395" s="32"/>
      <c r="G395" s="157"/>
      <c r="H395" s="15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1"/>
      <c r="AL395" s="32"/>
    </row>
    <row r="396" spans="1:38" s="21" customFormat="1" x14ac:dyDescent="0.2">
      <c r="A396" s="32"/>
      <c r="B396" s="32"/>
      <c r="C396" s="32"/>
      <c r="D396" s="43"/>
      <c r="E396" s="32"/>
      <c r="F396" s="32"/>
      <c r="G396" s="157"/>
      <c r="H396" s="15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1"/>
      <c r="AL396" s="32"/>
    </row>
    <row r="397" spans="1:38" s="21" customFormat="1" x14ac:dyDescent="0.2">
      <c r="A397" s="32"/>
      <c r="B397" s="32"/>
      <c r="C397" s="32"/>
      <c r="D397" s="43"/>
      <c r="E397" s="32"/>
      <c r="F397" s="32"/>
      <c r="G397" s="157"/>
      <c r="H397" s="15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1"/>
      <c r="AL397" s="32"/>
    </row>
    <row r="398" spans="1:38" s="21" customFormat="1" x14ac:dyDescent="0.2">
      <c r="A398" s="32"/>
      <c r="B398" s="32"/>
      <c r="C398" s="32"/>
      <c r="D398" s="43"/>
      <c r="E398" s="32"/>
      <c r="F398" s="32"/>
      <c r="G398" s="157"/>
      <c r="H398" s="15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1"/>
      <c r="AL398" s="32"/>
    </row>
    <row r="399" spans="1:38" s="21" customFormat="1" x14ac:dyDescent="0.2">
      <c r="A399" s="32"/>
      <c r="B399" s="32"/>
      <c r="C399" s="32"/>
      <c r="D399" s="43"/>
      <c r="E399" s="32"/>
      <c r="F399" s="32"/>
      <c r="G399" s="157"/>
      <c r="H399" s="15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1"/>
      <c r="AL399" s="32"/>
    </row>
    <row r="400" spans="1:38" s="21" customFormat="1" x14ac:dyDescent="0.2">
      <c r="A400" s="32"/>
      <c r="B400" s="32"/>
      <c r="C400" s="32"/>
      <c r="D400" s="43"/>
      <c r="E400" s="32"/>
      <c r="F400" s="32"/>
      <c r="G400" s="157"/>
      <c r="H400" s="15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1"/>
      <c r="AL400" s="32"/>
    </row>
    <row r="401" spans="1:38" s="21" customFormat="1" x14ac:dyDescent="0.2">
      <c r="A401" s="32"/>
      <c r="B401" s="32"/>
      <c r="C401" s="32"/>
      <c r="D401" s="43"/>
      <c r="E401" s="32"/>
      <c r="F401" s="32"/>
      <c r="G401" s="157"/>
      <c r="H401" s="15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1"/>
      <c r="AL401" s="32"/>
    </row>
    <row r="402" spans="1:38" s="21" customFormat="1" x14ac:dyDescent="0.2">
      <c r="A402" s="32"/>
      <c r="B402" s="32"/>
      <c r="C402" s="32"/>
      <c r="D402" s="43"/>
      <c r="E402" s="32"/>
      <c r="F402" s="32"/>
      <c r="G402" s="157"/>
      <c r="H402" s="15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1"/>
      <c r="AL402" s="32"/>
    </row>
    <row r="403" spans="1:38" s="21" customFormat="1" x14ac:dyDescent="0.2">
      <c r="A403" s="32"/>
      <c r="B403" s="32"/>
      <c r="C403" s="32"/>
      <c r="D403" s="43"/>
      <c r="E403" s="32"/>
      <c r="F403" s="32"/>
      <c r="G403" s="157"/>
      <c r="H403" s="15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1"/>
      <c r="AL403" s="32"/>
    </row>
    <row r="404" spans="1:38" s="21" customFormat="1" x14ac:dyDescent="0.2">
      <c r="A404" s="32"/>
      <c r="B404" s="32"/>
      <c r="C404" s="32"/>
      <c r="D404" s="43"/>
      <c r="E404" s="32"/>
      <c r="F404" s="32"/>
      <c r="G404" s="157"/>
      <c r="H404" s="15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1"/>
      <c r="AL404" s="32"/>
    </row>
    <row r="405" spans="1:38" s="21" customFormat="1" x14ac:dyDescent="0.2">
      <c r="A405" s="32"/>
      <c r="B405" s="32"/>
      <c r="C405" s="32"/>
      <c r="D405" s="43"/>
      <c r="E405" s="32"/>
      <c r="F405" s="32"/>
      <c r="G405" s="157"/>
      <c r="H405" s="15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1"/>
      <c r="AL405" s="32"/>
    </row>
    <row r="406" spans="1:38" s="21" customFormat="1" x14ac:dyDescent="0.2">
      <c r="A406" s="32"/>
      <c r="B406" s="32"/>
      <c r="C406" s="32"/>
      <c r="D406" s="43"/>
      <c r="E406" s="32"/>
      <c r="F406" s="32"/>
      <c r="G406" s="157"/>
      <c r="H406" s="15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1"/>
      <c r="AL406" s="32"/>
    </row>
    <row r="407" spans="1:38" s="21" customFormat="1" x14ac:dyDescent="0.2">
      <c r="A407" s="32"/>
      <c r="B407" s="32"/>
      <c r="C407" s="32"/>
      <c r="D407" s="43"/>
      <c r="E407" s="32"/>
      <c r="F407" s="32"/>
      <c r="G407" s="157"/>
      <c r="H407" s="15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1"/>
      <c r="AL407" s="32"/>
    </row>
    <row r="408" spans="1:38" s="21" customFormat="1" x14ac:dyDescent="0.2">
      <c r="A408" s="32"/>
      <c r="B408" s="32"/>
      <c r="C408" s="32"/>
      <c r="D408" s="43"/>
      <c r="E408" s="32"/>
      <c r="F408" s="32"/>
      <c r="G408" s="157"/>
      <c r="H408" s="15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1"/>
      <c r="AL408" s="32"/>
    </row>
    <row r="409" spans="1:38" s="21" customFormat="1" x14ac:dyDescent="0.2">
      <c r="A409" s="32"/>
      <c r="B409" s="32"/>
      <c r="C409" s="32"/>
      <c r="D409" s="43"/>
      <c r="E409" s="32"/>
      <c r="F409" s="32"/>
      <c r="G409" s="157"/>
      <c r="H409" s="15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1"/>
      <c r="AL409" s="32"/>
    </row>
    <row r="410" spans="1:38" s="21" customFormat="1" x14ac:dyDescent="0.2">
      <c r="A410" s="32"/>
      <c r="B410" s="32"/>
      <c r="C410" s="32"/>
      <c r="D410" s="43"/>
      <c r="E410" s="32"/>
      <c r="F410" s="32"/>
      <c r="G410" s="157"/>
      <c r="H410" s="15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1"/>
      <c r="AL410" s="32"/>
    </row>
    <row r="411" spans="1:38" s="21" customFormat="1" x14ac:dyDescent="0.2">
      <c r="A411" s="32"/>
      <c r="B411" s="32"/>
      <c r="C411" s="32"/>
      <c r="D411" s="43"/>
      <c r="E411" s="32"/>
      <c r="F411" s="32"/>
      <c r="G411" s="157"/>
      <c r="H411" s="15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1"/>
      <c r="AL411" s="32"/>
    </row>
    <row r="412" spans="1:38" s="21" customFormat="1" x14ac:dyDescent="0.2">
      <c r="A412" s="32"/>
      <c r="B412" s="32"/>
      <c r="C412" s="32"/>
      <c r="D412" s="43"/>
      <c r="E412" s="32"/>
      <c r="F412" s="32"/>
      <c r="G412" s="157"/>
      <c r="H412" s="15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1"/>
      <c r="AL412" s="32"/>
    </row>
    <row r="413" spans="1:38" s="21" customFormat="1" x14ac:dyDescent="0.2">
      <c r="A413" s="32"/>
      <c r="B413" s="32"/>
      <c r="C413" s="32"/>
      <c r="D413" s="43"/>
      <c r="E413" s="32"/>
      <c r="F413" s="32"/>
      <c r="G413" s="157"/>
      <c r="H413" s="15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1"/>
      <c r="AL413" s="32"/>
    </row>
    <row r="414" spans="1:38" s="21" customFormat="1" x14ac:dyDescent="0.2">
      <c r="A414" s="32"/>
      <c r="B414" s="32"/>
      <c r="C414" s="32"/>
      <c r="D414" s="43"/>
      <c r="E414" s="32"/>
      <c r="F414" s="32"/>
      <c r="G414" s="157"/>
      <c r="H414" s="15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1"/>
      <c r="AL414" s="32"/>
    </row>
    <row r="415" spans="1:38" s="21" customFormat="1" x14ac:dyDescent="0.2">
      <c r="A415" s="32"/>
      <c r="B415" s="32"/>
      <c r="C415" s="32"/>
      <c r="D415" s="43"/>
      <c r="E415" s="32"/>
      <c r="F415" s="32"/>
      <c r="G415" s="157"/>
      <c r="H415" s="15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1"/>
      <c r="AL415" s="32"/>
    </row>
    <row r="416" spans="1:38" s="21" customFormat="1" x14ac:dyDescent="0.2">
      <c r="A416" s="32"/>
      <c r="B416" s="32"/>
      <c r="C416" s="32"/>
      <c r="D416" s="43"/>
      <c r="E416" s="32"/>
      <c r="F416" s="32"/>
      <c r="G416" s="157"/>
      <c r="H416" s="15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1"/>
      <c r="AL416" s="32"/>
    </row>
    <row r="417" spans="1:38" s="21" customFormat="1" x14ac:dyDescent="0.2">
      <c r="A417" s="32"/>
      <c r="B417" s="32"/>
      <c r="C417" s="32"/>
      <c r="D417" s="43"/>
      <c r="E417" s="32"/>
      <c r="F417" s="32"/>
      <c r="G417" s="157"/>
      <c r="H417" s="15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1"/>
      <c r="AL417" s="32"/>
    </row>
    <row r="418" spans="1:38" s="21" customFormat="1" x14ac:dyDescent="0.2">
      <c r="A418" s="32"/>
      <c r="B418" s="32"/>
      <c r="C418" s="32"/>
      <c r="D418" s="43"/>
      <c r="E418" s="32"/>
      <c r="F418" s="32"/>
      <c r="G418" s="157"/>
      <c r="H418" s="15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1"/>
      <c r="AL418" s="32"/>
    </row>
    <row r="419" spans="1:38" s="21" customFormat="1" x14ac:dyDescent="0.2">
      <c r="A419" s="32"/>
      <c r="B419" s="32"/>
      <c r="C419" s="32"/>
      <c r="D419" s="43"/>
      <c r="E419" s="32"/>
      <c r="F419" s="32"/>
      <c r="G419" s="157"/>
      <c r="H419" s="15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1"/>
      <c r="AL419" s="32"/>
    </row>
    <row r="420" spans="1:38" s="21" customFormat="1" x14ac:dyDescent="0.2">
      <c r="A420" s="32"/>
      <c r="B420" s="32"/>
      <c r="C420" s="32"/>
      <c r="D420" s="43"/>
      <c r="E420" s="32"/>
      <c r="F420" s="32"/>
      <c r="G420" s="157"/>
      <c r="H420" s="15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1"/>
      <c r="AL420" s="32"/>
    </row>
    <row r="421" spans="1:38" s="21" customFormat="1" x14ac:dyDescent="0.2">
      <c r="A421" s="32"/>
      <c r="B421" s="32"/>
      <c r="C421" s="32"/>
      <c r="D421" s="43"/>
      <c r="E421" s="32"/>
      <c r="F421" s="32"/>
      <c r="G421" s="157"/>
      <c r="H421" s="15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1"/>
      <c r="AL421" s="32"/>
    </row>
    <row r="422" spans="1:38" s="21" customFormat="1" x14ac:dyDescent="0.2">
      <c r="A422" s="32"/>
      <c r="B422" s="32"/>
      <c r="C422" s="32"/>
      <c r="D422" s="43"/>
      <c r="E422" s="32"/>
      <c r="F422" s="32"/>
      <c r="G422" s="157"/>
      <c r="H422" s="15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1"/>
      <c r="AL422" s="32"/>
    </row>
    <row r="423" spans="1:38" s="21" customFormat="1" x14ac:dyDescent="0.2">
      <c r="A423" s="32"/>
      <c r="B423" s="32"/>
      <c r="C423" s="32"/>
      <c r="D423" s="43"/>
      <c r="E423" s="32"/>
      <c r="F423" s="32"/>
      <c r="G423" s="157"/>
      <c r="H423" s="15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1"/>
      <c r="AL423" s="32"/>
    </row>
    <row r="424" spans="1:38" s="21" customFormat="1" x14ac:dyDescent="0.2">
      <c r="A424" s="32"/>
      <c r="B424" s="32"/>
      <c r="C424" s="32"/>
      <c r="D424" s="43"/>
      <c r="E424" s="32"/>
      <c r="F424" s="32"/>
      <c r="G424" s="157"/>
      <c r="H424" s="15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1"/>
      <c r="AL424" s="32"/>
    </row>
    <row r="425" spans="1:38" s="21" customFormat="1" x14ac:dyDescent="0.2">
      <c r="A425" s="32"/>
      <c r="B425" s="32"/>
      <c r="C425" s="32"/>
      <c r="D425" s="43"/>
      <c r="E425" s="32"/>
      <c r="F425" s="32"/>
      <c r="G425" s="157"/>
      <c r="H425" s="15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1"/>
      <c r="AL425" s="32"/>
    </row>
    <row r="426" spans="1:38" s="21" customFormat="1" x14ac:dyDescent="0.2">
      <c r="A426" s="32"/>
      <c r="B426" s="32"/>
      <c r="C426" s="32"/>
      <c r="D426" s="43"/>
      <c r="E426" s="32"/>
      <c r="F426" s="32"/>
      <c r="G426" s="157"/>
      <c r="H426" s="15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1"/>
      <c r="AL426" s="32"/>
    </row>
    <row r="427" spans="1:38" s="21" customFormat="1" x14ac:dyDescent="0.2">
      <c r="A427" s="32"/>
      <c r="B427" s="32"/>
      <c r="C427" s="32"/>
      <c r="D427" s="43"/>
      <c r="E427" s="32"/>
      <c r="F427" s="32"/>
      <c r="G427" s="157"/>
      <c r="H427" s="15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1"/>
      <c r="AL427" s="32"/>
    </row>
    <row r="428" spans="1:38" s="21" customFormat="1" x14ac:dyDescent="0.2">
      <c r="A428" s="32"/>
      <c r="B428" s="32"/>
      <c r="C428" s="32"/>
      <c r="D428" s="43"/>
      <c r="E428" s="32"/>
      <c r="F428" s="32"/>
      <c r="G428" s="157"/>
      <c r="H428" s="15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1"/>
      <c r="AL428" s="32"/>
    </row>
    <row r="429" spans="1:38" s="21" customFormat="1" x14ac:dyDescent="0.2">
      <c r="A429" s="32"/>
      <c r="B429" s="32"/>
      <c r="C429" s="32"/>
      <c r="D429" s="43"/>
      <c r="E429" s="32"/>
      <c r="F429" s="32"/>
      <c r="G429" s="157"/>
      <c r="H429" s="15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1"/>
      <c r="AL429" s="32"/>
    </row>
    <row r="430" spans="1:38" s="21" customFormat="1" x14ac:dyDescent="0.2">
      <c r="A430" s="32"/>
      <c r="B430" s="32"/>
      <c r="C430" s="32"/>
      <c r="D430" s="43"/>
      <c r="E430" s="32"/>
      <c r="F430" s="32"/>
      <c r="G430" s="157"/>
      <c r="H430" s="15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1"/>
      <c r="AL430" s="32"/>
    </row>
    <row r="431" spans="1:38" s="21" customFormat="1" x14ac:dyDescent="0.2">
      <c r="A431" s="32"/>
      <c r="B431" s="32"/>
      <c r="C431" s="32"/>
      <c r="D431" s="43"/>
      <c r="E431" s="32"/>
      <c r="F431" s="32"/>
      <c r="G431" s="157"/>
      <c r="H431" s="15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1"/>
      <c r="AL431" s="32"/>
    </row>
    <row r="432" spans="1:38" s="21" customFormat="1" x14ac:dyDescent="0.2">
      <c r="A432" s="32"/>
      <c r="B432" s="32"/>
      <c r="C432" s="32"/>
      <c r="D432" s="43"/>
      <c r="E432" s="32"/>
      <c r="F432" s="32"/>
      <c r="G432" s="157"/>
      <c r="H432" s="15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1"/>
      <c r="AL432" s="32"/>
    </row>
    <row r="433" spans="1:38" s="21" customFormat="1" x14ac:dyDescent="0.2">
      <c r="A433" s="32"/>
      <c r="B433" s="32"/>
      <c r="C433" s="32"/>
      <c r="D433" s="43"/>
      <c r="E433" s="32"/>
      <c r="F433" s="32"/>
      <c r="G433" s="157"/>
      <c r="H433" s="15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1"/>
      <c r="AL433" s="32"/>
    </row>
    <row r="434" spans="1:38" s="21" customFormat="1" x14ac:dyDescent="0.2">
      <c r="A434" s="32"/>
      <c r="B434" s="32"/>
      <c r="C434" s="32"/>
      <c r="D434" s="43"/>
      <c r="E434" s="32"/>
      <c r="F434" s="32"/>
      <c r="G434" s="157"/>
      <c r="H434" s="15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1"/>
      <c r="AL434" s="32"/>
    </row>
    <row r="435" spans="1:38" s="21" customFormat="1" x14ac:dyDescent="0.2">
      <c r="A435" s="32"/>
      <c r="B435" s="32"/>
      <c r="C435" s="32"/>
      <c r="D435" s="43"/>
      <c r="E435" s="32"/>
      <c r="F435" s="32"/>
      <c r="G435" s="157"/>
      <c r="H435" s="15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1"/>
      <c r="AL435" s="32"/>
    </row>
    <row r="436" spans="1:38" s="21" customFormat="1" x14ac:dyDescent="0.2">
      <c r="A436" s="32"/>
      <c r="B436" s="32"/>
      <c r="C436" s="32"/>
      <c r="D436" s="43"/>
      <c r="E436" s="32"/>
      <c r="F436" s="32"/>
      <c r="G436" s="157"/>
      <c r="H436" s="15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1"/>
      <c r="AL436" s="32"/>
    </row>
    <row r="437" spans="1:38" s="21" customFormat="1" x14ac:dyDescent="0.2">
      <c r="A437" s="32"/>
      <c r="B437" s="32"/>
      <c r="C437" s="32"/>
      <c r="D437" s="43"/>
      <c r="E437" s="32"/>
      <c r="F437" s="32"/>
      <c r="G437" s="157"/>
      <c r="H437" s="15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1"/>
      <c r="AL437" s="32"/>
    </row>
    <row r="438" spans="1:38" s="21" customFormat="1" x14ac:dyDescent="0.2">
      <c r="A438" s="32"/>
      <c r="B438" s="32"/>
      <c r="C438" s="32"/>
      <c r="D438" s="43"/>
      <c r="E438" s="32"/>
      <c r="F438" s="32"/>
      <c r="G438" s="157"/>
      <c r="H438" s="15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1"/>
      <c r="AL438" s="32"/>
    </row>
    <row r="439" spans="1:38" s="21" customFormat="1" x14ac:dyDescent="0.2">
      <c r="A439" s="32"/>
      <c r="B439" s="32"/>
      <c r="C439" s="32"/>
      <c r="D439" s="43"/>
      <c r="E439" s="32"/>
      <c r="F439" s="32"/>
      <c r="G439" s="157"/>
      <c r="H439" s="15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1"/>
      <c r="AL439" s="32"/>
    </row>
    <row r="440" spans="1:38" s="21" customFormat="1" x14ac:dyDescent="0.2">
      <c r="A440" s="32"/>
      <c r="B440" s="32"/>
      <c r="C440" s="32"/>
      <c r="D440" s="43"/>
      <c r="E440" s="32"/>
      <c r="F440" s="32"/>
      <c r="G440" s="157"/>
      <c r="H440" s="15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1"/>
      <c r="AL440" s="32"/>
    </row>
    <row r="441" spans="1:38" s="21" customFormat="1" x14ac:dyDescent="0.2">
      <c r="A441" s="32"/>
      <c r="B441" s="32"/>
      <c r="C441" s="32"/>
      <c r="D441" s="43"/>
      <c r="E441" s="32"/>
      <c r="F441" s="32"/>
      <c r="G441" s="157"/>
      <c r="H441" s="15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1"/>
      <c r="AL441" s="32"/>
    </row>
    <row r="442" spans="1:38" s="21" customFormat="1" x14ac:dyDescent="0.2">
      <c r="A442" s="32"/>
      <c r="B442" s="32"/>
      <c r="C442" s="32"/>
      <c r="D442" s="43"/>
      <c r="E442" s="32"/>
      <c r="F442" s="32"/>
      <c r="G442" s="157"/>
      <c r="H442" s="15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1"/>
      <c r="AL442" s="32"/>
    </row>
    <row r="443" spans="1:38" s="21" customFormat="1" x14ac:dyDescent="0.2">
      <c r="A443" s="32"/>
      <c r="B443" s="32"/>
      <c r="C443" s="32"/>
      <c r="D443" s="43"/>
      <c r="E443" s="32"/>
      <c r="F443" s="32"/>
      <c r="G443" s="157"/>
      <c r="H443" s="15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1"/>
      <c r="AL443" s="32"/>
    </row>
    <row r="444" spans="1:38" s="21" customFormat="1" x14ac:dyDescent="0.2">
      <c r="A444" s="32"/>
      <c r="B444" s="32"/>
      <c r="C444" s="32"/>
      <c r="D444" s="43"/>
      <c r="E444" s="32"/>
      <c r="F444" s="32"/>
      <c r="G444" s="157"/>
      <c r="H444" s="15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1"/>
      <c r="AL444" s="32"/>
    </row>
    <row r="445" spans="1:38" s="21" customFormat="1" x14ac:dyDescent="0.2">
      <c r="A445" s="32"/>
      <c r="B445" s="32"/>
      <c r="C445" s="32"/>
      <c r="D445" s="43"/>
      <c r="E445" s="32"/>
      <c r="F445" s="32"/>
      <c r="G445" s="157"/>
      <c r="H445" s="15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1"/>
      <c r="AL445" s="32"/>
    </row>
    <row r="446" spans="1:38" s="21" customFormat="1" x14ac:dyDescent="0.2">
      <c r="A446" s="32"/>
      <c r="B446" s="32"/>
      <c r="C446" s="32"/>
      <c r="D446" s="43"/>
      <c r="E446" s="32"/>
      <c r="F446" s="32"/>
      <c r="G446" s="157"/>
      <c r="H446" s="15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1"/>
      <c r="AL446" s="32"/>
    </row>
    <row r="447" spans="1:38" s="21" customFormat="1" x14ac:dyDescent="0.2">
      <c r="A447" s="32"/>
      <c r="B447" s="32"/>
      <c r="C447" s="32"/>
      <c r="D447" s="43"/>
      <c r="E447" s="32"/>
      <c r="F447" s="32"/>
      <c r="G447" s="157"/>
      <c r="H447" s="15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1"/>
      <c r="AL447" s="32"/>
    </row>
    <row r="448" spans="1:38" s="21" customFormat="1" x14ac:dyDescent="0.2">
      <c r="A448" s="32"/>
      <c r="B448" s="32"/>
      <c r="C448" s="32"/>
      <c r="D448" s="43"/>
      <c r="E448" s="32"/>
      <c r="F448" s="32"/>
      <c r="G448" s="157"/>
      <c r="H448" s="15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1"/>
      <c r="AL448" s="32"/>
    </row>
    <row r="449" spans="1:38" s="21" customFormat="1" x14ac:dyDescent="0.2">
      <c r="A449" s="32"/>
      <c r="B449" s="32"/>
      <c r="C449" s="32"/>
      <c r="D449" s="43"/>
      <c r="E449" s="32"/>
      <c r="F449" s="32"/>
      <c r="G449" s="157"/>
      <c r="H449" s="15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1"/>
      <c r="AL449" s="32"/>
    </row>
    <row r="450" spans="1:38" s="21" customFormat="1" x14ac:dyDescent="0.2">
      <c r="A450" s="32"/>
      <c r="B450" s="32"/>
      <c r="C450" s="32"/>
      <c r="D450" s="43"/>
      <c r="E450" s="32"/>
      <c r="F450" s="32"/>
      <c r="G450" s="157"/>
      <c r="H450" s="15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1"/>
      <c r="AL450" s="32"/>
    </row>
    <row r="451" spans="1:38" s="21" customFormat="1" x14ac:dyDescent="0.2">
      <c r="A451" s="32"/>
      <c r="B451" s="32"/>
      <c r="C451" s="32"/>
      <c r="D451" s="43"/>
      <c r="E451" s="32"/>
      <c r="F451" s="32"/>
      <c r="G451" s="157"/>
      <c r="H451" s="15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1"/>
      <c r="AL451" s="32"/>
    </row>
    <row r="452" spans="1:38" s="21" customFormat="1" x14ac:dyDescent="0.2">
      <c r="A452" s="32"/>
      <c r="B452" s="32"/>
      <c r="C452" s="32"/>
      <c r="D452" s="43"/>
      <c r="E452" s="32"/>
      <c r="F452" s="32"/>
      <c r="G452" s="157"/>
      <c r="H452" s="15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1"/>
      <c r="AL452" s="32"/>
    </row>
    <row r="453" spans="1:38" s="21" customFormat="1" x14ac:dyDescent="0.2">
      <c r="A453" s="32"/>
      <c r="B453" s="32"/>
      <c r="C453" s="32"/>
      <c r="D453" s="43"/>
      <c r="E453" s="32"/>
      <c r="F453" s="32"/>
      <c r="G453" s="157"/>
      <c r="H453" s="15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1"/>
      <c r="AL453" s="32"/>
    </row>
    <row r="454" spans="1:38" s="21" customFormat="1" x14ac:dyDescent="0.2">
      <c r="A454" s="32"/>
      <c r="B454" s="32"/>
      <c r="C454" s="32"/>
      <c r="D454" s="43"/>
      <c r="E454" s="32"/>
      <c r="F454" s="32"/>
      <c r="G454" s="157"/>
      <c r="H454" s="15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1"/>
      <c r="AL454" s="32"/>
    </row>
    <row r="455" spans="1:38" s="21" customFormat="1" x14ac:dyDescent="0.2">
      <c r="A455" s="32"/>
      <c r="B455" s="32"/>
      <c r="C455" s="32"/>
      <c r="D455" s="43"/>
      <c r="E455" s="32"/>
      <c r="F455" s="32"/>
      <c r="G455" s="157"/>
      <c r="H455" s="15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1"/>
      <c r="AL455" s="32"/>
    </row>
    <row r="456" spans="1:38" s="21" customFormat="1" x14ac:dyDescent="0.2">
      <c r="A456" s="32"/>
      <c r="B456" s="32"/>
      <c r="C456" s="32"/>
      <c r="D456" s="43"/>
      <c r="E456" s="32"/>
      <c r="F456" s="32"/>
      <c r="G456" s="157"/>
      <c r="H456" s="15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1"/>
      <c r="AL456" s="32"/>
    </row>
    <row r="457" spans="1:38" s="21" customFormat="1" x14ac:dyDescent="0.2">
      <c r="A457" s="32"/>
      <c r="B457" s="32"/>
      <c r="C457" s="32"/>
      <c r="D457" s="43"/>
      <c r="E457" s="32"/>
      <c r="F457" s="32"/>
      <c r="G457" s="157"/>
      <c r="H457" s="15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1"/>
      <c r="AL457" s="32"/>
    </row>
    <row r="458" spans="1:38" s="21" customFormat="1" x14ac:dyDescent="0.2">
      <c r="A458" s="32"/>
      <c r="B458" s="32"/>
      <c r="C458" s="32"/>
      <c r="D458" s="43"/>
      <c r="E458" s="32"/>
      <c r="F458" s="32"/>
      <c r="G458" s="157"/>
      <c r="H458" s="15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1"/>
      <c r="AL458" s="32"/>
    </row>
    <row r="459" spans="1:38" s="21" customFormat="1" x14ac:dyDescent="0.2">
      <c r="A459" s="32"/>
      <c r="B459" s="32"/>
      <c r="C459" s="32"/>
      <c r="D459" s="43"/>
      <c r="E459" s="32"/>
      <c r="F459" s="32"/>
      <c r="G459" s="157"/>
      <c r="H459" s="15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1"/>
      <c r="AL459" s="32"/>
    </row>
    <row r="460" spans="1:38" s="21" customFormat="1" x14ac:dyDescent="0.2">
      <c r="A460" s="32"/>
      <c r="B460" s="32"/>
      <c r="C460" s="32"/>
      <c r="D460" s="43"/>
      <c r="E460" s="32"/>
      <c r="F460" s="32"/>
      <c r="G460" s="157"/>
      <c r="H460" s="15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1"/>
      <c r="AL460" s="32"/>
    </row>
    <row r="461" spans="1:38" s="21" customFormat="1" x14ac:dyDescent="0.2">
      <c r="A461" s="32"/>
      <c r="B461" s="32"/>
      <c r="C461" s="32"/>
      <c r="D461" s="43"/>
      <c r="E461" s="32"/>
      <c r="F461" s="32"/>
      <c r="G461" s="157"/>
      <c r="H461" s="15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1"/>
      <c r="AL461" s="32"/>
    </row>
    <row r="462" spans="1:38" s="21" customFormat="1" x14ac:dyDescent="0.2">
      <c r="A462" s="32"/>
      <c r="B462" s="32"/>
      <c r="C462" s="32"/>
      <c r="D462" s="43"/>
      <c r="E462" s="32"/>
      <c r="F462" s="32"/>
      <c r="G462" s="157"/>
      <c r="H462" s="15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1"/>
      <c r="AL462" s="32"/>
    </row>
    <row r="463" spans="1:38" s="21" customFormat="1" x14ac:dyDescent="0.2">
      <c r="A463" s="32"/>
      <c r="B463" s="32"/>
      <c r="C463" s="32"/>
      <c r="D463" s="43"/>
      <c r="E463" s="32"/>
      <c r="F463" s="32"/>
      <c r="G463" s="157"/>
      <c r="H463" s="15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1"/>
      <c r="AL463" s="32"/>
    </row>
    <row r="464" spans="1:38" s="21" customFormat="1" x14ac:dyDescent="0.2">
      <c r="A464" s="32"/>
      <c r="B464" s="32"/>
      <c r="C464" s="32"/>
      <c r="D464" s="43"/>
      <c r="E464" s="32"/>
      <c r="F464" s="32"/>
      <c r="G464" s="157"/>
      <c r="H464" s="15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1"/>
      <c r="AL464" s="32"/>
    </row>
    <row r="465" spans="1:38" s="21" customFormat="1" x14ac:dyDescent="0.2">
      <c r="A465" s="32"/>
      <c r="B465" s="32"/>
      <c r="C465" s="32"/>
      <c r="D465" s="43"/>
      <c r="E465" s="32"/>
      <c r="F465" s="32"/>
      <c r="G465" s="157"/>
      <c r="H465" s="15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1"/>
      <c r="AL465" s="32"/>
    </row>
    <row r="466" spans="1:38" s="21" customFormat="1" x14ac:dyDescent="0.2">
      <c r="A466" s="32"/>
      <c r="B466" s="32"/>
      <c r="C466" s="32"/>
      <c r="D466" s="43"/>
      <c r="E466" s="32"/>
      <c r="F466" s="32"/>
      <c r="G466" s="157"/>
      <c r="H466" s="15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1"/>
      <c r="AL466" s="32"/>
    </row>
    <row r="467" spans="1:38" s="21" customFormat="1" x14ac:dyDescent="0.2">
      <c r="A467" s="32"/>
      <c r="B467" s="32"/>
      <c r="C467" s="32"/>
      <c r="D467" s="43"/>
      <c r="E467" s="32"/>
      <c r="F467" s="32"/>
      <c r="G467" s="157"/>
      <c r="H467" s="15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1"/>
      <c r="AL467" s="32"/>
    </row>
    <row r="468" spans="1:38" s="21" customFormat="1" x14ac:dyDescent="0.2">
      <c r="A468" s="32"/>
      <c r="B468" s="32"/>
      <c r="C468" s="32"/>
      <c r="D468" s="43"/>
      <c r="E468" s="32"/>
      <c r="F468" s="32"/>
      <c r="G468" s="157"/>
      <c r="H468" s="15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1"/>
      <c r="AL468" s="32"/>
    </row>
    <row r="469" spans="1:38" s="21" customFormat="1" x14ac:dyDescent="0.2">
      <c r="A469" s="32"/>
      <c r="B469" s="32"/>
      <c r="C469" s="32"/>
      <c r="D469" s="43"/>
      <c r="E469" s="32"/>
      <c r="F469" s="32"/>
      <c r="G469" s="157"/>
      <c r="H469" s="15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1"/>
      <c r="AL469" s="32"/>
    </row>
    <row r="470" spans="1:38" s="21" customFormat="1" x14ac:dyDescent="0.2">
      <c r="A470" s="32"/>
      <c r="B470" s="32"/>
      <c r="C470" s="32"/>
      <c r="D470" s="43"/>
      <c r="E470" s="32"/>
      <c r="F470" s="32"/>
      <c r="G470" s="157"/>
      <c r="H470" s="15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1"/>
      <c r="AL470" s="32"/>
    </row>
    <row r="471" spans="1:38" s="21" customFormat="1" x14ac:dyDescent="0.2">
      <c r="A471" s="32"/>
      <c r="B471" s="32"/>
      <c r="C471" s="32"/>
      <c r="D471" s="43"/>
      <c r="E471" s="32"/>
      <c r="F471" s="32"/>
      <c r="G471" s="157"/>
      <c r="H471" s="15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1"/>
      <c r="AL471" s="32"/>
    </row>
    <row r="472" spans="1:38" s="21" customFormat="1" x14ac:dyDescent="0.2">
      <c r="A472" s="32"/>
      <c r="B472" s="32"/>
      <c r="C472" s="32"/>
      <c r="D472" s="43"/>
      <c r="E472" s="32"/>
      <c r="F472" s="32"/>
      <c r="G472" s="157"/>
      <c r="H472" s="15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1"/>
      <c r="AL472" s="32"/>
    </row>
    <row r="473" spans="1:38" s="21" customFormat="1" x14ac:dyDescent="0.2">
      <c r="A473" s="32"/>
      <c r="B473" s="32"/>
      <c r="C473" s="32"/>
      <c r="D473" s="43"/>
      <c r="E473" s="32"/>
      <c r="F473" s="32"/>
      <c r="G473" s="157"/>
      <c r="H473" s="15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1"/>
      <c r="AL473" s="32"/>
    </row>
    <row r="474" spans="1:38" s="21" customFormat="1" x14ac:dyDescent="0.2">
      <c r="A474" s="32"/>
      <c r="B474" s="32"/>
      <c r="C474" s="32"/>
      <c r="D474" s="43"/>
      <c r="E474" s="32"/>
      <c r="F474" s="32"/>
      <c r="G474" s="157"/>
      <c r="H474" s="15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1"/>
      <c r="AL474" s="32"/>
    </row>
    <row r="475" spans="1:38" s="21" customFormat="1" x14ac:dyDescent="0.2">
      <c r="A475" s="32"/>
      <c r="B475" s="32"/>
      <c r="C475" s="32"/>
      <c r="D475" s="43"/>
      <c r="E475" s="32"/>
      <c r="F475" s="32"/>
      <c r="G475" s="157"/>
      <c r="H475" s="15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1"/>
      <c r="AL475" s="32"/>
    </row>
    <row r="476" spans="1:38" s="21" customFormat="1" x14ac:dyDescent="0.2">
      <c r="A476" s="32"/>
      <c r="B476" s="32"/>
      <c r="C476" s="32"/>
      <c r="D476" s="43"/>
      <c r="E476" s="32"/>
      <c r="F476" s="32"/>
      <c r="G476" s="157"/>
      <c r="H476" s="15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1"/>
      <c r="AL476" s="32"/>
    </row>
    <row r="477" spans="1:38" s="21" customFormat="1" x14ac:dyDescent="0.2">
      <c r="A477" s="32"/>
      <c r="B477" s="32"/>
      <c r="C477" s="32"/>
      <c r="D477" s="43"/>
      <c r="E477" s="32"/>
      <c r="F477" s="32"/>
      <c r="G477" s="157"/>
      <c r="H477" s="15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1"/>
      <c r="AL477" s="32"/>
    </row>
    <row r="478" spans="1:38" s="21" customFormat="1" x14ac:dyDescent="0.2">
      <c r="A478" s="32"/>
      <c r="B478" s="32"/>
      <c r="C478" s="32"/>
      <c r="D478" s="43"/>
      <c r="E478" s="32"/>
      <c r="F478" s="32"/>
      <c r="G478" s="157"/>
      <c r="H478" s="15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1"/>
      <c r="AL478" s="32"/>
    </row>
    <row r="479" spans="1:38" s="21" customFormat="1" x14ac:dyDescent="0.2">
      <c r="A479" s="32"/>
      <c r="B479" s="32"/>
      <c r="C479" s="32"/>
      <c r="D479" s="43"/>
      <c r="E479" s="32"/>
      <c r="F479" s="32"/>
      <c r="G479" s="157"/>
      <c r="H479" s="15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1"/>
      <c r="AL479" s="32"/>
    </row>
    <row r="480" spans="1:38" s="21" customFormat="1" x14ac:dyDescent="0.2">
      <c r="A480" s="32"/>
      <c r="B480" s="32"/>
      <c r="C480" s="32"/>
      <c r="D480" s="43"/>
      <c r="E480" s="32"/>
      <c r="F480" s="32"/>
      <c r="G480" s="157"/>
      <c r="H480" s="15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1"/>
      <c r="AL480" s="32"/>
    </row>
    <row r="481" spans="1:38" s="21" customFormat="1" x14ac:dyDescent="0.2">
      <c r="A481" s="32"/>
      <c r="B481" s="32"/>
      <c r="C481" s="32"/>
      <c r="D481" s="43"/>
      <c r="E481" s="32"/>
      <c r="F481" s="32"/>
      <c r="G481" s="157"/>
      <c r="H481" s="15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1"/>
      <c r="AL481" s="32"/>
    </row>
    <row r="482" spans="1:38" s="21" customFormat="1" x14ac:dyDescent="0.2">
      <c r="A482" s="32"/>
      <c r="B482" s="32"/>
      <c r="C482" s="32"/>
      <c r="D482" s="43"/>
      <c r="E482" s="32"/>
      <c r="F482" s="32"/>
      <c r="G482" s="157"/>
      <c r="H482" s="15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1"/>
      <c r="AL482" s="32"/>
    </row>
    <row r="483" spans="1:38" s="21" customFormat="1" x14ac:dyDescent="0.2">
      <c r="A483" s="32"/>
      <c r="B483" s="32"/>
      <c r="C483" s="32"/>
      <c r="D483" s="43"/>
      <c r="E483" s="32"/>
      <c r="F483" s="32"/>
      <c r="G483" s="157"/>
      <c r="H483" s="15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1"/>
      <c r="AL483" s="32"/>
    </row>
    <row r="484" spans="1:38" s="21" customFormat="1" x14ac:dyDescent="0.2">
      <c r="A484" s="32"/>
      <c r="B484" s="32"/>
      <c r="C484" s="32"/>
      <c r="D484" s="43"/>
      <c r="E484" s="32"/>
      <c r="F484" s="32"/>
      <c r="G484" s="157"/>
      <c r="H484" s="15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1"/>
      <c r="AL484" s="32"/>
    </row>
    <row r="485" spans="1:38" s="21" customFormat="1" x14ac:dyDescent="0.2">
      <c r="A485" s="32"/>
      <c r="B485" s="32"/>
      <c r="C485" s="32"/>
      <c r="D485" s="43"/>
      <c r="E485" s="32"/>
      <c r="F485" s="32"/>
      <c r="G485" s="157"/>
      <c r="H485" s="15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1"/>
      <c r="AL485" s="32"/>
    </row>
    <row r="486" spans="1:38" s="21" customFormat="1" x14ac:dyDescent="0.2">
      <c r="A486" s="32"/>
      <c r="B486" s="32"/>
      <c r="C486" s="32"/>
      <c r="D486" s="43"/>
      <c r="E486" s="32"/>
      <c r="F486" s="32"/>
      <c r="G486" s="157"/>
      <c r="H486" s="15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1"/>
      <c r="AL486" s="32"/>
    </row>
    <row r="487" spans="1:38" s="21" customFormat="1" x14ac:dyDescent="0.2">
      <c r="A487" s="32"/>
      <c r="B487" s="32"/>
      <c r="C487" s="32"/>
      <c r="D487" s="43"/>
      <c r="E487" s="32"/>
      <c r="F487" s="32"/>
      <c r="G487" s="157"/>
      <c r="H487" s="15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1"/>
      <c r="AL487" s="32"/>
    </row>
    <row r="488" spans="1:38" s="21" customFormat="1" x14ac:dyDescent="0.2">
      <c r="A488" s="32"/>
      <c r="B488" s="32"/>
      <c r="C488" s="32"/>
      <c r="D488" s="43"/>
      <c r="E488" s="32"/>
      <c r="F488" s="32"/>
      <c r="G488" s="157"/>
      <c r="H488" s="15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1"/>
      <c r="AL488" s="32"/>
    </row>
    <row r="489" spans="1:38" s="21" customFormat="1" x14ac:dyDescent="0.2">
      <c r="A489" s="32"/>
      <c r="B489" s="32"/>
      <c r="C489" s="32"/>
      <c r="D489" s="43"/>
      <c r="E489" s="32"/>
      <c r="F489" s="32"/>
      <c r="G489" s="157"/>
      <c r="H489" s="15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1"/>
      <c r="AL489" s="32"/>
    </row>
    <row r="490" spans="1:38" s="21" customFormat="1" x14ac:dyDescent="0.2">
      <c r="A490" s="32"/>
      <c r="B490" s="32"/>
      <c r="C490" s="32"/>
      <c r="D490" s="43"/>
      <c r="E490" s="32"/>
      <c r="F490" s="32"/>
      <c r="G490" s="157"/>
      <c r="H490" s="15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1"/>
      <c r="AL490" s="32"/>
    </row>
    <row r="491" spans="1:38" s="21" customFormat="1" x14ac:dyDescent="0.2">
      <c r="A491" s="32"/>
      <c r="B491" s="32"/>
      <c r="C491" s="32"/>
      <c r="D491" s="43"/>
      <c r="E491" s="32"/>
      <c r="F491" s="32"/>
      <c r="G491" s="157"/>
      <c r="H491" s="15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1"/>
      <c r="AL491" s="1"/>
    </row>
    <row r="492" spans="1:38" s="21" customFormat="1" x14ac:dyDescent="0.2">
      <c r="A492" s="32"/>
      <c r="B492" s="32"/>
      <c r="C492" s="32"/>
      <c r="D492" s="43"/>
      <c r="E492" s="32"/>
      <c r="F492" s="32"/>
      <c r="G492" s="157"/>
      <c r="H492" s="15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1"/>
      <c r="AL492" s="1"/>
    </row>
    <row r="493" spans="1:38" s="21" customFormat="1" x14ac:dyDescent="0.2">
      <c r="A493" s="32"/>
      <c r="B493" s="32"/>
      <c r="C493" s="32"/>
      <c r="D493" s="43"/>
      <c r="E493" s="32"/>
      <c r="F493" s="32"/>
      <c r="G493" s="157"/>
      <c r="H493" s="15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1"/>
      <c r="AL493" s="1"/>
    </row>
    <row r="494" spans="1:38" s="21" customFormat="1" x14ac:dyDescent="0.2">
      <c r="A494" s="32"/>
      <c r="B494" s="32"/>
      <c r="C494" s="32"/>
      <c r="D494" s="43"/>
      <c r="E494" s="32"/>
      <c r="F494" s="32"/>
      <c r="G494" s="157"/>
      <c r="H494" s="15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1"/>
      <c r="AL494" s="1"/>
    </row>
    <row r="495" spans="1:38" s="21" customFormat="1" x14ac:dyDescent="0.2">
      <c r="A495" s="32"/>
      <c r="B495" s="32"/>
      <c r="C495" s="32"/>
      <c r="D495" s="43"/>
      <c r="E495" s="32"/>
      <c r="F495" s="32"/>
      <c r="G495" s="157"/>
      <c r="H495" s="15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1"/>
      <c r="AL495" s="1"/>
    </row>
    <row r="496" spans="1:38" s="21" customFormat="1" x14ac:dyDescent="0.2">
      <c r="A496" s="32"/>
      <c r="B496" s="32"/>
      <c r="C496" s="32"/>
      <c r="D496" s="43"/>
      <c r="E496" s="32"/>
      <c r="F496" s="32"/>
      <c r="G496" s="157"/>
      <c r="H496" s="15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1"/>
      <c r="AL496" s="1"/>
    </row>
    <row r="497" spans="1:38" s="21" customFormat="1" x14ac:dyDescent="0.2">
      <c r="A497" s="32"/>
      <c r="B497" s="32"/>
      <c r="C497" s="32"/>
      <c r="D497" s="43"/>
      <c r="E497" s="32"/>
      <c r="F497" s="32"/>
      <c r="G497" s="157"/>
      <c r="H497" s="15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1"/>
      <c r="AL497" s="1"/>
    </row>
    <row r="498" spans="1:38" s="21" customFormat="1" x14ac:dyDescent="0.2">
      <c r="A498" s="32"/>
      <c r="B498" s="32"/>
      <c r="C498" s="32"/>
      <c r="D498" s="43"/>
      <c r="E498" s="32"/>
      <c r="F498" s="32"/>
      <c r="G498" s="157"/>
      <c r="H498" s="15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1"/>
      <c r="AL498" s="1"/>
    </row>
    <row r="499" spans="1:38" s="21" customFormat="1" x14ac:dyDescent="0.2">
      <c r="A499" s="32"/>
      <c r="B499" s="32"/>
      <c r="C499" s="32"/>
      <c r="D499" s="43"/>
      <c r="E499" s="32"/>
      <c r="F499" s="32"/>
      <c r="G499" s="157"/>
      <c r="H499" s="15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1"/>
      <c r="AL499" s="1"/>
    </row>
    <row r="500" spans="1:38" s="21" customFormat="1" x14ac:dyDescent="0.2">
      <c r="A500" s="32"/>
      <c r="B500" s="32"/>
      <c r="C500" s="32"/>
      <c r="D500" s="43"/>
      <c r="E500" s="32"/>
      <c r="F500" s="32"/>
      <c r="G500" s="157"/>
      <c r="H500" s="15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1"/>
      <c r="AL500" s="1"/>
    </row>
    <row r="501" spans="1:38" s="21" customFormat="1" x14ac:dyDescent="0.2">
      <c r="A501" s="32"/>
      <c r="B501" s="32"/>
      <c r="C501" s="32"/>
      <c r="D501" s="43"/>
      <c r="E501" s="32"/>
      <c r="F501" s="32"/>
      <c r="G501" s="157"/>
      <c r="H501" s="15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1"/>
      <c r="AL501" s="1"/>
    </row>
    <row r="502" spans="1:38" s="21" customFormat="1" x14ac:dyDescent="0.2">
      <c r="A502" s="32"/>
      <c r="B502" s="32"/>
      <c r="C502" s="32"/>
      <c r="D502" s="43"/>
      <c r="E502" s="32"/>
      <c r="F502" s="32"/>
      <c r="G502" s="157"/>
      <c r="H502" s="15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1"/>
      <c r="AL502" s="1"/>
    </row>
    <row r="503" spans="1:38" s="21" customFormat="1" x14ac:dyDescent="0.2">
      <c r="A503" s="32"/>
      <c r="B503" s="32"/>
      <c r="C503" s="32"/>
      <c r="D503" s="43"/>
      <c r="E503" s="32"/>
      <c r="F503" s="32"/>
      <c r="G503" s="157"/>
      <c r="H503" s="15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1"/>
      <c r="AL503" s="1"/>
    </row>
    <row r="504" spans="1:38" s="21" customFormat="1" x14ac:dyDescent="0.2">
      <c r="A504" s="32"/>
      <c r="B504" s="32"/>
      <c r="C504" s="32"/>
      <c r="D504" s="43"/>
      <c r="E504" s="32"/>
      <c r="F504" s="32"/>
      <c r="G504" s="157"/>
      <c r="H504" s="15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1"/>
      <c r="AL504" s="1"/>
    </row>
    <row r="505" spans="1:38" s="21" customFormat="1" x14ac:dyDescent="0.2">
      <c r="A505" s="32"/>
      <c r="B505" s="32"/>
      <c r="C505" s="32"/>
      <c r="D505" s="43"/>
      <c r="E505" s="32"/>
      <c r="F505" s="32"/>
      <c r="G505" s="157"/>
      <c r="H505" s="15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1"/>
      <c r="AL505" s="1"/>
    </row>
    <row r="506" spans="1:38" s="21" customFormat="1" x14ac:dyDescent="0.2">
      <c r="A506" s="32"/>
      <c r="B506" s="32"/>
      <c r="C506" s="32"/>
      <c r="D506" s="43"/>
      <c r="E506" s="32"/>
      <c r="F506" s="32"/>
      <c r="G506" s="157"/>
      <c r="H506" s="15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1"/>
      <c r="AL506" s="1"/>
    </row>
    <row r="507" spans="1:38" s="21" customFormat="1" x14ac:dyDescent="0.2">
      <c r="A507" s="32"/>
      <c r="B507" s="32"/>
      <c r="C507" s="32"/>
      <c r="D507" s="43"/>
      <c r="E507" s="32"/>
      <c r="F507" s="32"/>
      <c r="G507" s="157"/>
      <c r="H507" s="15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1"/>
      <c r="AL507" s="1"/>
    </row>
    <row r="508" spans="1:38" s="21" customFormat="1" x14ac:dyDescent="0.2">
      <c r="A508" s="32"/>
      <c r="B508" s="32"/>
      <c r="C508" s="32"/>
      <c r="D508" s="43"/>
      <c r="E508" s="32"/>
      <c r="F508" s="32"/>
      <c r="G508" s="157"/>
      <c r="H508" s="15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1"/>
      <c r="AL508" s="1"/>
    </row>
    <row r="509" spans="1:38" s="21" customFormat="1" x14ac:dyDescent="0.2">
      <c r="A509" s="32"/>
      <c r="B509" s="32"/>
      <c r="C509" s="32"/>
      <c r="D509" s="43"/>
      <c r="E509" s="32"/>
      <c r="F509" s="32"/>
      <c r="G509" s="157"/>
      <c r="H509" s="15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1"/>
      <c r="AL509" s="1"/>
    </row>
    <row r="510" spans="1:38" s="21" customFormat="1" x14ac:dyDescent="0.2">
      <c r="A510" s="32"/>
      <c r="B510" s="32"/>
      <c r="C510" s="32"/>
      <c r="D510" s="43"/>
      <c r="E510" s="32"/>
      <c r="F510" s="32"/>
      <c r="G510" s="157"/>
      <c r="H510" s="15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1"/>
      <c r="AL510" s="1"/>
    </row>
    <row r="511" spans="1:38" s="21" customFormat="1" x14ac:dyDescent="0.2">
      <c r="A511" s="32"/>
      <c r="B511" s="32"/>
      <c r="C511" s="32"/>
      <c r="D511" s="43"/>
      <c r="E511" s="32"/>
      <c r="F511" s="32"/>
      <c r="G511" s="157"/>
      <c r="H511" s="15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1"/>
      <c r="AL511" s="1"/>
    </row>
    <row r="512" spans="1:38" s="21" customFormat="1" x14ac:dyDescent="0.2">
      <c r="A512" s="32"/>
      <c r="B512" s="32"/>
      <c r="C512" s="32"/>
      <c r="D512" s="43"/>
      <c r="E512" s="32"/>
      <c r="F512" s="32"/>
      <c r="G512" s="157"/>
      <c r="H512" s="15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1"/>
      <c r="AL512" s="1"/>
    </row>
    <row r="513" spans="1:38" s="21" customFormat="1" x14ac:dyDescent="0.2">
      <c r="A513" s="32"/>
      <c r="B513" s="32"/>
      <c r="C513" s="32"/>
      <c r="D513" s="43"/>
      <c r="E513" s="32"/>
      <c r="F513" s="32"/>
      <c r="G513" s="157"/>
      <c r="H513" s="15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1"/>
      <c r="AL513" s="1"/>
    </row>
    <row r="514" spans="1:38" s="21" customFormat="1" x14ac:dyDescent="0.2">
      <c r="A514" s="32"/>
      <c r="B514" s="32"/>
      <c r="C514" s="32"/>
      <c r="D514" s="43"/>
      <c r="E514" s="32"/>
      <c r="F514" s="32"/>
      <c r="G514" s="157"/>
      <c r="H514" s="15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1"/>
      <c r="AL514" s="1"/>
    </row>
    <row r="515" spans="1:38" s="21" customFormat="1" x14ac:dyDescent="0.2">
      <c r="A515" s="32"/>
      <c r="B515" s="32"/>
      <c r="C515" s="32"/>
      <c r="D515" s="43"/>
      <c r="E515" s="32"/>
      <c r="F515" s="32"/>
      <c r="G515" s="157"/>
      <c r="H515" s="15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1"/>
      <c r="AL515" s="1"/>
    </row>
    <row r="516" spans="1:38" s="21" customFormat="1" x14ac:dyDescent="0.2">
      <c r="A516" s="32"/>
      <c r="B516" s="32"/>
      <c r="C516" s="32"/>
      <c r="D516" s="43"/>
      <c r="E516" s="32"/>
      <c r="F516" s="32"/>
      <c r="G516" s="157"/>
      <c r="H516" s="15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1"/>
      <c r="AL516" s="1"/>
    </row>
    <row r="517" spans="1:38" s="21" customFormat="1" x14ac:dyDescent="0.2">
      <c r="A517" s="32"/>
      <c r="B517" s="32"/>
      <c r="C517" s="32"/>
      <c r="D517" s="43"/>
      <c r="E517" s="32"/>
      <c r="F517" s="32"/>
      <c r="G517" s="157"/>
      <c r="H517" s="15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1"/>
      <c r="AL517" s="1"/>
    </row>
    <row r="518" spans="1:38" s="21" customFormat="1" x14ac:dyDescent="0.2">
      <c r="A518" s="32"/>
      <c r="B518" s="32"/>
      <c r="C518" s="32"/>
      <c r="D518" s="43"/>
      <c r="E518" s="32"/>
      <c r="F518" s="32"/>
      <c r="G518" s="157"/>
      <c r="H518" s="15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1"/>
      <c r="AL518" s="1"/>
    </row>
    <row r="519" spans="1:38" s="21" customFormat="1" x14ac:dyDescent="0.2">
      <c r="A519" s="32"/>
      <c r="B519" s="32"/>
      <c r="C519" s="32"/>
      <c r="D519" s="43"/>
      <c r="E519" s="32"/>
      <c r="F519" s="32"/>
      <c r="G519" s="157"/>
      <c r="H519" s="15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1"/>
      <c r="AL519" s="1"/>
    </row>
    <row r="520" spans="1:38" s="21" customFormat="1" x14ac:dyDescent="0.2">
      <c r="A520" s="32"/>
      <c r="B520" s="32"/>
      <c r="C520" s="32"/>
      <c r="D520" s="43"/>
      <c r="E520" s="32"/>
      <c r="F520" s="32"/>
      <c r="G520" s="157"/>
      <c r="H520" s="15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1"/>
      <c r="AL520" s="1"/>
    </row>
    <row r="521" spans="1:38" s="21" customFormat="1" x14ac:dyDescent="0.2">
      <c r="A521" s="32"/>
      <c r="B521" s="32"/>
      <c r="C521" s="32"/>
      <c r="D521" s="43"/>
      <c r="E521" s="32"/>
      <c r="F521" s="32"/>
      <c r="G521" s="157"/>
      <c r="H521" s="15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1"/>
      <c r="AL521" s="1"/>
    </row>
    <row r="522" spans="1:38" s="21" customFormat="1" x14ac:dyDescent="0.2">
      <c r="A522" s="32"/>
      <c r="B522" s="32"/>
      <c r="C522" s="32"/>
      <c r="D522" s="43"/>
      <c r="E522" s="32"/>
      <c r="F522" s="32"/>
      <c r="G522" s="157"/>
      <c r="H522" s="15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1"/>
      <c r="AL522" s="1"/>
    </row>
    <row r="523" spans="1:38" s="21" customFormat="1" x14ac:dyDescent="0.2">
      <c r="A523" s="32"/>
      <c r="B523" s="32"/>
      <c r="C523" s="32"/>
      <c r="D523" s="43"/>
      <c r="E523" s="32"/>
      <c r="F523" s="32"/>
      <c r="G523" s="157"/>
      <c r="H523" s="15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1"/>
      <c r="AL523" s="1"/>
    </row>
    <row r="524" spans="1:38" s="21" customFormat="1" x14ac:dyDescent="0.2">
      <c r="A524" s="32"/>
      <c r="B524" s="32"/>
      <c r="C524" s="32"/>
      <c r="D524" s="43"/>
      <c r="E524" s="32"/>
      <c r="F524" s="32"/>
      <c r="G524" s="157"/>
      <c r="H524" s="15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1"/>
      <c r="AL524" s="1"/>
    </row>
    <row r="525" spans="1:38" s="21" customFormat="1" x14ac:dyDescent="0.2">
      <c r="A525" s="32"/>
      <c r="B525" s="32"/>
      <c r="C525" s="32"/>
      <c r="D525" s="43"/>
      <c r="E525" s="32"/>
      <c r="F525" s="32"/>
      <c r="G525" s="157"/>
      <c r="H525" s="15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1"/>
      <c r="AL525" s="1"/>
    </row>
    <row r="526" spans="1:38" s="21" customFormat="1" x14ac:dyDescent="0.2">
      <c r="A526" s="32"/>
      <c r="B526" s="32"/>
      <c r="C526" s="32"/>
      <c r="D526" s="43"/>
      <c r="E526" s="32"/>
      <c r="F526" s="32"/>
      <c r="G526" s="157"/>
      <c r="H526" s="15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1"/>
      <c r="AL526" s="1"/>
    </row>
    <row r="527" spans="1:38" s="21" customFormat="1" x14ac:dyDescent="0.2">
      <c r="A527" s="32"/>
      <c r="B527" s="32"/>
      <c r="C527" s="32"/>
      <c r="D527" s="43"/>
      <c r="E527" s="32"/>
      <c r="F527" s="32"/>
      <c r="G527" s="157"/>
      <c r="H527" s="15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1"/>
      <c r="AL527" s="1"/>
    </row>
    <row r="528" spans="1:38" s="21" customFormat="1" x14ac:dyDescent="0.2">
      <c r="A528" s="32"/>
      <c r="B528" s="32"/>
      <c r="C528" s="32"/>
      <c r="D528" s="43"/>
      <c r="E528" s="32"/>
      <c r="F528" s="32"/>
      <c r="G528" s="157"/>
      <c r="H528" s="15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1"/>
      <c r="AL528" s="1"/>
    </row>
    <row r="529" spans="1:38" s="21" customFormat="1" x14ac:dyDescent="0.2">
      <c r="A529" s="32"/>
      <c r="B529" s="32"/>
      <c r="C529" s="32"/>
      <c r="D529" s="43"/>
      <c r="E529" s="32"/>
      <c r="F529" s="32"/>
      <c r="G529" s="157"/>
      <c r="H529" s="15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1"/>
      <c r="AL529" s="1"/>
    </row>
    <row r="530" spans="1:38" s="21" customFormat="1" x14ac:dyDescent="0.2">
      <c r="A530" s="32"/>
      <c r="B530" s="32"/>
      <c r="C530" s="32"/>
      <c r="D530" s="43"/>
      <c r="E530" s="32"/>
      <c r="F530" s="32"/>
      <c r="G530" s="157"/>
      <c r="H530" s="15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1"/>
      <c r="AL530" s="1"/>
    </row>
    <row r="531" spans="1:38" s="21" customFormat="1" x14ac:dyDescent="0.2">
      <c r="A531" s="32"/>
      <c r="B531" s="32"/>
      <c r="C531" s="32"/>
      <c r="D531" s="43"/>
      <c r="E531" s="32"/>
      <c r="F531" s="32"/>
      <c r="G531" s="157"/>
      <c r="H531" s="15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1"/>
      <c r="AL531" s="1"/>
    </row>
    <row r="532" spans="1:38" s="21" customFormat="1" x14ac:dyDescent="0.2">
      <c r="A532" s="32"/>
      <c r="B532" s="32"/>
      <c r="C532" s="32"/>
      <c r="D532" s="43"/>
      <c r="E532" s="32"/>
      <c r="F532" s="32"/>
      <c r="G532" s="157"/>
      <c r="H532" s="15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1"/>
      <c r="AL532" s="1"/>
    </row>
    <row r="533" spans="1:38" s="21" customFormat="1" x14ac:dyDescent="0.2">
      <c r="A533" s="32"/>
      <c r="B533" s="32"/>
      <c r="C533" s="32"/>
      <c r="D533" s="43"/>
      <c r="E533" s="32"/>
      <c r="F533" s="32"/>
      <c r="G533" s="157"/>
      <c r="H533" s="15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1"/>
      <c r="AL533" s="1"/>
    </row>
    <row r="534" spans="1:38" s="21" customFormat="1" x14ac:dyDescent="0.2">
      <c r="A534" s="32"/>
      <c r="B534" s="32"/>
      <c r="C534" s="32"/>
      <c r="D534" s="43"/>
      <c r="E534" s="32"/>
      <c r="F534" s="32"/>
      <c r="G534" s="157"/>
      <c r="H534" s="15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1"/>
      <c r="AL534" s="1"/>
    </row>
    <row r="535" spans="1:38" s="21" customFormat="1" x14ac:dyDescent="0.2">
      <c r="A535" s="32"/>
      <c r="B535" s="32"/>
      <c r="C535" s="32"/>
      <c r="D535" s="43"/>
      <c r="E535" s="32"/>
      <c r="F535" s="32"/>
      <c r="G535" s="157"/>
      <c r="H535" s="15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1"/>
      <c r="AL535" s="1"/>
    </row>
    <row r="536" spans="1:38" s="21" customFormat="1" x14ac:dyDescent="0.2">
      <c r="A536" s="32"/>
      <c r="B536" s="32"/>
      <c r="C536" s="32"/>
      <c r="D536" s="43"/>
      <c r="E536" s="32"/>
      <c r="F536" s="32"/>
      <c r="G536" s="157"/>
      <c r="H536" s="15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1"/>
      <c r="AL536" s="1"/>
    </row>
    <row r="537" spans="1:38" s="21" customFormat="1" x14ac:dyDescent="0.2">
      <c r="A537" s="32"/>
      <c r="B537" s="32"/>
      <c r="C537" s="32"/>
      <c r="D537" s="43"/>
      <c r="E537" s="32"/>
      <c r="F537" s="32"/>
      <c r="G537" s="157"/>
      <c r="H537" s="15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1"/>
      <c r="AL537" s="1"/>
    </row>
    <row r="538" spans="1:38" s="21" customFormat="1" x14ac:dyDescent="0.2">
      <c r="A538" s="32"/>
      <c r="B538" s="32"/>
      <c r="C538" s="32"/>
      <c r="D538" s="43"/>
      <c r="E538" s="32"/>
      <c r="F538" s="32"/>
      <c r="G538" s="157"/>
      <c r="H538" s="15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1"/>
      <c r="AL538" s="1"/>
    </row>
    <row r="539" spans="1:38" s="21" customFormat="1" x14ac:dyDescent="0.2">
      <c r="A539" s="32"/>
      <c r="B539" s="32"/>
      <c r="C539" s="32"/>
      <c r="D539" s="43"/>
      <c r="E539" s="32"/>
      <c r="F539" s="32"/>
      <c r="G539" s="157"/>
      <c r="H539" s="15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1"/>
      <c r="AL539" s="1"/>
    </row>
    <row r="540" spans="1:38" s="21" customFormat="1" x14ac:dyDescent="0.2">
      <c r="A540" s="32"/>
      <c r="B540" s="32"/>
      <c r="C540" s="32"/>
      <c r="D540" s="43"/>
      <c r="E540" s="32"/>
      <c r="F540" s="32"/>
      <c r="G540" s="157"/>
      <c r="H540" s="15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1"/>
      <c r="AL540" s="1"/>
    </row>
    <row r="541" spans="1:38" s="21" customFormat="1" x14ac:dyDescent="0.2">
      <c r="A541" s="32"/>
      <c r="B541" s="32"/>
      <c r="C541" s="32"/>
      <c r="D541" s="43"/>
      <c r="E541" s="32"/>
      <c r="F541" s="32"/>
      <c r="G541" s="157"/>
      <c r="H541" s="15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1"/>
      <c r="AL541" s="1"/>
    </row>
    <row r="542" spans="1:38" s="21" customFormat="1" x14ac:dyDescent="0.2">
      <c r="A542" s="32"/>
      <c r="B542" s="32"/>
      <c r="C542" s="32"/>
      <c r="D542" s="43"/>
      <c r="E542" s="32"/>
      <c r="F542" s="32"/>
      <c r="G542" s="157"/>
      <c r="H542" s="15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1"/>
      <c r="AL542" s="1"/>
    </row>
    <row r="543" spans="1:38" s="21" customFormat="1" x14ac:dyDescent="0.2">
      <c r="A543" s="32"/>
      <c r="B543" s="32"/>
      <c r="C543" s="32"/>
      <c r="D543" s="43"/>
      <c r="E543" s="32"/>
      <c r="F543" s="32"/>
      <c r="G543" s="157"/>
      <c r="H543" s="15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1"/>
      <c r="AL543" s="1"/>
    </row>
    <row r="544" spans="1:38" s="21" customFormat="1" x14ac:dyDescent="0.2">
      <c r="A544" s="32"/>
      <c r="B544" s="32"/>
      <c r="C544" s="32"/>
      <c r="D544" s="43"/>
      <c r="E544" s="32"/>
      <c r="F544" s="32"/>
      <c r="G544" s="157"/>
      <c r="H544" s="15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1"/>
      <c r="AL544" s="1"/>
    </row>
    <row r="545" spans="1:38" s="21" customFormat="1" x14ac:dyDescent="0.2">
      <c r="A545" s="32"/>
      <c r="B545" s="32"/>
      <c r="C545" s="32"/>
      <c r="D545" s="43"/>
      <c r="E545" s="32"/>
      <c r="F545" s="32"/>
      <c r="G545" s="157"/>
      <c r="H545" s="15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1"/>
      <c r="AL545" s="1"/>
    </row>
    <row r="546" spans="1:38" s="21" customFormat="1" x14ac:dyDescent="0.2">
      <c r="A546" s="32"/>
      <c r="B546" s="32"/>
      <c r="C546" s="32"/>
      <c r="D546" s="43"/>
      <c r="E546" s="32"/>
      <c r="F546" s="32"/>
      <c r="G546" s="157"/>
      <c r="H546" s="15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1"/>
      <c r="AL546" s="1"/>
    </row>
    <row r="547" spans="1:38" s="21" customFormat="1" x14ac:dyDescent="0.2">
      <c r="A547" s="32"/>
      <c r="B547" s="32"/>
      <c r="C547" s="32"/>
      <c r="D547" s="43"/>
      <c r="E547" s="32"/>
      <c r="F547" s="32"/>
      <c r="G547" s="157"/>
      <c r="H547" s="15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1"/>
      <c r="AL547" s="1"/>
    </row>
    <row r="548" spans="1:38" s="21" customFormat="1" x14ac:dyDescent="0.2">
      <c r="A548" s="32"/>
      <c r="B548" s="32"/>
      <c r="C548" s="32"/>
      <c r="D548" s="43"/>
      <c r="E548" s="32"/>
      <c r="F548" s="32"/>
      <c r="G548" s="157"/>
      <c r="H548" s="15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1"/>
      <c r="AL548" s="1"/>
    </row>
    <row r="549" spans="1:38" s="21" customFormat="1" x14ac:dyDescent="0.2">
      <c r="A549" s="32"/>
      <c r="B549" s="32"/>
      <c r="C549" s="32"/>
      <c r="D549" s="43"/>
      <c r="E549" s="32"/>
      <c r="F549" s="32"/>
      <c r="G549" s="157"/>
      <c r="H549" s="15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1"/>
      <c r="AL549" s="1"/>
    </row>
    <row r="550" spans="1:38" s="21" customFormat="1" x14ac:dyDescent="0.2">
      <c r="A550" s="32"/>
      <c r="B550" s="32"/>
      <c r="C550" s="32"/>
      <c r="D550" s="43"/>
      <c r="E550" s="32"/>
      <c r="F550" s="32"/>
      <c r="G550" s="157"/>
      <c r="H550" s="15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1"/>
      <c r="AL550" s="1"/>
    </row>
    <row r="551" spans="1:38" s="21" customFormat="1" x14ac:dyDescent="0.2">
      <c r="A551" s="32"/>
      <c r="B551" s="32"/>
      <c r="C551" s="32"/>
      <c r="D551" s="43"/>
      <c r="E551" s="32"/>
      <c r="F551" s="32"/>
      <c r="G551" s="157"/>
      <c r="H551" s="15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1"/>
      <c r="AL551" s="1"/>
    </row>
    <row r="552" spans="1:38" s="21" customFormat="1" x14ac:dyDescent="0.2">
      <c r="A552" s="32"/>
      <c r="B552" s="32"/>
      <c r="C552" s="32"/>
      <c r="D552" s="43"/>
      <c r="E552" s="32"/>
      <c r="F552" s="32"/>
      <c r="G552" s="157"/>
      <c r="H552" s="15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1"/>
      <c r="AL552" s="1"/>
    </row>
    <row r="553" spans="1:38" s="21" customFormat="1" x14ac:dyDescent="0.2">
      <c r="A553" s="32"/>
      <c r="B553" s="32"/>
      <c r="C553" s="32"/>
      <c r="D553" s="43"/>
      <c r="E553" s="32"/>
      <c r="F553" s="32"/>
      <c r="G553" s="157"/>
      <c r="H553" s="15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1"/>
      <c r="AL553" s="1"/>
    </row>
    <row r="554" spans="1:38" s="21" customFormat="1" x14ac:dyDescent="0.2">
      <c r="A554" s="32"/>
      <c r="B554" s="32"/>
      <c r="C554" s="32"/>
      <c r="D554" s="43"/>
      <c r="E554" s="32"/>
      <c r="F554" s="32"/>
      <c r="G554" s="157"/>
      <c r="H554" s="15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1"/>
      <c r="AL554" s="1"/>
    </row>
    <row r="555" spans="1:38" s="21" customFormat="1" x14ac:dyDescent="0.2">
      <c r="A555" s="32"/>
      <c r="B555" s="32"/>
      <c r="C555" s="32"/>
      <c r="D555" s="43"/>
      <c r="E555" s="32"/>
      <c r="F555" s="32"/>
      <c r="G555" s="157"/>
      <c r="H555" s="15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1"/>
      <c r="AL555" s="1"/>
    </row>
    <row r="556" spans="1:38" s="21" customFormat="1" x14ac:dyDescent="0.2">
      <c r="A556" s="32"/>
      <c r="B556" s="32"/>
      <c r="C556" s="32"/>
      <c r="D556" s="43"/>
      <c r="E556" s="32"/>
      <c r="F556" s="32"/>
      <c r="G556" s="157"/>
      <c r="H556" s="15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1"/>
      <c r="AL556" s="1"/>
    </row>
    <row r="557" spans="1:38" s="21" customFormat="1" x14ac:dyDescent="0.2">
      <c r="A557" s="32"/>
      <c r="B557" s="32"/>
      <c r="C557" s="32"/>
      <c r="D557" s="43"/>
      <c r="E557" s="32"/>
      <c r="F557" s="32"/>
      <c r="G557" s="157"/>
      <c r="H557" s="15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1"/>
      <c r="AL557" s="1"/>
    </row>
    <row r="558" spans="1:38" s="21" customFormat="1" x14ac:dyDescent="0.2">
      <c r="A558" s="32"/>
      <c r="B558" s="32"/>
      <c r="C558" s="32"/>
      <c r="D558" s="43"/>
      <c r="E558" s="32"/>
      <c r="F558" s="32"/>
      <c r="G558" s="157"/>
      <c r="H558" s="15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1"/>
      <c r="AL558" s="1"/>
    </row>
    <row r="559" spans="1:38" s="21" customFormat="1" x14ac:dyDescent="0.2">
      <c r="A559" s="32"/>
      <c r="B559" s="32"/>
      <c r="C559" s="32"/>
      <c r="D559" s="43"/>
      <c r="E559" s="32"/>
      <c r="F559" s="32"/>
      <c r="G559" s="157"/>
      <c r="H559" s="15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1"/>
      <c r="AL559" s="1"/>
    </row>
    <row r="560" spans="1:38" s="21" customFormat="1" x14ac:dyDescent="0.2">
      <c r="A560" s="32"/>
      <c r="B560" s="32"/>
      <c r="C560" s="32"/>
      <c r="D560" s="43"/>
      <c r="E560" s="32"/>
      <c r="F560" s="32"/>
      <c r="G560" s="157"/>
      <c r="H560" s="15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1"/>
      <c r="AL560" s="1"/>
    </row>
    <row r="561" spans="1:38" s="21" customFormat="1" x14ac:dyDescent="0.2">
      <c r="A561" s="32"/>
      <c r="B561" s="32"/>
      <c r="C561" s="32"/>
      <c r="D561" s="43"/>
      <c r="E561" s="32"/>
      <c r="F561" s="32"/>
      <c r="G561" s="157"/>
      <c r="H561" s="15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1"/>
      <c r="AL561" s="1"/>
    </row>
    <row r="562" spans="1:38" s="21" customFormat="1" x14ac:dyDescent="0.2">
      <c r="A562" s="32"/>
      <c r="B562" s="32"/>
      <c r="C562" s="32"/>
      <c r="D562" s="43"/>
      <c r="E562" s="32"/>
      <c r="F562" s="32"/>
      <c r="G562" s="157"/>
      <c r="H562" s="15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1"/>
      <c r="AL562" s="1"/>
    </row>
    <row r="563" spans="1:38" s="21" customFormat="1" x14ac:dyDescent="0.2">
      <c r="A563" s="32"/>
      <c r="B563" s="32"/>
      <c r="C563" s="32"/>
      <c r="D563" s="43"/>
      <c r="E563" s="32"/>
      <c r="F563" s="32"/>
      <c r="G563" s="157"/>
      <c r="H563" s="15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1"/>
      <c r="AL563" s="1"/>
    </row>
    <row r="564" spans="1:38" s="21" customFormat="1" x14ac:dyDescent="0.2">
      <c r="A564" s="32"/>
      <c r="B564" s="32"/>
      <c r="C564" s="32"/>
      <c r="D564" s="43"/>
      <c r="E564" s="32"/>
      <c r="F564" s="32"/>
      <c r="G564" s="157"/>
      <c r="H564" s="15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1"/>
      <c r="AL564" s="1"/>
    </row>
    <row r="565" spans="1:38" s="21" customFormat="1" x14ac:dyDescent="0.2">
      <c r="A565" s="32"/>
      <c r="B565" s="32"/>
      <c r="C565" s="32"/>
      <c r="D565" s="43"/>
      <c r="E565" s="32"/>
      <c r="F565" s="32"/>
      <c r="G565" s="157"/>
      <c r="H565" s="15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1"/>
      <c r="AL565" s="1"/>
    </row>
    <row r="566" spans="1:38" s="21" customFormat="1" x14ac:dyDescent="0.2">
      <c r="A566" s="32"/>
      <c r="B566" s="32"/>
      <c r="C566" s="32"/>
      <c r="D566" s="43"/>
      <c r="E566" s="32"/>
      <c r="F566" s="32"/>
      <c r="G566" s="157"/>
      <c r="H566" s="15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1"/>
      <c r="AL566" s="1"/>
    </row>
    <row r="567" spans="1:38" s="21" customFormat="1" x14ac:dyDescent="0.2">
      <c r="A567" s="32"/>
      <c r="B567" s="32"/>
      <c r="C567" s="32"/>
      <c r="D567" s="43"/>
      <c r="E567" s="32"/>
      <c r="F567" s="32"/>
      <c r="G567" s="157"/>
      <c r="H567" s="15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1"/>
      <c r="AL567" s="1"/>
    </row>
    <row r="568" spans="1:38" s="21" customFormat="1" x14ac:dyDescent="0.2">
      <c r="A568" s="32"/>
      <c r="B568" s="32"/>
      <c r="C568" s="32"/>
      <c r="D568" s="43"/>
      <c r="E568" s="32"/>
      <c r="F568" s="32"/>
      <c r="G568" s="157"/>
      <c r="H568" s="15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1"/>
      <c r="AL568" s="1"/>
    </row>
    <row r="569" spans="1:38" s="21" customFormat="1" x14ac:dyDescent="0.2">
      <c r="A569" s="32"/>
      <c r="B569" s="32"/>
      <c r="C569" s="32"/>
      <c r="D569" s="43"/>
      <c r="E569" s="32"/>
      <c r="F569" s="32"/>
      <c r="G569" s="157"/>
      <c r="H569" s="15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1"/>
      <c r="AL569" s="1"/>
    </row>
    <row r="570" spans="1:38" s="21" customFormat="1" x14ac:dyDescent="0.2">
      <c r="A570" s="32"/>
      <c r="B570" s="32"/>
      <c r="C570" s="32"/>
      <c r="D570" s="43"/>
      <c r="E570" s="32"/>
      <c r="F570" s="32"/>
      <c r="G570" s="157"/>
      <c r="H570" s="15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1"/>
      <c r="AL570" s="1"/>
    </row>
    <row r="571" spans="1:38" s="21" customFormat="1" x14ac:dyDescent="0.2">
      <c r="A571" s="32"/>
      <c r="B571" s="32"/>
      <c r="C571" s="32"/>
      <c r="D571" s="43"/>
      <c r="E571" s="32"/>
      <c r="F571" s="32"/>
      <c r="G571" s="157"/>
      <c r="H571" s="15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1"/>
      <c r="AL571" s="1"/>
    </row>
    <row r="572" spans="1:38" s="21" customFormat="1" x14ac:dyDescent="0.2">
      <c r="A572" s="32"/>
      <c r="B572" s="32"/>
      <c r="C572" s="32"/>
      <c r="D572" s="43"/>
      <c r="E572" s="32"/>
      <c r="F572" s="32"/>
      <c r="G572" s="157"/>
      <c r="H572" s="15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1"/>
      <c r="AL572" s="1"/>
    </row>
    <row r="573" spans="1:38" s="21" customFormat="1" x14ac:dyDescent="0.2">
      <c r="A573" s="32"/>
      <c r="B573" s="32"/>
      <c r="C573" s="32"/>
      <c r="D573" s="43"/>
      <c r="E573" s="32"/>
      <c r="F573" s="32"/>
      <c r="G573" s="157"/>
      <c r="H573" s="15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1"/>
      <c r="AL573" s="1"/>
    </row>
    <row r="574" spans="1:38" s="21" customFormat="1" x14ac:dyDescent="0.2">
      <c r="A574" s="32"/>
      <c r="B574" s="32"/>
      <c r="C574" s="32"/>
      <c r="D574" s="43"/>
      <c r="E574" s="32"/>
      <c r="F574" s="32"/>
      <c r="G574" s="157"/>
      <c r="H574" s="15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1"/>
      <c r="AL574" s="1"/>
    </row>
    <row r="575" spans="1:38" s="21" customFormat="1" x14ac:dyDescent="0.2">
      <c r="A575" s="32"/>
      <c r="B575" s="32"/>
      <c r="C575" s="32"/>
      <c r="D575" s="43"/>
      <c r="E575" s="32"/>
      <c r="F575" s="32"/>
      <c r="G575" s="157"/>
      <c r="H575" s="15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1"/>
      <c r="AL575" s="1"/>
    </row>
    <row r="576" spans="1:38" s="21" customFormat="1" x14ac:dyDescent="0.2">
      <c r="A576" s="32"/>
      <c r="B576" s="32"/>
      <c r="C576" s="32"/>
      <c r="D576" s="43"/>
      <c r="E576" s="32"/>
      <c r="F576" s="32"/>
      <c r="G576" s="157"/>
      <c r="H576" s="15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1"/>
      <c r="AL576" s="1"/>
    </row>
    <row r="577" spans="1:38" s="21" customFormat="1" x14ac:dyDescent="0.2">
      <c r="A577" s="32"/>
      <c r="B577" s="32"/>
      <c r="C577" s="32"/>
      <c r="D577" s="43"/>
      <c r="E577" s="32"/>
      <c r="F577" s="32"/>
      <c r="G577" s="157"/>
      <c r="H577" s="15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1"/>
      <c r="AL577" s="1"/>
    </row>
    <row r="578" spans="1:38" s="21" customFormat="1" x14ac:dyDescent="0.2">
      <c r="A578" s="32"/>
      <c r="B578" s="32"/>
      <c r="C578" s="32"/>
      <c r="D578" s="43"/>
      <c r="E578" s="32"/>
      <c r="F578" s="32"/>
      <c r="G578" s="157"/>
      <c r="H578" s="15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1"/>
      <c r="AL578" s="1"/>
    </row>
    <row r="579" spans="1:38" s="21" customFormat="1" x14ac:dyDescent="0.2">
      <c r="A579" s="32"/>
      <c r="B579" s="32"/>
      <c r="C579" s="32"/>
      <c r="D579" s="43"/>
      <c r="E579" s="32"/>
      <c r="F579" s="32"/>
      <c r="G579" s="157"/>
      <c r="H579" s="15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1"/>
      <c r="AL579" s="1"/>
    </row>
    <row r="580" spans="1:38" s="21" customFormat="1" x14ac:dyDescent="0.2">
      <c r="A580" s="32"/>
      <c r="B580" s="32"/>
      <c r="C580" s="32"/>
      <c r="D580" s="43"/>
      <c r="E580" s="32"/>
      <c r="F580" s="32"/>
      <c r="G580" s="157"/>
      <c r="H580" s="15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1"/>
      <c r="AL580" s="1"/>
    </row>
    <row r="581" spans="1:38" s="21" customFormat="1" x14ac:dyDescent="0.2">
      <c r="A581" s="32"/>
      <c r="B581" s="32"/>
      <c r="C581" s="32"/>
      <c r="D581" s="43"/>
      <c r="E581" s="32"/>
      <c r="F581" s="32"/>
      <c r="G581" s="157"/>
      <c r="H581" s="15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1"/>
      <c r="AL581" s="1"/>
    </row>
    <row r="582" spans="1:38" s="21" customFormat="1" x14ac:dyDescent="0.2">
      <c r="A582" s="32"/>
      <c r="B582" s="32"/>
      <c r="C582" s="32"/>
      <c r="D582" s="43"/>
      <c r="E582" s="32"/>
      <c r="F582" s="32"/>
      <c r="G582" s="157"/>
      <c r="H582" s="15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1"/>
      <c r="AL582" s="1"/>
    </row>
    <row r="583" spans="1:38" s="21" customFormat="1" x14ac:dyDescent="0.2">
      <c r="A583" s="32"/>
      <c r="B583" s="32"/>
      <c r="C583" s="32"/>
      <c r="D583" s="43"/>
      <c r="E583" s="32"/>
      <c r="F583" s="32"/>
      <c r="G583" s="157"/>
      <c r="H583" s="15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1"/>
      <c r="AL583" s="1"/>
    </row>
    <row r="584" spans="1:38" s="21" customFormat="1" x14ac:dyDescent="0.2">
      <c r="A584" s="32"/>
      <c r="B584" s="32"/>
      <c r="C584" s="32"/>
      <c r="D584" s="43"/>
      <c r="E584" s="32"/>
      <c r="F584" s="32"/>
      <c r="G584" s="157"/>
      <c r="H584" s="15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1"/>
      <c r="AL584" s="1"/>
    </row>
    <row r="585" spans="1:38" s="21" customFormat="1" x14ac:dyDescent="0.2">
      <c r="A585" s="32"/>
      <c r="B585" s="32"/>
      <c r="C585" s="32"/>
      <c r="D585" s="43"/>
      <c r="E585" s="32"/>
      <c r="F585" s="32"/>
      <c r="G585" s="157"/>
      <c r="H585" s="15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1"/>
      <c r="AL585" s="1"/>
    </row>
    <row r="586" spans="1:38" s="21" customFormat="1" x14ac:dyDescent="0.2">
      <c r="A586" s="32"/>
      <c r="B586" s="32"/>
      <c r="C586" s="32"/>
      <c r="D586" s="43"/>
      <c r="E586" s="32"/>
      <c r="F586" s="32"/>
      <c r="G586" s="157"/>
      <c r="H586" s="15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1"/>
      <c r="AL586" s="1"/>
    </row>
    <row r="587" spans="1:38" s="21" customFormat="1" x14ac:dyDescent="0.2">
      <c r="A587" s="32"/>
      <c r="B587" s="32"/>
      <c r="C587" s="32"/>
      <c r="D587" s="43"/>
      <c r="E587" s="32"/>
      <c r="F587" s="32"/>
      <c r="G587" s="157"/>
      <c r="H587" s="15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1"/>
      <c r="AL587" s="1"/>
    </row>
    <row r="588" spans="1:38" s="21" customFormat="1" x14ac:dyDescent="0.2">
      <c r="A588" s="32"/>
      <c r="B588" s="32"/>
      <c r="C588" s="32"/>
      <c r="D588" s="43"/>
      <c r="E588" s="32"/>
      <c r="F588" s="32"/>
      <c r="G588" s="157"/>
      <c r="H588" s="15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1"/>
      <c r="AL588" s="1"/>
    </row>
    <row r="589" spans="1:38" s="21" customFormat="1" x14ac:dyDescent="0.2">
      <c r="A589" s="32"/>
      <c r="B589" s="32"/>
      <c r="C589" s="32"/>
      <c r="D589" s="43"/>
      <c r="E589" s="32"/>
      <c r="F589" s="32"/>
      <c r="G589" s="157"/>
      <c r="H589" s="15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1"/>
      <c r="AL589" s="1"/>
    </row>
    <row r="590" spans="1:38" s="21" customFormat="1" x14ac:dyDescent="0.2">
      <c r="A590" s="32"/>
      <c r="B590" s="32"/>
      <c r="C590" s="32"/>
      <c r="D590" s="43"/>
      <c r="E590" s="32"/>
      <c r="F590" s="32"/>
      <c r="G590" s="157"/>
      <c r="H590" s="15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1"/>
      <c r="AL590" s="1"/>
    </row>
    <row r="591" spans="1:38" s="21" customFormat="1" x14ac:dyDescent="0.2">
      <c r="A591" s="32"/>
      <c r="B591" s="32"/>
      <c r="C591" s="32"/>
      <c r="D591" s="43"/>
      <c r="E591" s="32"/>
      <c r="F591" s="32"/>
      <c r="G591" s="157"/>
      <c r="H591" s="15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1"/>
      <c r="AL591" s="1"/>
    </row>
    <row r="592" spans="1:38" s="21" customFormat="1" x14ac:dyDescent="0.2">
      <c r="A592" s="32"/>
      <c r="B592" s="32"/>
      <c r="C592" s="32"/>
      <c r="D592" s="43"/>
      <c r="E592" s="32"/>
      <c r="F592" s="32"/>
      <c r="G592" s="157"/>
      <c r="H592" s="15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1"/>
      <c r="AL592" s="1"/>
    </row>
    <row r="593" spans="1:38" s="21" customFormat="1" x14ac:dyDescent="0.2">
      <c r="A593" s="32"/>
      <c r="B593" s="32"/>
      <c r="C593" s="32"/>
      <c r="D593" s="43"/>
      <c r="E593" s="32"/>
      <c r="F593" s="32"/>
      <c r="G593" s="157"/>
      <c r="H593" s="15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1"/>
      <c r="AL593" s="1"/>
    </row>
    <row r="594" spans="1:38" s="21" customFormat="1" x14ac:dyDescent="0.2">
      <c r="A594" s="32"/>
      <c r="B594" s="32"/>
      <c r="C594" s="32"/>
      <c r="D594" s="43"/>
      <c r="E594" s="32"/>
      <c r="F594" s="32"/>
      <c r="G594" s="157"/>
      <c r="H594" s="15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1"/>
      <c r="AL594" s="1"/>
    </row>
    <row r="595" spans="1:38" s="21" customFormat="1" x14ac:dyDescent="0.2">
      <c r="A595" s="32"/>
      <c r="B595" s="32"/>
      <c r="C595" s="32"/>
      <c r="D595" s="43"/>
      <c r="E595" s="32"/>
      <c r="F595" s="32"/>
      <c r="G595" s="157"/>
      <c r="H595" s="15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1"/>
      <c r="AL595" s="1"/>
    </row>
    <row r="596" spans="1:38" s="21" customFormat="1" x14ac:dyDescent="0.2">
      <c r="A596" s="32"/>
      <c r="B596" s="32"/>
      <c r="C596" s="32"/>
      <c r="D596" s="43"/>
      <c r="E596" s="32"/>
      <c r="F596" s="32"/>
      <c r="G596" s="157"/>
      <c r="H596" s="15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1"/>
      <c r="AL596" s="1"/>
    </row>
    <row r="597" spans="1:38" s="21" customFormat="1" x14ac:dyDescent="0.2">
      <c r="A597" s="32"/>
      <c r="B597" s="32"/>
      <c r="C597" s="32"/>
      <c r="D597" s="43"/>
      <c r="E597" s="32"/>
      <c r="F597" s="32"/>
      <c r="G597" s="157"/>
      <c r="H597" s="15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1"/>
      <c r="AL597" s="1"/>
    </row>
    <row r="598" spans="1:38" s="21" customFormat="1" x14ac:dyDescent="0.2">
      <c r="A598" s="32"/>
      <c r="B598" s="32"/>
      <c r="C598" s="32"/>
      <c r="D598" s="43"/>
      <c r="E598" s="32"/>
      <c r="F598" s="32"/>
      <c r="G598" s="157"/>
      <c r="H598" s="15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1"/>
      <c r="AL598" s="1"/>
    </row>
    <row r="599" spans="1:38" s="21" customFormat="1" x14ac:dyDescent="0.2">
      <c r="A599" s="32"/>
      <c r="B599" s="32"/>
      <c r="C599" s="32"/>
      <c r="D599" s="43"/>
      <c r="E599" s="32"/>
      <c r="F599" s="32"/>
      <c r="G599" s="157"/>
      <c r="H599" s="15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1"/>
      <c r="AL599" s="1"/>
    </row>
    <row r="600" spans="1:38" s="21" customFormat="1" x14ac:dyDescent="0.2">
      <c r="A600" s="32"/>
      <c r="B600" s="32"/>
      <c r="C600" s="32"/>
      <c r="D600" s="43"/>
      <c r="E600" s="32"/>
      <c r="F600" s="32"/>
      <c r="G600" s="157"/>
      <c r="H600" s="15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1"/>
      <c r="AL600" s="1"/>
    </row>
    <row r="601" spans="1:38" s="21" customFormat="1" x14ac:dyDescent="0.2">
      <c r="A601" s="32"/>
      <c r="B601" s="32"/>
      <c r="C601" s="32"/>
      <c r="D601" s="43"/>
      <c r="E601" s="32"/>
      <c r="F601" s="32"/>
      <c r="G601" s="157"/>
      <c r="H601" s="15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1"/>
      <c r="AL601" s="1"/>
    </row>
    <row r="602" spans="1:38" s="21" customFormat="1" x14ac:dyDescent="0.2">
      <c r="A602" s="32"/>
      <c r="B602" s="32"/>
      <c r="C602" s="32"/>
      <c r="D602" s="43"/>
      <c r="E602" s="32"/>
      <c r="F602" s="32"/>
      <c r="G602" s="157"/>
      <c r="H602" s="15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1"/>
      <c r="AL602" s="1"/>
    </row>
    <row r="603" spans="1:38" s="21" customFormat="1" x14ac:dyDescent="0.2">
      <c r="A603" s="32"/>
      <c r="B603" s="32"/>
      <c r="C603" s="32"/>
      <c r="D603" s="43"/>
      <c r="E603" s="32"/>
      <c r="F603" s="32"/>
      <c r="G603" s="157"/>
      <c r="H603" s="15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1"/>
      <c r="AL603" s="1"/>
    </row>
    <row r="604" spans="1:38" s="21" customFormat="1" x14ac:dyDescent="0.2">
      <c r="A604" s="32"/>
      <c r="B604" s="32"/>
      <c r="C604" s="32"/>
      <c r="D604" s="43"/>
      <c r="E604" s="32"/>
      <c r="F604" s="32"/>
      <c r="G604" s="157"/>
      <c r="H604" s="15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1"/>
      <c r="AL604" s="1"/>
    </row>
    <row r="605" spans="1:38" s="21" customFormat="1" x14ac:dyDescent="0.2">
      <c r="A605" s="32"/>
      <c r="B605" s="32"/>
      <c r="C605" s="32"/>
      <c r="D605" s="43"/>
      <c r="E605" s="32"/>
      <c r="F605" s="32"/>
      <c r="G605" s="157"/>
      <c r="H605" s="15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1"/>
      <c r="AL605" s="1"/>
    </row>
    <row r="606" spans="1:38" s="21" customFormat="1" x14ac:dyDescent="0.2">
      <c r="A606" s="32"/>
      <c r="B606" s="32"/>
      <c r="C606" s="32"/>
      <c r="D606" s="43"/>
      <c r="E606" s="32"/>
      <c r="F606" s="32"/>
      <c r="G606" s="157"/>
      <c r="H606" s="15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1"/>
      <c r="AL606" s="1"/>
    </row>
    <row r="607" spans="1:38" s="21" customFormat="1" x14ac:dyDescent="0.2">
      <c r="A607" s="32"/>
      <c r="B607" s="32"/>
      <c r="C607" s="32"/>
      <c r="D607" s="43"/>
      <c r="E607" s="32"/>
      <c r="F607" s="32"/>
      <c r="G607" s="157"/>
      <c r="H607" s="15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1"/>
      <c r="AL607" s="1"/>
    </row>
    <row r="608" spans="1:38" s="21" customFormat="1" x14ac:dyDescent="0.2">
      <c r="A608" s="32"/>
      <c r="B608" s="32"/>
      <c r="C608" s="32"/>
      <c r="D608" s="43"/>
      <c r="E608" s="32"/>
      <c r="F608" s="32"/>
      <c r="G608" s="157"/>
      <c r="H608" s="15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1"/>
      <c r="AL608" s="1"/>
    </row>
    <row r="609" spans="1:38" s="21" customFormat="1" x14ac:dyDescent="0.2">
      <c r="A609" s="32"/>
      <c r="B609" s="32"/>
      <c r="C609" s="32"/>
      <c r="D609" s="43"/>
      <c r="E609" s="32"/>
      <c r="F609" s="32"/>
      <c r="G609" s="157"/>
      <c r="H609" s="15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1"/>
      <c r="AL609" s="1"/>
    </row>
    <row r="610" spans="1:38" s="21" customFormat="1" x14ac:dyDescent="0.2">
      <c r="A610" s="32"/>
      <c r="B610" s="32"/>
      <c r="C610" s="32"/>
      <c r="D610" s="43"/>
      <c r="E610" s="32"/>
      <c r="F610" s="32"/>
      <c r="G610" s="157"/>
      <c r="H610" s="15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1"/>
      <c r="AL610" s="1"/>
    </row>
    <row r="611" spans="1:38" s="21" customFormat="1" x14ac:dyDescent="0.2">
      <c r="A611" s="32"/>
      <c r="B611" s="32"/>
      <c r="C611" s="32"/>
      <c r="D611" s="43"/>
      <c r="E611" s="32"/>
      <c r="F611" s="32"/>
      <c r="G611" s="157"/>
      <c r="H611" s="15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1"/>
      <c r="AL611" s="1"/>
    </row>
    <row r="612" spans="1:38" s="21" customFormat="1" x14ac:dyDescent="0.2">
      <c r="A612" s="32"/>
      <c r="B612" s="32"/>
      <c r="C612" s="32"/>
      <c r="D612" s="43"/>
      <c r="E612" s="32"/>
      <c r="F612" s="32"/>
      <c r="G612" s="157"/>
      <c r="H612" s="15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1"/>
      <c r="AL612" s="1"/>
    </row>
    <row r="613" spans="1:38" s="21" customFormat="1" x14ac:dyDescent="0.2">
      <c r="A613" s="32"/>
      <c r="B613" s="32"/>
      <c r="C613" s="32"/>
      <c r="D613" s="43"/>
      <c r="E613" s="32"/>
      <c r="F613" s="32"/>
      <c r="G613" s="157"/>
      <c r="H613" s="15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1"/>
      <c r="AL613" s="1"/>
    </row>
    <row r="614" spans="1:38" s="21" customFormat="1" x14ac:dyDescent="0.2">
      <c r="A614" s="32"/>
      <c r="B614" s="32"/>
      <c r="C614" s="32"/>
      <c r="D614" s="43"/>
      <c r="E614" s="32"/>
      <c r="F614" s="32"/>
      <c r="G614" s="157"/>
      <c r="H614" s="15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1"/>
      <c r="AL614" s="1"/>
    </row>
    <row r="615" spans="1:38" s="21" customFormat="1" x14ac:dyDescent="0.2">
      <c r="A615" s="32"/>
      <c r="B615" s="32"/>
      <c r="C615" s="32"/>
      <c r="D615" s="43"/>
      <c r="E615" s="32"/>
      <c r="F615" s="32"/>
      <c r="G615" s="157"/>
      <c r="H615" s="15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1"/>
      <c r="AL615" s="1"/>
    </row>
    <row r="616" spans="1:38" s="21" customFormat="1" x14ac:dyDescent="0.2">
      <c r="A616" s="32"/>
      <c r="B616" s="32"/>
      <c r="C616" s="32"/>
      <c r="D616" s="43"/>
      <c r="E616" s="32"/>
      <c r="F616" s="32"/>
      <c r="G616" s="157"/>
      <c r="H616" s="15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1"/>
      <c r="AL616" s="1"/>
    </row>
    <row r="617" spans="1:38" s="21" customFormat="1" x14ac:dyDescent="0.2">
      <c r="A617" s="32"/>
      <c r="B617" s="32"/>
      <c r="C617" s="32"/>
      <c r="D617" s="43"/>
      <c r="E617" s="32"/>
      <c r="F617" s="32"/>
      <c r="G617" s="157"/>
      <c r="H617" s="15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1"/>
      <c r="AL617" s="1"/>
    </row>
    <row r="618" spans="1:38" s="21" customFormat="1" x14ac:dyDescent="0.2">
      <c r="A618" s="32"/>
      <c r="B618" s="32"/>
      <c r="C618" s="32"/>
      <c r="D618" s="43"/>
      <c r="E618" s="32"/>
      <c r="F618" s="32"/>
      <c r="G618" s="157"/>
      <c r="H618" s="15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1"/>
      <c r="AL618" s="1"/>
    </row>
    <row r="619" spans="1:38" s="21" customFormat="1" x14ac:dyDescent="0.2">
      <c r="A619" s="32"/>
      <c r="B619" s="32"/>
      <c r="C619" s="32"/>
      <c r="D619" s="43"/>
      <c r="E619" s="32"/>
      <c r="F619" s="32"/>
      <c r="G619" s="157"/>
      <c r="H619" s="15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1"/>
      <c r="AL619" s="1"/>
    </row>
    <row r="620" spans="1:38" s="21" customFormat="1" x14ac:dyDescent="0.2">
      <c r="A620" s="32"/>
      <c r="B620" s="32"/>
      <c r="C620" s="32"/>
      <c r="D620" s="43"/>
      <c r="E620" s="32"/>
      <c r="F620" s="32"/>
      <c r="G620" s="157"/>
      <c r="H620" s="15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1"/>
      <c r="AL620" s="1"/>
    </row>
    <row r="621" spans="1:38" s="21" customFormat="1" x14ac:dyDescent="0.2">
      <c r="A621" s="32"/>
      <c r="B621" s="32"/>
      <c r="C621" s="32"/>
      <c r="D621" s="43"/>
      <c r="E621" s="32"/>
      <c r="F621" s="32"/>
      <c r="G621" s="157"/>
      <c r="H621" s="15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1"/>
      <c r="AL621" s="1"/>
    </row>
    <row r="622" spans="1:38" s="21" customFormat="1" x14ac:dyDescent="0.2">
      <c r="A622" s="32"/>
      <c r="B622" s="32"/>
      <c r="C622" s="32"/>
      <c r="D622" s="43"/>
      <c r="E622" s="32"/>
      <c r="F622" s="32"/>
      <c r="G622" s="157"/>
      <c r="H622" s="15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1"/>
      <c r="AL622" s="1"/>
    </row>
    <row r="623" spans="1:38" s="21" customFormat="1" x14ac:dyDescent="0.2">
      <c r="A623" s="32"/>
      <c r="B623" s="32"/>
      <c r="C623" s="32"/>
      <c r="D623" s="43"/>
      <c r="E623" s="32"/>
      <c r="F623" s="32"/>
      <c r="G623" s="157"/>
      <c r="H623" s="15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1"/>
      <c r="AL623" s="1"/>
    </row>
    <row r="624" spans="1:38" s="21" customFormat="1" x14ac:dyDescent="0.2">
      <c r="A624" s="32"/>
      <c r="B624" s="32"/>
      <c r="C624" s="32"/>
      <c r="D624" s="43"/>
      <c r="E624" s="32"/>
      <c r="F624" s="32"/>
      <c r="G624" s="157"/>
      <c r="H624" s="15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1"/>
      <c r="AL624" s="1"/>
    </row>
    <row r="625" spans="1:38" s="21" customFormat="1" x14ac:dyDescent="0.2">
      <c r="A625" s="32"/>
      <c r="B625" s="32"/>
      <c r="C625" s="32"/>
      <c r="D625" s="43"/>
      <c r="E625" s="32"/>
      <c r="F625" s="32"/>
      <c r="G625" s="157"/>
      <c r="H625" s="15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1"/>
      <c r="AL625" s="1"/>
    </row>
    <row r="626" spans="1:38" s="21" customFormat="1" x14ac:dyDescent="0.2">
      <c r="A626" s="32"/>
      <c r="B626" s="32"/>
      <c r="C626" s="32"/>
      <c r="D626" s="43"/>
      <c r="E626" s="32"/>
      <c r="F626" s="32"/>
      <c r="G626" s="157"/>
      <c r="H626" s="15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47"/>
      <c r="AC626" s="47"/>
      <c r="AD626" s="47"/>
      <c r="AE626" s="47"/>
      <c r="AF626" s="47"/>
      <c r="AG626" s="47"/>
      <c r="AH626" s="47"/>
      <c r="AI626" s="47"/>
      <c r="AJ626" s="47"/>
      <c r="AK626" s="1"/>
      <c r="AL626" s="1"/>
    </row>
    <row r="627" spans="1:38" s="21" customFormat="1" x14ac:dyDescent="0.2">
      <c r="A627" s="32"/>
      <c r="B627" s="32"/>
      <c r="C627" s="32"/>
      <c r="D627" s="43"/>
      <c r="E627" s="32"/>
      <c r="F627" s="32"/>
      <c r="G627" s="157"/>
      <c r="H627" s="15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47"/>
      <c r="AC627" s="47"/>
      <c r="AD627" s="47"/>
      <c r="AE627" s="47"/>
      <c r="AF627" s="47"/>
      <c r="AG627" s="47"/>
      <c r="AH627" s="47"/>
      <c r="AI627" s="47"/>
      <c r="AJ627" s="47"/>
      <c r="AK627" s="1"/>
      <c r="AL627" s="1"/>
    </row>
    <row r="628" spans="1:38" s="21" customFormat="1" x14ac:dyDescent="0.2">
      <c r="A628" s="32"/>
      <c r="B628" s="32"/>
      <c r="C628" s="32"/>
      <c r="D628" s="43"/>
      <c r="E628" s="32"/>
      <c r="F628" s="32"/>
      <c r="G628" s="157"/>
      <c r="H628" s="15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47"/>
      <c r="AC628" s="47"/>
      <c r="AD628" s="47"/>
      <c r="AE628" s="47"/>
      <c r="AF628" s="47"/>
      <c r="AG628" s="47"/>
      <c r="AH628" s="47"/>
      <c r="AI628" s="47"/>
      <c r="AJ628" s="47"/>
      <c r="AK628" s="1"/>
      <c r="AL628" s="1"/>
    </row>
    <row r="629" spans="1:38" s="21" customFormat="1" x14ac:dyDescent="0.2">
      <c r="A629" s="32"/>
      <c r="B629" s="32"/>
      <c r="C629" s="32"/>
      <c r="D629" s="43"/>
      <c r="E629" s="32"/>
      <c r="F629" s="32"/>
      <c r="G629" s="157"/>
      <c r="H629" s="15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47"/>
      <c r="AC629" s="47"/>
      <c r="AD629" s="47"/>
      <c r="AE629" s="47"/>
      <c r="AF629" s="47"/>
      <c r="AG629" s="47"/>
      <c r="AH629" s="47"/>
      <c r="AI629" s="47"/>
      <c r="AJ629" s="47"/>
      <c r="AK629" s="1"/>
      <c r="AL629" s="1"/>
    </row>
    <row r="630" spans="1:38" s="21" customFormat="1" x14ac:dyDescent="0.2">
      <c r="A630" s="32"/>
      <c r="B630" s="32"/>
      <c r="C630" s="32"/>
      <c r="D630" s="43"/>
      <c r="E630" s="32"/>
      <c r="F630" s="32"/>
      <c r="G630" s="157"/>
      <c r="H630" s="15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47"/>
      <c r="AC630" s="47"/>
      <c r="AD630" s="47"/>
      <c r="AE630" s="47"/>
      <c r="AF630" s="47"/>
      <c r="AG630" s="47"/>
      <c r="AH630" s="47"/>
      <c r="AI630" s="47"/>
      <c r="AJ630" s="47"/>
      <c r="AK630" s="1"/>
      <c r="AL630" s="1"/>
    </row>
    <row r="631" spans="1:38" s="21" customFormat="1" x14ac:dyDescent="0.2">
      <c r="A631" s="32"/>
      <c r="B631" s="32"/>
      <c r="C631" s="32"/>
      <c r="D631" s="43"/>
      <c r="E631" s="32"/>
      <c r="F631" s="32"/>
      <c r="G631" s="157"/>
      <c r="H631" s="15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47"/>
      <c r="AC631" s="47"/>
      <c r="AD631" s="47"/>
      <c r="AE631" s="47"/>
      <c r="AF631" s="47"/>
      <c r="AG631" s="47"/>
      <c r="AH631" s="47"/>
      <c r="AI631" s="47"/>
      <c r="AJ631" s="47"/>
      <c r="AK631" s="1"/>
      <c r="AL631" s="1"/>
    </row>
    <row r="632" spans="1:38" s="21" customFormat="1" x14ac:dyDescent="0.2">
      <c r="A632" s="32"/>
      <c r="B632" s="32"/>
      <c r="C632" s="32"/>
      <c r="D632" s="43"/>
      <c r="E632" s="32"/>
      <c r="F632" s="32"/>
      <c r="G632" s="157"/>
      <c r="H632" s="15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47"/>
      <c r="AC632" s="47"/>
      <c r="AD632" s="47"/>
      <c r="AE632" s="47"/>
      <c r="AF632" s="47"/>
      <c r="AG632" s="47"/>
      <c r="AH632" s="47"/>
      <c r="AI632" s="47"/>
      <c r="AJ632" s="47"/>
      <c r="AK632" s="1"/>
      <c r="AL632" s="1"/>
    </row>
    <row r="633" spans="1:38" s="21" customFormat="1" x14ac:dyDescent="0.2">
      <c r="A633" s="32"/>
      <c r="B633" s="32"/>
      <c r="C633" s="32"/>
      <c r="D633" s="43"/>
      <c r="E633" s="32"/>
      <c r="F633" s="32"/>
      <c r="G633" s="157"/>
      <c r="H633" s="15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47"/>
      <c r="AC633" s="47"/>
      <c r="AD633" s="47"/>
      <c r="AE633" s="47"/>
      <c r="AF633" s="47"/>
      <c r="AG633" s="47"/>
      <c r="AH633" s="47"/>
      <c r="AI633" s="47"/>
      <c r="AJ633" s="47"/>
      <c r="AK633" s="1"/>
      <c r="AL633" s="1"/>
    </row>
    <row r="634" spans="1:38" s="21" customFormat="1" x14ac:dyDescent="0.2">
      <c r="A634" s="32"/>
      <c r="B634" s="32"/>
      <c r="C634" s="32"/>
      <c r="D634" s="43"/>
      <c r="E634" s="32"/>
      <c r="F634" s="32"/>
      <c r="G634" s="157"/>
      <c r="H634" s="15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47"/>
      <c r="AC634" s="47"/>
      <c r="AD634" s="47"/>
      <c r="AE634" s="47"/>
      <c r="AF634" s="47"/>
      <c r="AG634" s="47"/>
      <c r="AH634" s="47"/>
      <c r="AI634" s="47"/>
      <c r="AJ634" s="47"/>
      <c r="AK634" s="1"/>
      <c r="AL634" s="1"/>
    </row>
    <row r="635" spans="1:38" s="21" customFormat="1" x14ac:dyDescent="0.2">
      <c r="A635" s="32"/>
      <c r="B635" s="32"/>
      <c r="C635" s="32"/>
      <c r="D635" s="43"/>
      <c r="E635" s="32"/>
      <c r="F635" s="32"/>
      <c r="G635" s="157"/>
      <c r="H635" s="15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47"/>
      <c r="AC635" s="47"/>
      <c r="AD635" s="47"/>
      <c r="AE635" s="47"/>
      <c r="AF635" s="47"/>
      <c r="AG635" s="47"/>
      <c r="AH635" s="47"/>
      <c r="AI635" s="47"/>
      <c r="AJ635" s="47"/>
      <c r="AK635" s="1"/>
      <c r="AL635" s="1"/>
    </row>
    <row r="636" spans="1:38" s="21" customFormat="1" x14ac:dyDescent="0.2">
      <c r="A636" s="32"/>
      <c r="B636" s="32"/>
      <c r="C636" s="32"/>
      <c r="D636" s="43"/>
      <c r="E636" s="32"/>
      <c r="F636" s="32"/>
      <c r="G636" s="157"/>
      <c r="H636" s="15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47"/>
      <c r="AC636" s="47"/>
      <c r="AD636" s="47"/>
      <c r="AE636" s="47"/>
      <c r="AF636" s="47"/>
      <c r="AG636" s="47"/>
      <c r="AH636" s="47"/>
      <c r="AI636" s="47"/>
      <c r="AJ636" s="47"/>
      <c r="AK636" s="1"/>
      <c r="AL636" s="1"/>
    </row>
    <row r="637" spans="1:38" s="21" customFormat="1" x14ac:dyDescent="0.2">
      <c r="A637" s="32"/>
      <c r="B637" s="32"/>
      <c r="C637" s="32"/>
      <c r="D637" s="43"/>
      <c r="E637" s="32"/>
      <c r="F637" s="32"/>
      <c r="G637" s="157"/>
      <c r="H637" s="15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47"/>
      <c r="AC637" s="47"/>
      <c r="AD637" s="47"/>
      <c r="AE637" s="47"/>
      <c r="AF637" s="47"/>
      <c r="AG637" s="47"/>
      <c r="AH637" s="47"/>
      <c r="AI637" s="47"/>
      <c r="AJ637" s="47"/>
      <c r="AK637" s="1"/>
      <c r="AL637" s="1"/>
    </row>
    <row r="638" spans="1:38" s="21" customFormat="1" x14ac:dyDescent="0.2">
      <c r="A638" s="32"/>
      <c r="B638" s="32"/>
      <c r="C638" s="32"/>
      <c r="D638" s="43"/>
      <c r="E638" s="32"/>
      <c r="F638" s="32"/>
      <c r="G638" s="157"/>
      <c r="H638" s="15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1"/>
      <c r="AL638" s="1"/>
    </row>
    <row r="639" spans="1:38" s="21" customFormat="1" x14ac:dyDescent="0.2">
      <c r="A639" s="32"/>
      <c r="B639" s="32"/>
      <c r="C639" s="32"/>
      <c r="D639" s="43"/>
      <c r="E639" s="32"/>
      <c r="F639" s="32"/>
      <c r="G639" s="157"/>
      <c r="H639" s="15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1"/>
      <c r="AL639" s="1"/>
    </row>
    <row r="640" spans="1:38" s="21" customFormat="1" x14ac:dyDescent="0.2">
      <c r="A640" s="32"/>
      <c r="B640" s="32"/>
      <c r="C640" s="32"/>
      <c r="D640" s="43"/>
      <c r="E640" s="32"/>
      <c r="F640" s="32"/>
      <c r="G640" s="157"/>
      <c r="H640" s="15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1"/>
      <c r="AL640" s="1"/>
    </row>
    <row r="641" spans="1:38" s="21" customFormat="1" x14ac:dyDescent="0.2">
      <c r="A641" s="32"/>
      <c r="B641" s="32"/>
      <c r="C641" s="32"/>
      <c r="D641" s="43"/>
      <c r="E641" s="32"/>
      <c r="F641" s="32"/>
      <c r="G641" s="157"/>
      <c r="H641" s="15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47"/>
      <c r="AC641" s="47"/>
      <c r="AD641" s="47"/>
      <c r="AE641" s="47"/>
      <c r="AF641" s="47"/>
      <c r="AG641" s="47"/>
      <c r="AH641" s="47"/>
      <c r="AI641" s="47"/>
      <c r="AJ641" s="47"/>
      <c r="AK641" s="1"/>
      <c r="AL641" s="1"/>
    </row>
    <row r="642" spans="1:38" s="21" customFormat="1" x14ac:dyDescent="0.2">
      <c r="A642" s="32"/>
      <c r="B642" s="32"/>
      <c r="C642" s="32"/>
      <c r="D642" s="43"/>
      <c r="E642" s="32"/>
      <c r="F642" s="32"/>
      <c r="G642" s="157"/>
      <c r="H642" s="15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47"/>
      <c r="AC642" s="47"/>
      <c r="AD642" s="47"/>
      <c r="AE642" s="47"/>
      <c r="AF642" s="47"/>
      <c r="AG642" s="47"/>
      <c r="AH642" s="47"/>
      <c r="AI642" s="47"/>
      <c r="AJ642" s="47"/>
      <c r="AK642" s="1"/>
      <c r="AL642" s="1"/>
    </row>
    <row r="643" spans="1:38" s="21" customFormat="1" x14ac:dyDescent="0.2">
      <c r="A643" s="32"/>
      <c r="B643" s="32"/>
      <c r="C643" s="32"/>
      <c r="D643" s="43"/>
      <c r="E643" s="32"/>
      <c r="F643" s="32"/>
      <c r="G643" s="157"/>
      <c r="H643" s="15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47"/>
      <c r="AC643" s="47"/>
      <c r="AD643" s="47"/>
      <c r="AE643" s="47"/>
      <c r="AF643" s="47"/>
      <c r="AG643" s="47"/>
      <c r="AH643" s="47"/>
      <c r="AI643" s="47"/>
      <c r="AJ643" s="47"/>
      <c r="AK643" s="1"/>
      <c r="AL643" s="1"/>
    </row>
    <row r="644" spans="1:38" s="21" customFormat="1" x14ac:dyDescent="0.2">
      <c r="A644" s="32"/>
      <c r="B644" s="32"/>
      <c r="C644" s="32"/>
      <c r="D644" s="43"/>
      <c r="E644" s="32"/>
      <c r="F644" s="32"/>
      <c r="G644" s="157"/>
      <c r="H644" s="15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47"/>
      <c r="AC644" s="47"/>
      <c r="AD644" s="47"/>
      <c r="AE644" s="47"/>
      <c r="AF644" s="47"/>
      <c r="AG644" s="47"/>
      <c r="AH644" s="47"/>
      <c r="AI644" s="47"/>
      <c r="AJ644" s="47"/>
      <c r="AK644" s="1"/>
      <c r="AL644" s="1"/>
    </row>
    <row r="645" spans="1:38" s="21" customFormat="1" x14ac:dyDescent="0.2">
      <c r="A645" s="32"/>
      <c r="B645" s="32"/>
      <c r="C645" s="32"/>
      <c r="D645" s="43"/>
      <c r="E645" s="32"/>
      <c r="F645" s="32"/>
      <c r="G645" s="157"/>
      <c r="H645" s="15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47"/>
      <c r="AC645" s="47"/>
      <c r="AD645" s="47"/>
      <c r="AE645" s="47"/>
      <c r="AF645" s="47"/>
      <c r="AG645" s="47"/>
      <c r="AH645" s="47"/>
      <c r="AI645" s="47"/>
      <c r="AJ645" s="47"/>
      <c r="AK645" s="1"/>
      <c r="AL645" s="1"/>
    </row>
    <row r="646" spans="1:38" s="21" customFormat="1" x14ac:dyDescent="0.2">
      <c r="A646" s="32"/>
      <c r="B646" s="32"/>
      <c r="C646" s="32"/>
      <c r="D646" s="43"/>
      <c r="E646" s="32"/>
      <c r="F646" s="32"/>
      <c r="G646" s="157"/>
      <c r="H646" s="15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47"/>
      <c r="AC646" s="47"/>
      <c r="AD646" s="47"/>
      <c r="AE646" s="47"/>
      <c r="AF646" s="47"/>
      <c r="AG646" s="47"/>
      <c r="AH646" s="47"/>
      <c r="AI646" s="47"/>
      <c r="AJ646" s="47"/>
      <c r="AK646" s="1"/>
      <c r="AL646" s="1"/>
    </row>
    <row r="647" spans="1:38" s="21" customFormat="1" x14ac:dyDescent="0.2">
      <c r="A647" s="32"/>
      <c r="B647" s="32"/>
      <c r="C647" s="32"/>
      <c r="D647" s="43"/>
      <c r="E647" s="32"/>
      <c r="F647" s="32"/>
      <c r="G647" s="157"/>
      <c r="H647" s="15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47"/>
      <c r="AC647" s="47"/>
      <c r="AD647" s="47"/>
      <c r="AE647" s="47"/>
      <c r="AF647" s="47"/>
      <c r="AG647" s="47"/>
      <c r="AH647" s="47"/>
      <c r="AI647" s="47"/>
      <c r="AJ647" s="47"/>
      <c r="AK647" s="1"/>
      <c r="AL647" s="1"/>
    </row>
    <row r="648" spans="1:38" s="21" customFormat="1" x14ac:dyDescent="0.2">
      <c r="A648" s="32"/>
      <c r="B648" s="32"/>
      <c r="C648" s="32"/>
      <c r="D648" s="43"/>
      <c r="E648" s="32"/>
      <c r="F648" s="32"/>
      <c r="G648" s="157"/>
      <c r="H648" s="15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47"/>
      <c r="AC648" s="47"/>
      <c r="AD648" s="47"/>
      <c r="AE648" s="47"/>
      <c r="AF648" s="47"/>
      <c r="AG648" s="47"/>
      <c r="AH648" s="47"/>
      <c r="AI648" s="47"/>
      <c r="AJ648" s="47"/>
      <c r="AK648" s="1"/>
      <c r="AL648" s="1"/>
    </row>
    <row r="649" spans="1:38" s="21" customFormat="1" x14ac:dyDescent="0.2">
      <c r="A649" s="32"/>
      <c r="B649" s="32"/>
      <c r="C649" s="32"/>
      <c r="D649" s="43"/>
      <c r="E649" s="32"/>
      <c r="F649" s="32"/>
      <c r="G649" s="157"/>
      <c r="H649" s="15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47"/>
      <c r="AC649" s="47"/>
      <c r="AD649" s="47"/>
      <c r="AE649" s="47"/>
      <c r="AF649" s="47"/>
      <c r="AG649" s="47"/>
      <c r="AH649" s="47"/>
      <c r="AI649" s="47"/>
      <c r="AJ649" s="47"/>
      <c r="AK649" s="1"/>
      <c r="AL649" s="1"/>
    </row>
    <row r="650" spans="1:38" s="21" customFormat="1" x14ac:dyDescent="0.2">
      <c r="A650" s="32"/>
      <c r="B650" s="32"/>
      <c r="C650" s="32"/>
      <c r="D650" s="43"/>
      <c r="E650" s="32"/>
      <c r="F650" s="32"/>
      <c r="G650" s="157"/>
      <c r="H650" s="15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47"/>
      <c r="AC650" s="47"/>
      <c r="AD650" s="47"/>
      <c r="AE650" s="47"/>
      <c r="AF650" s="47"/>
      <c r="AG650" s="47"/>
      <c r="AH650" s="47"/>
      <c r="AI650" s="47"/>
      <c r="AJ650" s="47"/>
      <c r="AK650" s="1"/>
      <c r="AL650" s="1"/>
    </row>
    <row r="651" spans="1:38" s="21" customFormat="1" x14ac:dyDescent="0.2">
      <c r="A651" s="32"/>
      <c r="B651" s="32"/>
      <c r="C651" s="32"/>
      <c r="D651" s="43"/>
      <c r="E651" s="32"/>
      <c r="F651" s="32"/>
      <c r="G651" s="157"/>
      <c r="H651" s="15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47"/>
      <c r="AC651" s="47"/>
      <c r="AD651" s="47"/>
      <c r="AE651" s="47"/>
      <c r="AF651" s="47"/>
      <c r="AG651" s="47"/>
      <c r="AH651" s="47"/>
      <c r="AI651" s="47"/>
      <c r="AJ651" s="47"/>
      <c r="AK651" s="1"/>
      <c r="AL651" s="1"/>
    </row>
    <row r="652" spans="1:38" s="21" customFormat="1" x14ac:dyDescent="0.2">
      <c r="A652" s="32"/>
      <c r="B652" s="32"/>
      <c r="C652" s="32"/>
      <c r="D652" s="43"/>
      <c r="E652" s="32"/>
      <c r="F652" s="32"/>
      <c r="G652" s="157"/>
      <c r="H652" s="15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1"/>
      <c r="AL652" s="1"/>
    </row>
    <row r="653" spans="1:38" s="21" customFormat="1" x14ac:dyDescent="0.2">
      <c r="A653" s="32"/>
      <c r="B653" s="32"/>
      <c r="C653" s="32"/>
      <c r="D653" s="43"/>
      <c r="E653" s="32"/>
      <c r="F653" s="32"/>
      <c r="G653" s="157"/>
      <c r="H653" s="15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1"/>
      <c r="AL653" s="1"/>
    </row>
    <row r="654" spans="1:38" s="21" customFormat="1" x14ac:dyDescent="0.2">
      <c r="A654" s="32"/>
      <c r="B654" s="32"/>
      <c r="C654" s="32"/>
      <c r="D654" s="43"/>
      <c r="E654" s="32"/>
      <c r="F654" s="32"/>
      <c r="G654" s="157"/>
      <c r="H654" s="15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1"/>
      <c r="AL654" s="1"/>
    </row>
    <row r="655" spans="1:38" s="21" customFormat="1" x14ac:dyDescent="0.2">
      <c r="A655" s="32"/>
      <c r="B655" s="32"/>
      <c r="C655" s="32"/>
      <c r="D655" s="43"/>
      <c r="E655" s="32"/>
      <c r="F655" s="32"/>
      <c r="G655" s="157"/>
      <c r="H655" s="15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1"/>
      <c r="AL655" s="1"/>
    </row>
    <row r="656" spans="1:38" s="21" customFormat="1" x14ac:dyDescent="0.2">
      <c r="A656" s="32"/>
      <c r="B656" s="32"/>
      <c r="C656" s="32"/>
      <c r="D656" s="43"/>
      <c r="E656" s="32"/>
      <c r="F656" s="32"/>
      <c r="G656" s="157"/>
      <c r="H656" s="15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1"/>
      <c r="AL656" s="1"/>
    </row>
    <row r="657" spans="1:38" s="21" customFormat="1" x14ac:dyDescent="0.2">
      <c r="A657" s="32"/>
      <c r="B657" s="32"/>
      <c r="C657" s="32"/>
      <c r="D657" s="43"/>
      <c r="E657" s="32"/>
      <c r="F657" s="32"/>
      <c r="G657" s="157"/>
      <c r="H657" s="15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1"/>
      <c r="AL657" s="1"/>
    </row>
    <row r="658" spans="1:38" s="21" customFormat="1" x14ac:dyDescent="0.2">
      <c r="A658" s="32"/>
      <c r="B658" s="32"/>
      <c r="C658" s="32"/>
      <c r="D658" s="43"/>
      <c r="E658" s="32"/>
      <c r="F658" s="32"/>
      <c r="G658" s="157"/>
      <c r="H658" s="15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47"/>
      <c r="AC658" s="47"/>
      <c r="AD658" s="47"/>
      <c r="AE658" s="47"/>
      <c r="AF658" s="47"/>
      <c r="AG658" s="47"/>
      <c r="AH658" s="47"/>
      <c r="AI658" s="47"/>
      <c r="AJ658" s="47"/>
      <c r="AK658" s="1"/>
      <c r="AL658" s="1"/>
    </row>
    <row r="659" spans="1:38" s="21" customFormat="1" x14ac:dyDescent="0.2">
      <c r="A659" s="32"/>
      <c r="B659" s="32"/>
      <c r="C659" s="32"/>
      <c r="D659" s="43"/>
      <c r="E659" s="32"/>
      <c r="F659" s="32"/>
      <c r="G659" s="157"/>
      <c r="H659" s="15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47"/>
      <c r="AC659" s="47"/>
      <c r="AD659" s="47"/>
      <c r="AE659" s="47"/>
      <c r="AF659" s="47"/>
      <c r="AG659" s="47"/>
      <c r="AH659" s="47"/>
      <c r="AI659" s="47"/>
      <c r="AJ659" s="47"/>
      <c r="AK659" s="1"/>
      <c r="AL659" s="1"/>
    </row>
    <row r="660" spans="1:38" s="21" customFormat="1" x14ac:dyDescent="0.2">
      <c r="A660" s="32"/>
      <c r="B660" s="32"/>
      <c r="C660" s="32"/>
      <c r="D660" s="43"/>
      <c r="E660" s="32"/>
      <c r="F660" s="32"/>
      <c r="G660" s="157"/>
      <c r="H660" s="15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1"/>
      <c r="AL660" s="1"/>
    </row>
    <row r="661" spans="1:38" s="21" customFormat="1" x14ac:dyDescent="0.2">
      <c r="A661" s="32"/>
      <c r="B661" s="32"/>
      <c r="C661" s="32"/>
      <c r="D661" s="43"/>
      <c r="E661" s="32"/>
      <c r="F661" s="32"/>
      <c r="G661" s="157"/>
      <c r="H661" s="15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47"/>
      <c r="AC661" s="47"/>
      <c r="AD661" s="47"/>
      <c r="AE661" s="47"/>
      <c r="AF661" s="47"/>
      <c r="AG661" s="47"/>
      <c r="AH661" s="47"/>
      <c r="AI661" s="47"/>
      <c r="AJ661" s="47"/>
      <c r="AK661" s="1"/>
      <c r="AL661" s="1"/>
    </row>
    <row r="662" spans="1:38" s="21" customFormat="1" x14ac:dyDescent="0.2">
      <c r="A662" s="32"/>
      <c r="B662" s="32"/>
      <c r="C662" s="32"/>
      <c r="D662" s="43"/>
      <c r="E662" s="32"/>
      <c r="F662" s="32"/>
      <c r="G662" s="157"/>
      <c r="H662" s="15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47"/>
      <c r="AC662" s="47"/>
      <c r="AD662" s="47"/>
      <c r="AE662" s="47"/>
      <c r="AF662" s="47"/>
      <c r="AG662" s="47"/>
      <c r="AH662" s="47"/>
      <c r="AI662" s="47"/>
      <c r="AJ662" s="47"/>
      <c r="AK662" s="1"/>
      <c r="AL662" s="1"/>
    </row>
    <row r="663" spans="1:38" s="21" customFormat="1" x14ac:dyDescent="0.2">
      <c r="A663" s="32"/>
      <c r="B663" s="32"/>
      <c r="C663" s="32"/>
      <c r="D663" s="43"/>
      <c r="E663" s="32"/>
      <c r="F663" s="32"/>
      <c r="G663" s="157"/>
      <c r="H663" s="15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47"/>
      <c r="AC663" s="47"/>
      <c r="AD663" s="47"/>
      <c r="AE663" s="47"/>
      <c r="AF663" s="47"/>
      <c r="AG663" s="47"/>
      <c r="AH663" s="47"/>
      <c r="AI663" s="47"/>
      <c r="AJ663" s="47"/>
      <c r="AK663" s="1"/>
      <c r="AL663" s="1"/>
    </row>
    <row r="664" spans="1:38" s="21" customFormat="1" x14ac:dyDescent="0.2">
      <c r="A664" s="32"/>
      <c r="B664" s="32"/>
      <c r="C664" s="32"/>
      <c r="D664" s="43"/>
      <c r="E664" s="32"/>
      <c r="F664" s="32"/>
      <c r="G664" s="157"/>
      <c r="H664" s="15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47"/>
      <c r="AC664" s="47"/>
      <c r="AD664" s="47"/>
      <c r="AE664" s="47"/>
      <c r="AF664" s="47"/>
      <c r="AG664" s="47"/>
      <c r="AH664" s="47"/>
      <c r="AI664" s="47"/>
      <c r="AJ664" s="47"/>
      <c r="AK664" s="1"/>
      <c r="AL664" s="1"/>
    </row>
    <row r="665" spans="1:38" s="21" customFormat="1" x14ac:dyDescent="0.2">
      <c r="A665" s="32"/>
      <c r="B665" s="32"/>
      <c r="C665" s="32"/>
      <c r="D665" s="43"/>
      <c r="E665" s="32"/>
      <c r="F665" s="32"/>
      <c r="G665" s="157"/>
      <c r="H665" s="15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47"/>
      <c r="AC665" s="47"/>
      <c r="AD665" s="47"/>
      <c r="AE665" s="47"/>
      <c r="AF665" s="47"/>
      <c r="AG665" s="47"/>
      <c r="AH665" s="47"/>
      <c r="AI665" s="47"/>
      <c r="AJ665" s="47"/>
      <c r="AK665" s="1"/>
      <c r="AL665" s="1"/>
    </row>
    <row r="666" spans="1:38" s="21" customFormat="1" x14ac:dyDescent="0.2">
      <c r="A666" s="32"/>
      <c r="B666" s="32"/>
      <c r="C666" s="32"/>
      <c r="D666" s="43"/>
      <c r="E666" s="32"/>
      <c r="F666" s="32"/>
      <c r="G666" s="157"/>
      <c r="H666" s="15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47"/>
      <c r="AC666" s="47"/>
      <c r="AD666" s="47"/>
      <c r="AE666" s="47"/>
      <c r="AF666" s="47"/>
      <c r="AG666" s="47"/>
      <c r="AH666" s="47"/>
      <c r="AI666" s="47"/>
      <c r="AJ666" s="47"/>
      <c r="AK666" s="1"/>
      <c r="AL666" s="1"/>
    </row>
    <row r="667" spans="1:38" s="21" customFormat="1" x14ac:dyDescent="0.2">
      <c r="A667" s="32"/>
      <c r="B667" s="32"/>
      <c r="C667" s="32"/>
      <c r="D667" s="43"/>
      <c r="E667" s="32"/>
      <c r="F667" s="32"/>
      <c r="G667" s="157"/>
      <c r="H667" s="15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47"/>
      <c r="AC667" s="47"/>
      <c r="AD667" s="47"/>
      <c r="AE667" s="47"/>
      <c r="AF667" s="47"/>
      <c r="AG667" s="47"/>
      <c r="AH667" s="47"/>
      <c r="AI667" s="47"/>
      <c r="AJ667" s="47"/>
      <c r="AK667" s="1"/>
      <c r="AL667" s="1"/>
    </row>
    <row r="668" spans="1:38" s="21" customFormat="1" x14ac:dyDescent="0.2">
      <c r="A668" s="32"/>
      <c r="B668" s="32"/>
      <c r="C668" s="32"/>
      <c r="D668" s="43"/>
      <c r="E668" s="32"/>
      <c r="F668" s="32"/>
      <c r="G668" s="157"/>
      <c r="H668" s="15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47"/>
      <c r="AC668" s="47"/>
      <c r="AD668" s="47"/>
      <c r="AE668" s="47"/>
      <c r="AF668" s="47"/>
      <c r="AG668" s="47"/>
      <c r="AH668" s="47"/>
      <c r="AI668" s="47"/>
      <c r="AJ668" s="47"/>
      <c r="AK668" s="1"/>
      <c r="AL668" s="1"/>
    </row>
    <row r="669" spans="1:38" s="21" customFormat="1" x14ac:dyDescent="0.2">
      <c r="A669" s="32"/>
      <c r="B669" s="32"/>
      <c r="C669" s="32"/>
      <c r="D669" s="43"/>
      <c r="E669" s="32"/>
      <c r="F669" s="32"/>
      <c r="G669" s="157"/>
      <c r="H669" s="15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47"/>
      <c r="AC669" s="47"/>
      <c r="AD669" s="47"/>
      <c r="AE669" s="47"/>
      <c r="AF669" s="47"/>
      <c r="AG669" s="47"/>
      <c r="AH669" s="47"/>
      <c r="AI669" s="47"/>
      <c r="AJ669" s="47"/>
      <c r="AK669" s="1"/>
      <c r="AL669" s="1"/>
    </row>
    <row r="670" spans="1:38" s="21" customFormat="1" x14ac:dyDescent="0.2">
      <c r="A670" s="32"/>
      <c r="B670" s="32"/>
      <c r="C670" s="32"/>
      <c r="D670" s="43"/>
      <c r="E670" s="32"/>
      <c r="F670" s="32"/>
      <c r="G670" s="157"/>
      <c r="H670" s="15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47"/>
      <c r="AC670" s="47"/>
      <c r="AD670" s="47"/>
      <c r="AE670" s="47"/>
      <c r="AF670" s="47"/>
      <c r="AG670" s="47"/>
      <c r="AH670" s="47"/>
      <c r="AI670" s="47"/>
      <c r="AJ670" s="47"/>
      <c r="AK670" s="1"/>
      <c r="AL670" s="1"/>
    </row>
    <row r="671" spans="1:38" s="21" customFormat="1" x14ac:dyDescent="0.2">
      <c r="A671" s="32"/>
      <c r="B671" s="32"/>
      <c r="C671" s="32"/>
      <c r="D671" s="43"/>
      <c r="E671" s="32"/>
      <c r="F671" s="32"/>
      <c r="G671" s="157"/>
      <c r="H671" s="15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47"/>
      <c r="AC671" s="47"/>
      <c r="AD671" s="47"/>
      <c r="AE671" s="47"/>
      <c r="AF671" s="47"/>
      <c r="AG671" s="47"/>
      <c r="AH671" s="47"/>
      <c r="AI671" s="47"/>
      <c r="AJ671" s="47"/>
      <c r="AK671" s="1"/>
      <c r="AL671" s="1"/>
    </row>
    <row r="672" spans="1:38" s="21" customFormat="1" x14ac:dyDescent="0.2">
      <c r="A672" s="32"/>
      <c r="B672" s="32"/>
      <c r="C672" s="32"/>
      <c r="D672" s="43"/>
      <c r="E672" s="32"/>
      <c r="F672" s="32"/>
      <c r="G672" s="157"/>
      <c r="H672" s="15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47"/>
      <c r="AC672" s="47"/>
      <c r="AD672" s="47"/>
      <c r="AE672" s="47"/>
      <c r="AF672" s="47"/>
      <c r="AG672" s="47"/>
      <c r="AH672" s="47"/>
      <c r="AI672" s="47"/>
      <c r="AJ672" s="47"/>
      <c r="AK672" s="1"/>
      <c r="AL672" s="1"/>
    </row>
    <row r="673" spans="1:38" s="21" customFormat="1" x14ac:dyDescent="0.2">
      <c r="A673" s="32"/>
      <c r="B673" s="32"/>
      <c r="C673" s="32"/>
      <c r="D673" s="43"/>
      <c r="E673" s="32"/>
      <c r="F673" s="32"/>
      <c r="G673" s="157"/>
      <c r="H673" s="15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47"/>
      <c r="AC673" s="47"/>
      <c r="AD673" s="47"/>
      <c r="AE673" s="47"/>
      <c r="AF673" s="47"/>
      <c r="AG673" s="47"/>
      <c r="AH673" s="47"/>
      <c r="AI673" s="47"/>
      <c r="AJ673" s="47"/>
      <c r="AK673" s="1"/>
      <c r="AL673" s="1"/>
    </row>
    <row r="674" spans="1:38" s="21" customFormat="1" x14ac:dyDescent="0.2">
      <c r="A674" s="32"/>
      <c r="B674" s="32"/>
      <c r="C674" s="32"/>
      <c r="D674" s="43"/>
      <c r="E674" s="32"/>
      <c r="F674" s="32"/>
      <c r="G674" s="157"/>
      <c r="H674" s="15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47"/>
      <c r="AC674" s="47"/>
      <c r="AD674" s="47"/>
      <c r="AE674" s="47"/>
      <c r="AF674" s="47"/>
      <c r="AG674" s="47"/>
      <c r="AH674" s="47"/>
      <c r="AI674" s="47"/>
      <c r="AJ674" s="47"/>
      <c r="AK674" s="1"/>
      <c r="AL674" s="1"/>
    </row>
    <row r="675" spans="1:38" s="21" customFormat="1" x14ac:dyDescent="0.2">
      <c r="A675" s="32"/>
      <c r="B675" s="32"/>
      <c r="C675" s="32"/>
      <c r="D675" s="43"/>
      <c r="E675" s="32"/>
      <c r="F675" s="32"/>
      <c r="G675" s="157"/>
      <c r="H675" s="15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47"/>
      <c r="AC675" s="47"/>
      <c r="AD675" s="47"/>
      <c r="AE675" s="47"/>
      <c r="AF675" s="47"/>
      <c r="AG675" s="47"/>
      <c r="AH675" s="47"/>
      <c r="AI675" s="47"/>
      <c r="AJ675" s="47"/>
      <c r="AK675" s="1"/>
      <c r="AL675" s="1"/>
    </row>
    <row r="676" spans="1:38" s="21" customFormat="1" x14ac:dyDescent="0.2">
      <c r="A676" s="32"/>
      <c r="B676" s="32"/>
      <c r="C676" s="32"/>
      <c r="D676" s="43"/>
      <c r="E676" s="32"/>
      <c r="F676" s="32"/>
      <c r="G676" s="157"/>
      <c r="H676" s="15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47"/>
      <c r="AC676" s="47"/>
      <c r="AD676" s="47"/>
      <c r="AE676" s="47"/>
      <c r="AF676" s="47"/>
      <c r="AG676" s="47"/>
      <c r="AH676" s="47"/>
      <c r="AI676" s="47"/>
      <c r="AJ676" s="47"/>
      <c r="AK676" s="1"/>
      <c r="AL676" s="1"/>
    </row>
    <row r="677" spans="1:38" s="21" customFormat="1" x14ac:dyDescent="0.2">
      <c r="A677" s="32"/>
      <c r="B677" s="32"/>
      <c r="C677" s="32"/>
      <c r="D677" s="43"/>
      <c r="E677" s="32"/>
      <c r="F677" s="32"/>
      <c r="G677" s="157"/>
      <c r="H677" s="15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47"/>
      <c r="AC677" s="47"/>
      <c r="AD677" s="47"/>
      <c r="AE677" s="47"/>
      <c r="AF677" s="47"/>
      <c r="AG677" s="47"/>
      <c r="AH677" s="47"/>
      <c r="AI677" s="47"/>
      <c r="AJ677" s="47"/>
      <c r="AK677" s="1"/>
      <c r="AL677" s="1"/>
    </row>
    <row r="678" spans="1:38" s="21" customFormat="1" x14ac:dyDescent="0.2">
      <c r="A678" s="32"/>
      <c r="B678" s="32"/>
      <c r="C678" s="32"/>
      <c r="D678" s="43"/>
      <c r="E678" s="32"/>
      <c r="F678" s="32"/>
      <c r="G678" s="157"/>
      <c r="H678" s="15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47"/>
      <c r="AC678" s="47"/>
      <c r="AD678" s="47"/>
      <c r="AE678" s="47"/>
      <c r="AF678" s="47"/>
      <c r="AG678" s="47"/>
      <c r="AH678" s="47"/>
      <c r="AI678" s="47"/>
      <c r="AJ678" s="47"/>
      <c r="AK678" s="1"/>
      <c r="AL678" s="1"/>
    </row>
    <row r="679" spans="1:38" s="21" customFormat="1" x14ac:dyDescent="0.2">
      <c r="A679" s="32"/>
      <c r="B679" s="32"/>
      <c r="C679" s="32"/>
      <c r="D679" s="43"/>
      <c r="E679" s="32"/>
      <c r="F679" s="32"/>
      <c r="G679" s="157"/>
      <c r="H679" s="15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47"/>
      <c r="AC679" s="47"/>
      <c r="AD679" s="47"/>
      <c r="AE679" s="47"/>
      <c r="AF679" s="47"/>
      <c r="AG679" s="47"/>
      <c r="AH679" s="47"/>
      <c r="AI679" s="47"/>
      <c r="AJ679" s="47"/>
      <c r="AK679" s="1"/>
      <c r="AL679" s="1"/>
    </row>
    <row r="680" spans="1:38" s="21" customFormat="1" x14ac:dyDescent="0.2">
      <c r="A680" s="32"/>
      <c r="B680" s="32"/>
      <c r="C680" s="32"/>
      <c r="D680" s="43"/>
      <c r="E680" s="32"/>
      <c r="F680" s="32"/>
      <c r="G680" s="157"/>
      <c r="H680" s="15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47"/>
      <c r="AC680" s="47"/>
      <c r="AD680" s="47"/>
      <c r="AE680" s="47"/>
      <c r="AF680" s="47"/>
      <c r="AG680" s="47"/>
      <c r="AH680" s="47"/>
      <c r="AI680" s="47"/>
      <c r="AJ680" s="47"/>
      <c r="AK680" s="1"/>
      <c r="AL680" s="1"/>
    </row>
    <row r="681" spans="1:38" s="21" customFormat="1" x14ac:dyDescent="0.2">
      <c r="A681" s="32"/>
      <c r="B681" s="32"/>
      <c r="C681" s="32"/>
      <c r="D681" s="43"/>
      <c r="E681" s="32"/>
      <c r="F681" s="32"/>
      <c r="G681" s="157"/>
      <c r="H681" s="15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47"/>
      <c r="AC681" s="47"/>
      <c r="AD681" s="47"/>
      <c r="AE681" s="47"/>
      <c r="AF681" s="47"/>
      <c r="AG681" s="47"/>
      <c r="AH681" s="47"/>
      <c r="AI681" s="47"/>
      <c r="AJ681" s="47"/>
      <c r="AK681" s="1"/>
      <c r="AL681" s="1"/>
    </row>
    <row r="682" spans="1:38" s="21" customFormat="1" x14ac:dyDescent="0.2">
      <c r="A682" s="32"/>
      <c r="B682" s="32"/>
      <c r="C682" s="32"/>
      <c r="D682" s="43"/>
      <c r="E682" s="32"/>
      <c r="F682" s="32"/>
      <c r="G682" s="157"/>
      <c r="H682" s="15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47"/>
      <c r="AC682" s="47"/>
      <c r="AD682" s="47"/>
      <c r="AE682" s="47"/>
      <c r="AF682" s="47"/>
      <c r="AG682" s="47"/>
      <c r="AH682" s="47"/>
      <c r="AI682" s="47"/>
      <c r="AJ682" s="47"/>
      <c r="AK682" s="1"/>
      <c r="AL682" s="1"/>
    </row>
    <row r="683" spans="1:38" s="21" customFormat="1" x14ac:dyDescent="0.2">
      <c r="A683" s="32"/>
      <c r="B683" s="32"/>
      <c r="C683" s="32"/>
      <c r="D683" s="43"/>
      <c r="E683" s="32"/>
      <c r="F683" s="32"/>
      <c r="G683" s="157"/>
      <c r="H683" s="15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47"/>
      <c r="AC683" s="47"/>
      <c r="AD683" s="47"/>
      <c r="AE683" s="47"/>
      <c r="AF683" s="47"/>
      <c r="AG683" s="47"/>
      <c r="AH683" s="47"/>
      <c r="AI683" s="47"/>
      <c r="AJ683" s="47"/>
      <c r="AK683" s="1"/>
      <c r="AL683" s="1"/>
    </row>
    <row r="684" spans="1:38" s="21" customFormat="1" x14ac:dyDescent="0.2">
      <c r="A684" s="32"/>
      <c r="B684" s="32"/>
      <c r="C684" s="32"/>
      <c r="D684" s="43"/>
      <c r="E684" s="32"/>
      <c r="F684" s="32"/>
      <c r="G684" s="157"/>
      <c r="H684" s="15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47"/>
      <c r="AC684" s="47"/>
      <c r="AD684" s="47"/>
      <c r="AE684" s="47"/>
      <c r="AF684" s="47"/>
      <c r="AG684" s="47"/>
      <c r="AH684" s="47"/>
      <c r="AI684" s="47"/>
      <c r="AJ684" s="47"/>
      <c r="AK684" s="1"/>
      <c r="AL684" s="1"/>
    </row>
    <row r="685" spans="1:38" s="21" customFormat="1" x14ac:dyDescent="0.2">
      <c r="A685" s="32"/>
      <c r="B685" s="32"/>
      <c r="C685" s="32"/>
      <c r="D685" s="43"/>
      <c r="E685" s="32"/>
      <c r="F685" s="32"/>
      <c r="G685" s="157"/>
      <c r="H685" s="15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47"/>
      <c r="AC685" s="47"/>
      <c r="AD685" s="47"/>
      <c r="AE685" s="47"/>
      <c r="AF685" s="47"/>
      <c r="AG685" s="47"/>
      <c r="AH685" s="47"/>
      <c r="AI685" s="47"/>
      <c r="AJ685" s="47"/>
      <c r="AK685" s="1"/>
      <c r="AL685" s="1"/>
    </row>
    <row r="686" spans="1:38" s="21" customFormat="1" x14ac:dyDescent="0.2">
      <c r="A686" s="32"/>
      <c r="B686" s="32"/>
      <c r="C686" s="32"/>
      <c r="D686" s="43"/>
      <c r="E686" s="32"/>
      <c r="F686" s="32"/>
      <c r="G686" s="157"/>
      <c r="H686" s="15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47"/>
      <c r="AC686" s="47"/>
      <c r="AD686" s="47"/>
      <c r="AE686" s="47"/>
      <c r="AF686" s="47"/>
      <c r="AG686" s="47"/>
      <c r="AH686" s="47"/>
      <c r="AI686" s="47"/>
      <c r="AJ686" s="47"/>
      <c r="AK686" s="1"/>
      <c r="AL686" s="1"/>
    </row>
    <row r="687" spans="1:38" s="21" customFormat="1" x14ac:dyDescent="0.2">
      <c r="A687" s="32"/>
      <c r="B687" s="32"/>
      <c r="C687" s="32"/>
      <c r="D687" s="43"/>
      <c r="E687" s="32"/>
      <c r="F687" s="32"/>
      <c r="G687" s="157"/>
      <c r="H687" s="15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47"/>
      <c r="AC687" s="47"/>
      <c r="AD687" s="47"/>
      <c r="AE687" s="47"/>
      <c r="AF687" s="47"/>
      <c r="AG687" s="47"/>
      <c r="AH687" s="47"/>
      <c r="AI687" s="47"/>
      <c r="AJ687" s="47"/>
      <c r="AK687" s="1"/>
      <c r="AL687" s="1"/>
    </row>
    <row r="688" spans="1:38" s="21" customFormat="1" x14ac:dyDescent="0.2">
      <c r="A688" s="32"/>
      <c r="B688" s="32"/>
      <c r="C688" s="32"/>
      <c r="D688" s="43"/>
      <c r="E688" s="32"/>
      <c r="F688" s="32"/>
      <c r="G688" s="157"/>
      <c r="H688" s="15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47"/>
      <c r="AC688" s="47"/>
      <c r="AD688" s="47"/>
      <c r="AE688" s="47"/>
      <c r="AF688" s="47"/>
      <c r="AG688" s="47"/>
      <c r="AH688" s="47"/>
      <c r="AI688" s="47"/>
      <c r="AJ688" s="47"/>
      <c r="AK688" s="1"/>
      <c r="AL688" s="1"/>
    </row>
    <row r="689" spans="1:38" s="21" customFormat="1" x14ac:dyDescent="0.2">
      <c r="A689" s="32"/>
      <c r="B689" s="32"/>
      <c r="C689" s="32"/>
      <c r="D689" s="43"/>
      <c r="E689" s="32"/>
      <c r="F689" s="32"/>
      <c r="G689" s="157"/>
      <c r="H689" s="15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1"/>
      <c r="AL689" s="1"/>
    </row>
    <row r="690" spans="1:38" s="21" customFormat="1" x14ac:dyDescent="0.2">
      <c r="A690" s="32"/>
      <c r="B690" s="32"/>
      <c r="C690" s="32"/>
      <c r="D690" s="43"/>
      <c r="E690" s="32"/>
      <c r="F690" s="32"/>
      <c r="G690" s="157"/>
      <c r="H690" s="15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1"/>
      <c r="AL690" s="1"/>
    </row>
    <row r="691" spans="1:38" s="21" customFormat="1" x14ac:dyDescent="0.2">
      <c r="A691" s="32"/>
      <c r="B691" s="32"/>
      <c r="C691" s="32"/>
      <c r="D691" s="43"/>
      <c r="E691" s="32"/>
      <c r="F691" s="32"/>
      <c r="G691" s="157"/>
      <c r="H691" s="15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47"/>
      <c r="AC691" s="47"/>
      <c r="AD691" s="47"/>
      <c r="AE691" s="47"/>
      <c r="AF691" s="47"/>
      <c r="AG691" s="47"/>
      <c r="AH691" s="47"/>
      <c r="AI691" s="47"/>
      <c r="AJ691" s="47"/>
      <c r="AK691" s="1"/>
      <c r="AL691" s="1"/>
    </row>
    <row r="692" spans="1:38" s="21" customFormat="1" x14ac:dyDescent="0.2">
      <c r="A692" s="32"/>
      <c r="B692" s="32"/>
      <c r="C692" s="32"/>
      <c r="D692" s="43"/>
      <c r="E692" s="32"/>
      <c r="F692" s="32"/>
      <c r="G692" s="157"/>
      <c r="H692" s="15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47"/>
      <c r="AC692" s="47"/>
      <c r="AD692" s="47"/>
      <c r="AE692" s="47"/>
      <c r="AF692" s="47"/>
      <c r="AG692" s="47"/>
      <c r="AH692" s="47"/>
      <c r="AI692" s="47"/>
      <c r="AJ692" s="47"/>
      <c r="AK692" s="1"/>
      <c r="AL692" s="1"/>
    </row>
    <row r="693" spans="1:38" s="21" customFormat="1" x14ac:dyDescent="0.2">
      <c r="A693" s="32"/>
      <c r="B693" s="32"/>
      <c r="C693" s="32"/>
      <c r="D693" s="43"/>
      <c r="E693" s="32"/>
      <c r="F693" s="32"/>
      <c r="G693" s="157"/>
      <c r="H693" s="15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47"/>
      <c r="AC693" s="47"/>
      <c r="AD693" s="47"/>
      <c r="AE693" s="47"/>
      <c r="AF693" s="47"/>
      <c r="AG693" s="47"/>
      <c r="AH693" s="47"/>
      <c r="AI693" s="47"/>
      <c r="AJ693" s="47"/>
      <c r="AK693" s="1"/>
      <c r="AL693" s="1"/>
    </row>
    <row r="694" spans="1:38" s="21" customFormat="1" x14ac:dyDescent="0.2">
      <c r="A694" s="32"/>
      <c r="B694" s="32"/>
      <c r="C694" s="32"/>
      <c r="D694" s="43"/>
      <c r="E694" s="32"/>
      <c r="F694" s="32"/>
      <c r="G694" s="157"/>
      <c r="H694" s="15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47"/>
      <c r="AC694" s="47"/>
      <c r="AD694" s="47"/>
      <c r="AE694" s="47"/>
      <c r="AF694" s="47"/>
      <c r="AG694" s="47"/>
      <c r="AH694" s="47"/>
      <c r="AI694" s="47"/>
      <c r="AJ694" s="47"/>
      <c r="AK694" s="1"/>
      <c r="AL694" s="1"/>
    </row>
    <row r="695" spans="1:38" s="21" customFormat="1" x14ac:dyDescent="0.2">
      <c r="A695" s="32"/>
      <c r="B695" s="32"/>
      <c r="C695" s="32"/>
      <c r="D695" s="43"/>
      <c r="E695" s="32"/>
      <c r="F695" s="32"/>
      <c r="G695" s="157"/>
      <c r="H695" s="15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47"/>
      <c r="AC695" s="47"/>
      <c r="AD695" s="47"/>
      <c r="AE695" s="47"/>
      <c r="AF695" s="47"/>
      <c r="AG695" s="47"/>
      <c r="AH695" s="47"/>
      <c r="AI695" s="47"/>
      <c r="AJ695" s="47"/>
      <c r="AK695" s="1"/>
      <c r="AL695" s="1"/>
    </row>
    <row r="696" spans="1:38" s="21" customFormat="1" x14ac:dyDescent="0.2">
      <c r="A696" s="32"/>
      <c r="B696" s="32"/>
      <c r="C696" s="32"/>
      <c r="D696" s="43"/>
      <c r="E696" s="32"/>
      <c r="F696" s="32"/>
      <c r="G696" s="157"/>
      <c r="H696" s="15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47"/>
      <c r="AC696" s="47"/>
      <c r="AD696" s="47"/>
      <c r="AE696" s="47"/>
      <c r="AF696" s="47"/>
      <c r="AG696" s="47"/>
      <c r="AH696" s="47"/>
      <c r="AI696" s="47"/>
      <c r="AJ696" s="47"/>
      <c r="AK696" s="1"/>
      <c r="AL696" s="1"/>
    </row>
  </sheetData>
  <sheetProtection password="CF35" sheet="1" objects="1" scenarios="1" formatCells="0" insertHyperlinks="0" selectLockedCells="1"/>
  <mergeCells count="43">
    <mergeCell ref="D180:E180"/>
    <mergeCell ref="E172:F172"/>
    <mergeCell ref="E173:F173"/>
    <mergeCell ref="E174:F174"/>
    <mergeCell ref="D177:E177"/>
    <mergeCell ref="D178:E178"/>
    <mergeCell ref="D179:E179"/>
    <mergeCell ref="D143:D158"/>
    <mergeCell ref="E143:E147"/>
    <mergeCell ref="E151:E155"/>
    <mergeCell ref="E171:F171"/>
    <mergeCell ref="E160:F160"/>
    <mergeCell ref="E161:F161"/>
    <mergeCell ref="E162:F162"/>
    <mergeCell ref="E163:F163"/>
    <mergeCell ref="E164:F164"/>
    <mergeCell ref="E165:F165"/>
    <mergeCell ref="E166:F166"/>
    <mergeCell ref="E167:F167"/>
    <mergeCell ref="E168:F168"/>
    <mergeCell ref="E169:F169"/>
    <mergeCell ref="E170:F170"/>
    <mergeCell ref="E41:E46"/>
    <mergeCell ref="D47:D142"/>
    <mergeCell ref="E47:E51"/>
    <mergeCell ref="E55:E59"/>
    <mergeCell ref="E63:E67"/>
    <mergeCell ref="E71:E75"/>
    <mergeCell ref="E79:E83"/>
    <mergeCell ref="E87:E91"/>
    <mergeCell ref="E95:E99"/>
    <mergeCell ref="E103:E107"/>
    <mergeCell ref="E111:E115"/>
    <mergeCell ref="E119:E123"/>
    <mergeCell ref="E127:E131"/>
    <mergeCell ref="E135:E139"/>
    <mergeCell ref="D2:E2"/>
    <mergeCell ref="D6:D40"/>
    <mergeCell ref="E6:E12"/>
    <mergeCell ref="E13:E19"/>
    <mergeCell ref="E20:E26"/>
    <mergeCell ref="E27:E33"/>
    <mergeCell ref="E34:E40"/>
  </mergeCells>
  <printOptions horizontalCentered="1"/>
  <pageMargins left="0.11811023622047245" right="0.11811023622047245" top="0.39370078740157483" bottom="0.19685039370078741" header="0.31496062992125984" footer="0.31496062992125984"/>
  <pageSetup paperSize="9"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17</vt:i4>
      </vt:variant>
    </vt:vector>
  </HeadingPairs>
  <TitlesOfParts>
    <vt:vector size="27" baseType="lpstr">
      <vt:lpstr>FREIGABE</vt:lpstr>
      <vt:lpstr>Milchmenge</vt:lpstr>
      <vt:lpstr>Gruppe 1</vt:lpstr>
      <vt:lpstr>Gruppe 2</vt:lpstr>
      <vt:lpstr>Gruppe 3</vt:lpstr>
      <vt:lpstr>Gruppe 4</vt:lpstr>
      <vt:lpstr>Gruppe 5</vt:lpstr>
      <vt:lpstr>Trockensteher</vt:lpstr>
      <vt:lpstr>Vorbereiter</vt:lpstr>
      <vt:lpstr>Kosten Grobfutter</vt:lpstr>
      <vt:lpstr>'Gruppe 1'!Druckbereich</vt:lpstr>
      <vt:lpstr>'Gruppe 2'!Druckbereich</vt:lpstr>
      <vt:lpstr>'Gruppe 3'!Druckbereich</vt:lpstr>
      <vt:lpstr>'Gruppe 4'!Druckbereich</vt:lpstr>
      <vt:lpstr>'Gruppe 5'!Druckbereich</vt:lpstr>
      <vt:lpstr>'Kosten Grobfutter'!Druckbereich</vt:lpstr>
      <vt:lpstr>Milchmenge!Druckbereich</vt:lpstr>
      <vt:lpstr>Trockensteher!Druckbereich</vt:lpstr>
      <vt:lpstr>Vorbereiter!Druckbereich</vt:lpstr>
      <vt:lpstr>'Gruppe 1'!Drucktitel</vt:lpstr>
      <vt:lpstr>'Gruppe 2'!Drucktitel</vt:lpstr>
      <vt:lpstr>'Gruppe 3'!Drucktitel</vt:lpstr>
      <vt:lpstr>'Gruppe 4'!Drucktitel</vt:lpstr>
      <vt:lpstr>'Gruppe 5'!Drucktitel</vt:lpstr>
      <vt:lpstr>Milchmenge!Drucktitel</vt:lpstr>
      <vt:lpstr>Trockensteher!Drucktitel</vt:lpstr>
      <vt:lpstr>Vorbereiter!Drucktitel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2021-01-28T15:23:15Z</cp:lastPrinted>
  <dcterms:created xsi:type="dcterms:W3CDTF">2013-12-10T16:10:37Z</dcterms:created>
  <dcterms:modified xsi:type="dcterms:W3CDTF">2021-03-29T12:00:12Z</dcterms:modified>
</cp:coreProperties>
</file>